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90" yWindow="-195" windowWidth="15375" windowHeight="12600" tabRatio="761" activeTab="5"/>
  </bookViews>
  <sheets>
    <sheet name="Приложение 1" sheetId="7" r:id="rId1"/>
    <sheet name="Приложение 2" sheetId="5" r:id="rId2"/>
    <sheet name="Приложение 3" sheetId="6" r:id="rId3"/>
    <sheet name="Приложение 1.1" sheetId="9" r:id="rId4"/>
    <sheet name="Приложение 2.1" sheetId="10" r:id="rId5"/>
    <sheet name="Приложение 3.1" sheetId="11" r:id="rId6"/>
  </sheets>
  <externalReferences>
    <externalReference r:id="rId7"/>
  </externalReferences>
  <definedNames>
    <definedName name="_GoBack" localSheetId="0">'Приложение 1'!#REF!</definedName>
    <definedName name="_GoBack" localSheetId="3">'Приложение 1.1'!#REF!</definedName>
    <definedName name="_xlnm._FilterDatabase" localSheetId="0" hidden="1">'Приложение 1'!$A$11:$X$357</definedName>
    <definedName name="_xlnm._FilterDatabase" localSheetId="3" hidden="1">'Приложение 1.1'!$A$10:$V$748</definedName>
    <definedName name="_xlnm._FilterDatabase" localSheetId="1" hidden="1">'Приложение 2'!$A$13:$AB$359</definedName>
    <definedName name="_xlnm._FilterDatabase" localSheetId="4" hidden="1">'Приложение 2.1'!$A$12:$CE$750</definedName>
    <definedName name="_xlnm._FilterDatabase" localSheetId="2" hidden="1">'Приложение 3'!$A$9:$Q$9</definedName>
    <definedName name="_xlnm._FilterDatabase" localSheetId="5" hidden="1">'Приложение 3.1'!$A$9:$S$9</definedName>
    <definedName name="_xlnm.Print_Titles" localSheetId="0">'Приложение 1'!$11:$11</definedName>
    <definedName name="_xlnm.Print_Titles" localSheetId="3">'Приложение 1.1'!$10:$10</definedName>
    <definedName name="_xlnm.Print_Titles" localSheetId="1">'Приложение 2'!$13:$13</definedName>
    <definedName name="_xlnm.Print_Titles" localSheetId="4">'Приложение 2.1'!$12:$12</definedName>
    <definedName name="_xlnm.Print_Titles" localSheetId="2">'Приложение 3'!$9:$9</definedName>
    <definedName name="_xlnm.Print_Titles" localSheetId="5">'Приложение 3.1'!$9:$9</definedName>
    <definedName name="_xlnm.Print_Area" localSheetId="0">'Приложение 1'!$A$3:$U$357</definedName>
    <definedName name="_xlnm.Print_Area" localSheetId="3">'Приложение 1.1'!$A$1:$S$748</definedName>
    <definedName name="_xlnm.Print_Area" localSheetId="1">'Приложение 2'!$A$3:$V$359</definedName>
    <definedName name="_xlnm.Print_Area" localSheetId="4">'Приложение 2.1'!$A$1:$AL$750</definedName>
    <definedName name="_xlnm.Print_Area" localSheetId="2">'Приложение 3'!$A$1:$N$55</definedName>
    <definedName name="_xlnm.Print_Area" localSheetId="5">'Приложение 3.1'!$A$1:$F$88</definedName>
    <definedName name="Перечень" localSheetId="3">#REF!</definedName>
    <definedName name="Перечень" localSheetId="4">#REF!</definedName>
    <definedName name="Перечень" localSheetId="5">#REF!</definedName>
    <definedName name="Перечень">#REF!</definedName>
    <definedName name="Перечень2" localSheetId="3">#REF!</definedName>
    <definedName name="Перечень2" localSheetId="4">#REF!</definedName>
    <definedName name="Перечень2" localSheetId="5">#REF!</definedName>
    <definedName name="Перечень2">#REF!</definedName>
    <definedName name="Перечень3" localSheetId="3">#REF!</definedName>
    <definedName name="Перечень3" localSheetId="4">#REF!</definedName>
    <definedName name="Перечень3" localSheetId="5">#REF!</definedName>
    <definedName name="Перечень3">#REF!</definedName>
    <definedName name="прил">#REF!</definedName>
  </definedNames>
  <calcPr calcId="125725"/>
</workbook>
</file>

<file path=xl/calcChain.xml><?xml version="1.0" encoding="utf-8"?>
<calcChain xmlns="http://schemas.openxmlformats.org/spreadsheetml/2006/main">
  <c r="CB615" i="10"/>
  <c r="CB614"/>
  <c r="CB532"/>
  <c r="CB531"/>
  <c r="BK615"/>
  <c r="BG615"/>
  <c r="AY615"/>
  <c r="BW615" s="1"/>
  <c r="AX615"/>
  <c r="BV615" s="1"/>
  <c r="AW615"/>
  <c r="BU615" s="1"/>
  <c r="AV615"/>
  <c r="BT615" s="1"/>
  <c r="AU615"/>
  <c r="AT615"/>
  <c r="BR615" s="1"/>
  <c r="AS615"/>
  <c r="BQ615" s="1"/>
  <c r="AR615"/>
  <c r="BP615" s="1"/>
  <c r="AQ615"/>
  <c r="BO615" s="1"/>
  <c r="AP615"/>
  <c r="BN615" s="1"/>
  <c r="AO615"/>
  <c r="BM615" s="1"/>
  <c r="AN615"/>
  <c r="BL615" s="1"/>
  <c r="BK614"/>
  <c r="BG614"/>
  <c r="AY614"/>
  <c r="BW614" s="1"/>
  <c r="AX614"/>
  <c r="BV614" s="1"/>
  <c r="AW614"/>
  <c r="BU614" s="1"/>
  <c r="AV614"/>
  <c r="BT614" s="1"/>
  <c r="AU614"/>
  <c r="AT614"/>
  <c r="BR614" s="1"/>
  <c r="AS614"/>
  <c r="BQ614" s="1"/>
  <c r="AR614"/>
  <c r="BP614" s="1"/>
  <c r="AQ614"/>
  <c r="BO614" s="1"/>
  <c r="AP614"/>
  <c r="BN614" s="1"/>
  <c r="AO614"/>
  <c r="BM614" s="1"/>
  <c r="AN614"/>
  <c r="BL614" s="1"/>
  <c r="BK532"/>
  <c r="BG532"/>
  <c r="AY532"/>
  <c r="BW532" s="1"/>
  <c r="AX532"/>
  <c r="BV532" s="1"/>
  <c r="AW532"/>
  <c r="BU532" s="1"/>
  <c r="AV532"/>
  <c r="BT532" s="1"/>
  <c r="AU532"/>
  <c r="AS532"/>
  <c r="BQ532" s="1"/>
  <c r="AR532"/>
  <c r="BP532" s="1"/>
  <c r="AQ532"/>
  <c r="BO532" s="1"/>
  <c r="AP532"/>
  <c r="BN532" s="1"/>
  <c r="AO532"/>
  <c r="BM532" s="1"/>
  <c r="AN532"/>
  <c r="BL532" s="1"/>
  <c r="BK531"/>
  <c r="BG531"/>
  <c r="AY531"/>
  <c r="BW531" s="1"/>
  <c r="AX531"/>
  <c r="BV531" s="1"/>
  <c r="AW531"/>
  <c r="BU531" s="1"/>
  <c r="AV531"/>
  <c r="BT531" s="1"/>
  <c r="AU531"/>
  <c r="AS531"/>
  <c r="BQ531" s="1"/>
  <c r="AR531"/>
  <c r="BP531" s="1"/>
  <c r="AQ531"/>
  <c r="BO531" s="1"/>
  <c r="AP531"/>
  <c r="BN531" s="1"/>
  <c r="AO531"/>
  <c r="BM531" s="1"/>
  <c r="AN531"/>
  <c r="BL531" s="1"/>
  <c r="BS532" l="1"/>
  <c r="BS614"/>
  <c r="BS615"/>
  <c r="BS531"/>
  <c r="N614" i="9" l="1"/>
  <c r="O614"/>
  <c r="Q614"/>
  <c r="R614"/>
  <c r="M614"/>
  <c r="K614"/>
  <c r="J614"/>
  <c r="I614"/>
  <c r="M531"/>
  <c r="N531"/>
  <c r="O531"/>
  <c r="Q531"/>
  <c r="R531"/>
  <c r="K531"/>
  <c r="X616" i="10"/>
  <c r="Y616"/>
  <c r="Z616"/>
  <c r="AA616"/>
  <c r="AB616"/>
  <c r="AC616"/>
  <c r="AD616"/>
  <c r="AE616"/>
  <c r="AF616"/>
  <c r="AG616"/>
  <c r="AH616"/>
  <c r="AI616"/>
  <c r="AJ616"/>
  <c r="AK616"/>
  <c r="AL616"/>
  <c r="W616"/>
  <c r="U616"/>
  <c r="T616"/>
  <c r="I616"/>
  <c r="J616"/>
  <c r="K616"/>
  <c r="L616"/>
  <c r="M616"/>
  <c r="N616"/>
  <c r="O616"/>
  <c r="P616"/>
  <c r="Q616"/>
  <c r="R616"/>
  <c r="S616"/>
  <c r="G614"/>
  <c r="G615"/>
  <c r="L613" i="9" l="1"/>
  <c r="P613" s="1"/>
  <c r="CA615" i="10"/>
  <c r="CC615" s="1"/>
  <c r="BY615"/>
  <c r="BZ615"/>
  <c r="L612" i="9"/>
  <c r="P612" s="1"/>
  <c r="CA614" i="10"/>
  <c r="CC614" s="1"/>
  <c r="BY614"/>
  <c r="BZ614"/>
  <c r="Y533"/>
  <c r="Z533"/>
  <c r="AA533"/>
  <c r="AB533"/>
  <c r="AC533"/>
  <c r="AD533"/>
  <c r="AE533"/>
  <c r="AF533"/>
  <c r="AG533"/>
  <c r="AH533"/>
  <c r="AI533"/>
  <c r="AL533"/>
  <c r="W533"/>
  <c r="J533"/>
  <c r="K533"/>
  <c r="L533"/>
  <c r="M533"/>
  <c r="N533"/>
  <c r="P533"/>
  <c r="R533"/>
  <c r="T533"/>
  <c r="U532"/>
  <c r="AT532" s="1"/>
  <c r="BR532" s="1"/>
  <c r="H532"/>
  <c r="U531"/>
  <c r="AT531" s="1"/>
  <c r="BR531" s="1"/>
  <c r="H531"/>
  <c r="G531" l="1"/>
  <c r="G532"/>
  <c r="M559" i="9"/>
  <c r="N559"/>
  <c r="O559"/>
  <c r="Q559"/>
  <c r="R559"/>
  <c r="K559"/>
  <c r="J559"/>
  <c r="I559"/>
  <c r="L529" l="1"/>
  <c r="P529" s="1"/>
  <c r="CA531" i="10"/>
  <c r="CC531" s="1"/>
  <c r="BY531"/>
  <c r="BZ531"/>
  <c r="L530" i="9"/>
  <c r="P530" s="1"/>
  <c r="CA532" i="10"/>
  <c r="CC532" s="1"/>
  <c r="BY532"/>
  <c r="BZ532"/>
  <c r="Y561"/>
  <c r="Z561"/>
  <c r="AA561"/>
  <c r="AB561"/>
  <c r="AC561"/>
  <c r="AD561"/>
  <c r="AE561"/>
  <c r="AF561"/>
  <c r="AG561"/>
  <c r="AH561"/>
  <c r="AI561"/>
  <c r="AJ561"/>
  <c r="AK561"/>
  <c r="AL561"/>
  <c r="W561"/>
  <c r="I561"/>
  <c r="J561"/>
  <c r="K561"/>
  <c r="L561"/>
  <c r="M561"/>
  <c r="N561"/>
  <c r="O561"/>
  <c r="P561"/>
  <c r="Q561"/>
  <c r="R561"/>
  <c r="S561"/>
  <c r="T561"/>
  <c r="U561"/>
  <c r="CB560"/>
  <c r="BK560"/>
  <c r="BG560"/>
  <c r="AY560"/>
  <c r="BW560" s="1"/>
  <c r="AX560"/>
  <c r="BV560" s="1"/>
  <c r="AW560"/>
  <c r="BU560" s="1"/>
  <c r="AV560"/>
  <c r="BT560" s="1"/>
  <c r="AU560"/>
  <c r="AT560"/>
  <c r="BR560" s="1"/>
  <c r="AS560"/>
  <c r="BQ560" s="1"/>
  <c r="AR560"/>
  <c r="BP560" s="1"/>
  <c r="AQ560"/>
  <c r="BO560" s="1"/>
  <c r="AP560"/>
  <c r="BN560" s="1"/>
  <c r="AO560"/>
  <c r="BM560" s="1"/>
  <c r="AN560"/>
  <c r="BL560" s="1"/>
  <c r="H560"/>
  <c r="G560"/>
  <c r="CB559"/>
  <c r="BK559"/>
  <c r="BG559"/>
  <c r="AY559"/>
  <c r="BW559" s="1"/>
  <c r="AX559"/>
  <c r="BV559" s="1"/>
  <c r="AW559"/>
  <c r="BU559" s="1"/>
  <c r="AV559"/>
  <c r="BT559" s="1"/>
  <c r="AU559"/>
  <c r="AT559"/>
  <c r="BR559" s="1"/>
  <c r="AS559"/>
  <c r="BQ559" s="1"/>
  <c r="AR559"/>
  <c r="BP559" s="1"/>
  <c r="AQ559"/>
  <c r="BO559" s="1"/>
  <c r="AP559"/>
  <c r="BN559" s="1"/>
  <c r="AO559"/>
  <c r="BM559" s="1"/>
  <c r="AN559"/>
  <c r="BL559" s="1"/>
  <c r="H559"/>
  <c r="G559"/>
  <c r="G501"/>
  <c r="G461"/>
  <c r="BY461" s="1"/>
  <c r="BS559" l="1"/>
  <c r="CA560"/>
  <c r="CC560" s="1"/>
  <c r="L558" i="9"/>
  <c r="P558" s="1"/>
  <c r="CA559" i="10"/>
  <c r="CC559" s="1"/>
  <c r="L557" i="9"/>
  <c r="P557" s="1"/>
  <c r="BS560" i="10"/>
  <c r="BZ559"/>
  <c r="BZ560"/>
  <c r="BY559"/>
  <c r="BY560"/>
  <c r="G548"/>
  <c r="AN375"/>
  <c r="BL375" s="1"/>
  <c r="AN376"/>
  <c r="BL376" s="1"/>
  <c r="AN377"/>
  <c r="BL377" s="1"/>
  <c r="AN378"/>
  <c r="BL378" s="1"/>
  <c r="AN379"/>
  <c r="BL379" s="1"/>
  <c r="AN380"/>
  <c r="BL380" s="1"/>
  <c r="AN381"/>
  <c r="BL381" s="1"/>
  <c r="AN382"/>
  <c r="BL382" s="1"/>
  <c r="AN383"/>
  <c r="BL383" s="1"/>
  <c r="AN384"/>
  <c r="BL384" s="1"/>
  <c r="AN385"/>
  <c r="BL385" s="1"/>
  <c r="AN386"/>
  <c r="BL386" s="1"/>
  <c r="AN387"/>
  <c r="BL387" s="1"/>
  <c r="AN388"/>
  <c r="BL388" s="1"/>
  <c r="AN389"/>
  <c r="BL389" s="1"/>
  <c r="AN390"/>
  <c r="BL390" s="1"/>
  <c r="AN391"/>
  <c r="BL391" s="1"/>
  <c r="AN392"/>
  <c r="BL392" s="1"/>
  <c r="AN393"/>
  <c r="BL393" s="1"/>
  <c r="AN394"/>
  <c r="BL394" s="1"/>
  <c r="AN395"/>
  <c r="BL395" s="1"/>
  <c r="AN396"/>
  <c r="BL396" s="1"/>
  <c r="AN397"/>
  <c r="BL397" s="1"/>
  <c r="AN398"/>
  <c r="BL398" s="1"/>
  <c r="AN399"/>
  <c r="BL399" s="1"/>
  <c r="AN400"/>
  <c r="BL400" s="1"/>
  <c r="AN401"/>
  <c r="BL401" s="1"/>
  <c r="AN402"/>
  <c r="BL402" s="1"/>
  <c r="AN403"/>
  <c r="BL403" s="1"/>
  <c r="AN404"/>
  <c r="BL404" s="1"/>
  <c r="AN405"/>
  <c r="BL405" s="1"/>
  <c r="AN406"/>
  <c r="BL406" s="1"/>
  <c r="AN407"/>
  <c r="BL407" s="1"/>
  <c r="AN408"/>
  <c r="BL408" s="1"/>
  <c r="AN409"/>
  <c r="BL409" s="1"/>
  <c r="AN410"/>
  <c r="BL410" s="1"/>
  <c r="AN411"/>
  <c r="BL411" s="1"/>
  <c r="AN412"/>
  <c r="BL412" s="1"/>
  <c r="AN413"/>
  <c r="BL413" s="1"/>
  <c r="AN414"/>
  <c r="BL414" s="1"/>
  <c r="AN415"/>
  <c r="BL415" s="1"/>
  <c r="AN417"/>
  <c r="BL417" s="1"/>
  <c r="AN418"/>
  <c r="BL418" s="1"/>
  <c r="AN419"/>
  <c r="BL419" s="1"/>
  <c r="AN420"/>
  <c r="BL420" s="1"/>
  <c r="AN421"/>
  <c r="BL421" s="1"/>
  <c r="AN422"/>
  <c r="BL422" s="1"/>
  <c r="AN423"/>
  <c r="BL423" s="1"/>
  <c r="AN424"/>
  <c r="BL424" s="1"/>
  <c r="AN425"/>
  <c r="BL425" s="1"/>
  <c r="AN426"/>
  <c r="BL426" s="1"/>
  <c r="AN427"/>
  <c r="BL427" s="1"/>
  <c r="AN428"/>
  <c r="BL428" s="1"/>
  <c r="AN429"/>
  <c r="BL429" s="1"/>
  <c r="AN430"/>
  <c r="BL430" s="1"/>
  <c r="AN431"/>
  <c r="BL431" s="1"/>
  <c r="AN432"/>
  <c r="BL432" s="1"/>
  <c r="AN433"/>
  <c r="BL433" s="1"/>
  <c r="AN434"/>
  <c r="BL434" s="1"/>
  <c r="AN435"/>
  <c r="BL435" s="1"/>
  <c r="AN436"/>
  <c r="BL436" s="1"/>
  <c r="AN437"/>
  <c r="BL437" s="1"/>
  <c r="AN438"/>
  <c r="BL438" s="1"/>
  <c r="AN439"/>
  <c r="BL439" s="1"/>
  <c r="AN440"/>
  <c r="BL440" s="1"/>
  <c r="AN441"/>
  <c r="BL441" s="1"/>
  <c r="AN442"/>
  <c r="BL442" s="1"/>
  <c r="AN443"/>
  <c r="BL443" s="1"/>
  <c r="AN444"/>
  <c r="BL444" s="1"/>
  <c r="AN445"/>
  <c r="BL445" s="1"/>
  <c r="AN446"/>
  <c r="BL446" s="1"/>
  <c r="AN447"/>
  <c r="BL447" s="1"/>
  <c r="AN448"/>
  <c r="BL448" s="1"/>
  <c r="AN449"/>
  <c r="BL449" s="1"/>
  <c r="AN450"/>
  <c r="BL450" s="1"/>
  <c r="AN451"/>
  <c r="BL451" s="1"/>
  <c r="AN452"/>
  <c r="BL452" s="1"/>
  <c r="AN453"/>
  <c r="BL453" s="1"/>
  <c r="AN454"/>
  <c r="BL454" s="1"/>
  <c r="AN455"/>
  <c r="BL455" s="1"/>
  <c r="AN456"/>
  <c r="BL456" s="1"/>
  <c r="AN457"/>
  <c r="BL457" s="1"/>
  <c r="AN458"/>
  <c r="BL458" s="1"/>
  <c r="AN459"/>
  <c r="BL459" s="1"/>
  <c r="AN460"/>
  <c r="BL460" s="1"/>
  <c r="AN461"/>
  <c r="BL461" s="1"/>
  <c r="AN462"/>
  <c r="BL462" s="1"/>
  <c r="AN463"/>
  <c r="BL463" s="1"/>
  <c r="AN464"/>
  <c r="BL464" s="1"/>
  <c r="AN465"/>
  <c r="BL465" s="1"/>
  <c r="AN466"/>
  <c r="BL466" s="1"/>
  <c r="AN467"/>
  <c r="BL467" s="1"/>
  <c r="AN468"/>
  <c r="BL468" s="1"/>
  <c r="AN469"/>
  <c r="BL469" s="1"/>
  <c r="AN470"/>
  <c r="BL470" s="1"/>
  <c r="AN471"/>
  <c r="BL471" s="1"/>
  <c r="AN472"/>
  <c r="BL472" s="1"/>
  <c r="AN473"/>
  <c r="BL473" s="1"/>
  <c r="AN474"/>
  <c r="BL474" s="1"/>
  <c r="AN475"/>
  <c r="BL475" s="1"/>
  <c r="AN476"/>
  <c r="BL476" s="1"/>
  <c r="AN477"/>
  <c r="BL477" s="1"/>
  <c r="AN478"/>
  <c r="BL478" s="1"/>
  <c r="AN479"/>
  <c r="BL479" s="1"/>
  <c r="AN480"/>
  <c r="BL480" s="1"/>
  <c r="AN481"/>
  <c r="BL481" s="1"/>
  <c r="AN482"/>
  <c r="BL482" s="1"/>
  <c r="AN483"/>
  <c r="BL483" s="1"/>
  <c r="AN484"/>
  <c r="BL484" s="1"/>
  <c r="AN485"/>
  <c r="BL485" s="1"/>
  <c r="AN486"/>
  <c r="BL486" s="1"/>
  <c r="AN487"/>
  <c r="BL487" s="1"/>
  <c r="AN488"/>
  <c r="BL488" s="1"/>
  <c r="AN489"/>
  <c r="BL489" s="1"/>
  <c r="AN490"/>
  <c r="BL490" s="1"/>
  <c r="AN491"/>
  <c r="BL491" s="1"/>
  <c r="AN492"/>
  <c r="BL492" s="1"/>
  <c r="AN493"/>
  <c r="BL493" s="1"/>
  <c r="AN494"/>
  <c r="BL494" s="1"/>
  <c r="AN495"/>
  <c r="BL495" s="1"/>
  <c r="AN496"/>
  <c r="BL496" s="1"/>
  <c r="AN497"/>
  <c r="BL497" s="1"/>
  <c r="AN498"/>
  <c r="BL498" s="1"/>
  <c r="AN499"/>
  <c r="BL499" s="1"/>
  <c r="AN500"/>
  <c r="BL500" s="1"/>
  <c r="AN501"/>
  <c r="BL501" s="1"/>
  <c r="AN502"/>
  <c r="BL502" s="1"/>
  <c r="AN503"/>
  <c r="BL503" s="1"/>
  <c r="AN504"/>
  <c r="BL504" s="1"/>
  <c r="AN505"/>
  <c r="BL505" s="1"/>
  <c r="AN506"/>
  <c r="BL506" s="1"/>
  <c r="AN507"/>
  <c r="BL507" s="1"/>
  <c r="AN508"/>
  <c r="BL508" s="1"/>
  <c r="AN509"/>
  <c r="BL509" s="1"/>
  <c r="AN510"/>
  <c r="BL510" s="1"/>
  <c r="AN511"/>
  <c r="BL511" s="1"/>
  <c r="AN512"/>
  <c r="BL512" s="1"/>
  <c r="AN513"/>
  <c r="BL513" s="1"/>
  <c r="AN514"/>
  <c r="BL514" s="1"/>
  <c r="AN515"/>
  <c r="BL515" s="1"/>
  <c r="AN516"/>
  <c r="BL516" s="1"/>
  <c r="AN517"/>
  <c r="BL517" s="1"/>
  <c r="AN518"/>
  <c r="BL518" s="1"/>
  <c r="AN519"/>
  <c r="BL519" s="1"/>
  <c r="AN520"/>
  <c r="BL520" s="1"/>
  <c r="AN521"/>
  <c r="BL521" s="1"/>
  <c r="AN522"/>
  <c r="BL522" s="1"/>
  <c r="AN523"/>
  <c r="BL523" s="1"/>
  <c r="AN524"/>
  <c r="BL524" s="1"/>
  <c r="AN525"/>
  <c r="BL525" s="1"/>
  <c r="AN526"/>
  <c r="BL526" s="1"/>
  <c r="AN527"/>
  <c r="BL527" s="1"/>
  <c r="AN529"/>
  <c r="BL529" s="1"/>
  <c r="AN530"/>
  <c r="BL530" s="1"/>
  <c r="AN534"/>
  <c r="BL534" s="1"/>
  <c r="AN535"/>
  <c r="BL535" s="1"/>
  <c r="AN536"/>
  <c r="BL536" s="1"/>
  <c r="AN537"/>
  <c r="BL537" s="1"/>
  <c r="AN538"/>
  <c r="BL538" s="1"/>
  <c r="AN539"/>
  <c r="BL539" s="1"/>
  <c r="AN540"/>
  <c r="BL540" s="1"/>
  <c r="AN541"/>
  <c r="BL541" s="1"/>
  <c r="AN542"/>
  <c r="BL542" s="1"/>
  <c r="AN543"/>
  <c r="BL543" s="1"/>
  <c r="AN544"/>
  <c r="BL544" s="1"/>
  <c r="AN546"/>
  <c r="BL546" s="1"/>
  <c r="AN547"/>
  <c r="BL547" s="1"/>
  <c r="AN548"/>
  <c r="BL548" s="1"/>
  <c r="AN549"/>
  <c r="BL549" s="1"/>
  <c r="AN550"/>
  <c r="BL550" s="1"/>
  <c r="AN551"/>
  <c r="BL551" s="1"/>
  <c r="AN552"/>
  <c r="BL552" s="1"/>
  <c r="AN553"/>
  <c r="BL553" s="1"/>
  <c r="AN554"/>
  <c r="BL554" s="1"/>
  <c r="AN555"/>
  <c r="BL555" s="1"/>
  <c r="AN556"/>
  <c r="BL556" s="1"/>
  <c r="AN557"/>
  <c r="BL557" s="1"/>
  <c r="AN558"/>
  <c r="BL558" s="1"/>
  <c r="AN562"/>
  <c r="BL562" s="1"/>
  <c r="AN563"/>
  <c r="BL563" s="1"/>
  <c r="AN564"/>
  <c r="BL564" s="1"/>
  <c r="AN565"/>
  <c r="BL565" s="1"/>
  <c r="AN567"/>
  <c r="BL567" s="1"/>
  <c r="AN568"/>
  <c r="BL568" s="1"/>
  <c r="AN569"/>
  <c r="BL569" s="1"/>
  <c r="AN570"/>
  <c r="BL570" s="1"/>
  <c r="AN571"/>
  <c r="BL571" s="1"/>
  <c r="AN573"/>
  <c r="BL573" s="1"/>
  <c r="AN575"/>
  <c r="BL575" s="1"/>
  <c r="AN576"/>
  <c r="BL576" s="1"/>
  <c r="AN577"/>
  <c r="BL577" s="1"/>
  <c r="AN579"/>
  <c r="BL579" s="1"/>
  <c r="AN580"/>
  <c r="BL580" s="1"/>
  <c r="AN581"/>
  <c r="BL581" s="1"/>
  <c r="AN582"/>
  <c r="BL582" s="1"/>
  <c r="AN583"/>
  <c r="BL583" s="1"/>
  <c r="AN585"/>
  <c r="BL585" s="1"/>
  <c r="AN586"/>
  <c r="BL586" s="1"/>
  <c r="AN587"/>
  <c r="BL587" s="1"/>
  <c r="AN589"/>
  <c r="BL589" s="1"/>
  <c r="AN590"/>
  <c r="BL590" s="1"/>
  <c r="AN591"/>
  <c r="BL591" s="1"/>
  <c r="AN592"/>
  <c r="BL592" s="1"/>
  <c r="AN593"/>
  <c r="BL593" s="1"/>
  <c r="AN594"/>
  <c r="BL594" s="1"/>
  <c r="AN595"/>
  <c r="BL595" s="1"/>
  <c r="AN596"/>
  <c r="BL596" s="1"/>
  <c r="AN597"/>
  <c r="BL597" s="1"/>
  <c r="AN598"/>
  <c r="BL598" s="1"/>
  <c r="AN599"/>
  <c r="BL599" s="1"/>
  <c r="AN600"/>
  <c r="BL600" s="1"/>
  <c r="AN601"/>
  <c r="BL601" s="1"/>
  <c r="AN602"/>
  <c r="BL602" s="1"/>
  <c r="AN603"/>
  <c r="BL603" s="1"/>
  <c r="AN604"/>
  <c r="BL604" s="1"/>
  <c r="AN606"/>
  <c r="BL606" s="1"/>
  <c r="AN607"/>
  <c r="BL607" s="1"/>
  <c r="AN608"/>
  <c r="BL608" s="1"/>
  <c r="AN610"/>
  <c r="BL610" s="1"/>
  <c r="AN611"/>
  <c r="BL611" s="1"/>
  <c r="AN612"/>
  <c r="BL612" s="1"/>
  <c r="AN613"/>
  <c r="BL613" s="1"/>
  <c r="AN617"/>
  <c r="BL617" s="1"/>
  <c r="AN618"/>
  <c r="BL618" s="1"/>
  <c r="AN619"/>
  <c r="BL619" s="1"/>
  <c r="AN620"/>
  <c r="BL620" s="1"/>
  <c r="AN621"/>
  <c r="BL621" s="1"/>
  <c r="AN623"/>
  <c r="BL623" s="1"/>
  <c r="AN624"/>
  <c r="BL624" s="1"/>
  <c r="AN625"/>
  <c r="BL625" s="1"/>
  <c r="AN627"/>
  <c r="BL627" s="1"/>
  <c r="AN628"/>
  <c r="BL628" s="1"/>
  <c r="AN630"/>
  <c r="BL630" s="1"/>
  <c r="AN631"/>
  <c r="BL631" s="1"/>
  <c r="AN633"/>
  <c r="BL633" s="1"/>
  <c r="AN634"/>
  <c r="BL634" s="1"/>
  <c r="AN635"/>
  <c r="BL635" s="1"/>
  <c r="AN636"/>
  <c r="BL636" s="1"/>
  <c r="AN637"/>
  <c r="BL637" s="1"/>
  <c r="AN638"/>
  <c r="BL638" s="1"/>
  <c r="AN639"/>
  <c r="BL639" s="1"/>
  <c r="AN640"/>
  <c r="BL640" s="1"/>
  <c r="AN641"/>
  <c r="BL641" s="1"/>
  <c r="AN643"/>
  <c r="BL643" s="1"/>
  <c r="AN644"/>
  <c r="BL644" s="1"/>
  <c r="AN645"/>
  <c r="BL645" s="1"/>
  <c r="AN647"/>
  <c r="BL647" s="1"/>
  <c r="AN648"/>
  <c r="BL648" s="1"/>
  <c r="AN650"/>
  <c r="BL650" s="1"/>
  <c r="AN651"/>
  <c r="BL651" s="1"/>
  <c r="AN653"/>
  <c r="BL653" s="1"/>
  <c r="AN654"/>
  <c r="BL654" s="1"/>
  <c r="AN655"/>
  <c r="BL655" s="1"/>
  <c r="AN656"/>
  <c r="BL656" s="1"/>
  <c r="AN657"/>
  <c r="BL657" s="1"/>
  <c r="AN658"/>
  <c r="BL658" s="1"/>
  <c r="AN659"/>
  <c r="BL659" s="1"/>
  <c r="AN661"/>
  <c r="BL661" s="1"/>
  <c r="AN662"/>
  <c r="BL662" s="1"/>
  <c r="AN664"/>
  <c r="BL664" s="1"/>
  <c r="AN665"/>
  <c r="BL665" s="1"/>
  <c r="AN667"/>
  <c r="BL667" s="1"/>
  <c r="AN668"/>
  <c r="BL668" s="1"/>
  <c r="AN669"/>
  <c r="BL669" s="1"/>
  <c r="AN670"/>
  <c r="BL670" s="1"/>
  <c r="AN671"/>
  <c r="BL671" s="1"/>
  <c r="AN672"/>
  <c r="BL672" s="1"/>
  <c r="AN673"/>
  <c r="BL673" s="1"/>
  <c r="AN674"/>
  <c r="BL674" s="1"/>
  <c r="AN676"/>
  <c r="BL676" s="1"/>
  <c r="AN677"/>
  <c r="BL677" s="1"/>
  <c r="AN678"/>
  <c r="BL678" s="1"/>
  <c r="AN680"/>
  <c r="BL680" s="1"/>
  <c r="AN682"/>
  <c r="BL682" s="1"/>
  <c r="AN684"/>
  <c r="BL684" s="1"/>
  <c r="AN685"/>
  <c r="BL685" s="1"/>
  <c r="AN686"/>
  <c r="BL686" s="1"/>
  <c r="AN688"/>
  <c r="BL688" s="1"/>
  <c r="AN689"/>
  <c r="BL689" s="1"/>
  <c r="AN690"/>
  <c r="BL690" s="1"/>
  <c r="AN691"/>
  <c r="BL691" s="1"/>
  <c r="AN693"/>
  <c r="BL693" s="1"/>
  <c r="AN694"/>
  <c r="BL694" s="1"/>
  <c r="AN696"/>
  <c r="BL696" s="1"/>
  <c r="AN697"/>
  <c r="BL697" s="1"/>
  <c r="AN698"/>
  <c r="BL698" s="1"/>
  <c r="AN700"/>
  <c r="BL700" s="1"/>
  <c r="AN701"/>
  <c r="BL701" s="1"/>
  <c r="AN703"/>
  <c r="BL703" s="1"/>
  <c r="AN704"/>
  <c r="BL704" s="1"/>
  <c r="AN705"/>
  <c r="BL705" s="1"/>
  <c r="AN706"/>
  <c r="BL706" s="1"/>
  <c r="AN708"/>
  <c r="BL708" s="1"/>
  <c r="AN709"/>
  <c r="BL709" s="1"/>
  <c r="AN710"/>
  <c r="BL710" s="1"/>
  <c r="AN711"/>
  <c r="BL711" s="1"/>
  <c r="AN713"/>
  <c r="BL713" s="1"/>
  <c r="AN714"/>
  <c r="BL714" s="1"/>
  <c r="AN716"/>
  <c r="BL716" s="1"/>
  <c r="AN717"/>
  <c r="BL717" s="1"/>
  <c r="AN719"/>
  <c r="BL719" s="1"/>
  <c r="AN720"/>
  <c r="BL720" s="1"/>
  <c r="AN721"/>
  <c r="BL721" s="1"/>
  <c r="AN723"/>
  <c r="BL723" s="1"/>
  <c r="AN724"/>
  <c r="BL724" s="1"/>
  <c r="AN725"/>
  <c r="BL725" s="1"/>
  <c r="AN726"/>
  <c r="BL726" s="1"/>
  <c r="AN727"/>
  <c r="BL727" s="1"/>
  <c r="AN728"/>
  <c r="BL728" s="1"/>
  <c r="AN729"/>
  <c r="BL729" s="1"/>
  <c r="AN731"/>
  <c r="BL731" s="1"/>
  <c r="AN732"/>
  <c r="BL732" s="1"/>
  <c r="AN733"/>
  <c r="BL733" s="1"/>
  <c r="AN735"/>
  <c r="BL735" s="1"/>
  <c r="AN736"/>
  <c r="BL736" s="1"/>
  <c r="AN738"/>
  <c r="BL738" s="1"/>
  <c r="AN739"/>
  <c r="BL739" s="1"/>
  <c r="AN740"/>
  <c r="BL740" s="1"/>
  <c r="AN741"/>
  <c r="BL741" s="1"/>
  <c r="AN742"/>
  <c r="BL742" s="1"/>
  <c r="AN743"/>
  <c r="BL743" s="1"/>
  <c r="AN744"/>
  <c r="BL744" s="1"/>
  <c r="AN745"/>
  <c r="BL745" s="1"/>
  <c r="AN746"/>
  <c r="BL746" s="1"/>
  <c r="AN748"/>
  <c r="BL748" s="1"/>
  <c r="AN749"/>
  <c r="BL749" s="1"/>
  <c r="AN374"/>
  <c r="BL374" s="1"/>
  <c r="AN371"/>
  <c r="AN373"/>
  <c r="BL373" s="1"/>
  <c r="BG372"/>
  <c r="BK372"/>
  <c r="CB372"/>
  <c r="AO373"/>
  <c r="BM373" s="1"/>
  <c r="AP373"/>
  <c r="AQ373"/>
  <c r="BO373" s="1"/>
  <c r="AR373"/>
  <c r="BP373" s="1"/>
  <c r="AS373"/>
  <c r="BQ373" s="1"/>
  <c r="AT373"/>
  <c r="BR373" s="1"/>
  <c r="AU373"/>
  <c r="AV373"/>
  <c r="BT373" s="1"/>
  <c r="AW373"/>
  <c r="BU373" s="1"/>
  <c r="AX373"/>
  <c r="BV373" s="1"/>
  <c r="AY373"/>
  <c r="BG373"/>
  <c r="BK373"/>
  <c r="BN373"/>
  <c r="BY373"/>
  <c r="BZ373"/>
  <c r="CA373"/>
  <c r="CB373"/>
  <c r="AO374"/>
  <c r="AP374"/>
  <c r="AQ374"/>
  <c r="AR374"/>
  <c r="AS374"/>
  <c r="AT374"/>
  <c r="AV374"/>
  <c r="AW374"/>
  <c r="AX374"/>
  <c r="AY374"/>
  <c r="BG374"/>
  <c r="BK374"/>
  <c r="BM374"/>
  <c r="BN374"/>
  <c r="BO374"/>
  <c r="BP374"/>
  <c r="BQ374"/>
  <c r="BR374"/>
  <c r="BT374"/>
  <c r="BU374"/>
  <c r="BV374"/>
  <c r="BW374"/>
  <c r="CB374"/>
  <c r="AO375"/>
  <c r="BM375" s="1"/>
  <c r="AP375"/>
  <c r="AQ375"/>
  <c r="BO375" s="1"/>
  <c r="AR375"/>
  <c r="BP375" s="1"/>
  <c r="AS375"/>
  <c r="BQ375" s="1"/>
  <c r="AT375"/>
  <c r="BR375" s="1"/>
  <c r="AU375"/>
  <c r="AV375"/>
  <c r="BT375" s="1"/>
  <c r="AW375"/>
  <c r="BU375" s="1"/>
  <c r="AX375"/>
  <c r="BV375" s="1"/>
  <c r="AY375"/>
  <c r="BG375"/>
  <c r="BK375"/>
  <c r="BN375"/>
  <c r="CB375"/>
  <c r="AO376"/>
  <c r="AP376"/>
  <c r="BN376" s="1"/>
  <c r="AQ376"/>
  <c r="BO376" s="1"/>
  <c r="AR376"/>
  <c r="BP376" s="1"/>
  <c r="AS376"/>
  <c r="BQ376" s="1"/>
  <c r="AT376"/>
  <c r="BR376" s="1"/>
  <c r="AV376"/>
  <c r="BT376" s="1"/>
  <c r="AW376"/>
  <c r="BU376" s="1"/>
  <c r="AX376"/>
  <c r="BV376" s="1"/>
  <c r="AY376"/>
  <c r="BG376"/>
  <c r="BK376"/>
  <c r="BM376"/>
  <c r="CB376"/>
  <c r="AO377"/>
  <c r="BM377" s="1"/>
  <c r="AP377"/>
  <c r="BN377" s="1"/>
  <c r="AQ377"/>
  <c r="BO377" s="1"/>
  <c r="AR377"/>
  <c r="BP377" s="1"/>
  <c r="AS377"/>
  <c r="BQ377" s="1"/>
  <c r="AT377"/>
  <c r="BR377" s="1"/>
  <c r="AU377"/>
  <c r="AV377"/>
  <c r="BT377" s="1"/>
  <c r="AW377"/>
  <c r="BU377" s="1"/>
  <c r="AX377"/>
  <c r="BV377" s="1"/>
  <c r="AY377"/>
  <c r="BG377"/>
  <c r="BK377"/>
  <c r="CB377"/>
  <c r="AO378"/>
  <c r="BM378" s="1"/>
  <c r="AP378"/>
  <c r="AQ378"/>
  <c r="BO378" s="1"/>
  <c r="AR378"/>
  <c r="BP378" s="1"/>
  <c r="AS378"/>
  <c r="BQ378" s="1"/>
  <c r="AT378"/>
  <c r="BR378" s="1"/>
  <c r="AU378"/>
  <c r="AV378"/>
  <c r="BT378" s="1"/>
  <c r="AW378"/>
  <c r="BU378" s="1"/>
  <c r="AX378"/>
  <c r="BV378" s="1"/>
  <c r="AY378"/>
  <c r="BG378"/>
  <c r="BK378"/>
  <c r="BN378"/>
  <c r="CB378"/>
  <c r="AO379"/>
  <c r="BM379" s="1"/>
  <c r="AP379"/>
  <c r="BN379" s="1"/>
  <c r="AQ379"/>
  <c r="BO379" s="1"/>
  <c r="AR379"/>
  <c r="BP379" s="1"/>
  <c r="AS379"/>
  <c r="BQ379" s="1"/>
  <c r="AT379"/>
  <c r="BR379" s="1"/>
  <c r="AV379"/>
  <c r="BT379" s="1"/>
  <c r="AW379"/>
  <c r="BU379" s="1"/>
  <c r="AX379"/>
  <c r="BV379" s="1"/>
  <c r="AY379"/>
  <c r="BG379"/>
  <c r="BK379"/>
  <c r="CB379"/>
  <c r="AO380"/>
  <c r="BM380" s="1"/>
  <c r="AP380"/>
  <c r="AQ380"/>
  <c r="BO380" s="1"/>
  <c r="AR380"/>
  <c r="BP380" s="1"/>
  <c r="AS380"/>
  <c r="BQ380" s="1"/>
  <c r="AT380"/>
  <c r="BR380" s="1"/>
  <c r="AU380"/>
  <c r="AV380"/>
  <c r="BT380" s="1"/>
  <c r="AW380"/>
  <c r="BU380" s="1"/>
  <c r="AX380"/>
  <c r="BV380" s="1"/>
  <c r="AY380"/>
  <c r="BG380"/>
  <c r="BK380"/>
  <c r="BN380"/>
  <c r="CB380"/>
  <c r="AO381"/>
  <c r="BM381" s="1"/>
  <c r="AP381"/>
  <c r="AQ381"/>
  <c r="BO381" s="1"/>
  <c r="AR381"/>
  <c r="BP381" s="1"/>
  <c r="AS381"/>
  <c r="BQ381" s="1"/>
  <c r="AT381"/>
  <c r="BR381" s="1"/>
  <c r="AU381"/>
  <c r="AV381"/>
  <c r="BT381" s="1"/>
  <c r="AW381"/>
  <c r="BU381" s="1"/>
  <c r="AX381"/>
  <c r="BV381" s="1"/>
  <c r="AY381"/>
  <c r="BG381"/>
  <c r="BK381"/>
  <c r="BN381"/>
  <c r="CB381"/>
  <c r="AO382"/>
  <c r="BM382" s="1"/>
  <c r="AP382"/>
  <c r="BN382" s="1"/>
  <c r="AQ382"/>
  <c r="BO382" s="1"/>
  <c r="AR382"/>
  <c r="BP382" s="1"/>
  <c r="AS382"/>
  <c r="BQ382" s="1"/>
  <c r="AT382"/>
  <c r="BR382" s="1"/>
  <c r="AU382"/>
  <c r="AV382"/>
  <c r="BT382" s="1"/>
  <c r="AW382"/>
  <c r="BU382" s="1"/>
  <c r="AX382"/>
  <c r="BV382" s="1"/>
  <c r="AY382"/>
  <c r="BG382"/>
  <c r="BK382"/>
  <c r="CB382"/>
  <c r="AO383"/>
  <c r="BM383" s="1"/>
  <c r="AP383"/>
  <c r="AQ383"/>
  <c r="BO383" s="1"/>
  <c r="AR383"/>
  <c r="BP383" s="1"/>
  <c r="AS383"/>
  <c r="BQ383" s="1"/>
  <c r="AT383"/>
  <c r="BR383" s="1"/>
  <c r="AU383"/>
  <c r="AV383"/>
  <c r="BT383" s="1"/>
  <c r="AW383"/>
  <c r="BU383" s="1"/>
  <c r="AX383"/>
  <c r="BV383" s="1"/>
  <c r="AY383"/>
  <c r="BG383"/>
  <c r="BK383"/>
  <c r="BN383"/>
  <c r="CB383"/>
  <c r="AO384"/>
  <c r="BM384" s="1"/>
  <c r="AP384"/>
  <c r="AQ384"/>
  <c r="BO384" s="1"/>
  <c r="AR384"/>
  <c r="BP384" s="1"/>
  <c r="AS384"/>
  <c r="BQ384" s="1"/>
  <c r="AT384"/>
  <c r="BR384" s="1"/>
  <c r="AU384"/>
  <c r="AV384"/>
  <c r="BT384" s="1"/>
  <c r="AW384"/>
  <c r="BU384" s="1"/>
  <c r="AX384"/>
  <c r="BV384" s="1"/>
  <c r="AY384"/>
  <c r="BG384"/>
  <c r="BK384"/>
  <c r="BN384"/>
  <c r="CB384"/>
  <c r="AO385"/>
  <c r="BM385" s="1"/>
  <c r="AP385"/>
  <c r="AQ385"/>
  <c r="BO385" s="1"/>
  <c r="AR385"/>
  <c r="BP385" s="1"/>
  <c r="AS385"/>
  <c r="BQ385" s="1"/>
  <c r="AT385"/>
  <c r="BR385" s="1"/>
  <c r="AU385"/>
  <c r="AV385"/>
  <c r="BT385" s="1"/>
  <c r="AW385"/>
  <c r="BU385" s="1"/>
  <c r="AX385"/>
  <c r="BV385" s="1"/>
  <c r="AY385"/>
  <c r="BG385"/>
  <c r="BK385"/>
  <c r="BN385"/>
  <c r="CB385"/>
  <c r="AO386"/>
  <c r="BM386" s="1"/>
  <c r="AP386"/>
  <c r="AQ386"/>
  <c r="BO386" s="1"/>
  <c r="AR386"/>
  <c r="BP386" s="1"/>
  <c r="AS386"/>
  <c r="BQ386" s="1"/>
  <c r="AT386"/>
  <c r="BR386" s="1"/>
  <c r="AU386"/>
  <c r="AV386"/>
  <c r="BT386" s="1"/>
  <c r="AW386"/>
  <c r="BU386" s="1"/>
  <c r="AX386"/>
  <c r="BV386" s="1"/>
  <c r="AY386"/>
  <c r="BG386"/>
  <c r="BK386"/>
  <c r="BN386"/>
  <c r="CB386"/>
  <c r="AO387"/>
  <c r="BM387" s="1"/>
  <c r="AP387"/>
  <c r="AQ387"/>
  <c r="BO387" s="1"/>
  <c r="AR387"/>
  <c r="BP387" s="1"/>
  <c r="AS387"/>
  <c r="BQ387" s="1"/>
  <c r="AT387"/>
  <c r="BR387" s="1"/>
  <c r="AU387"/>
  <c r="AV387"/>
  <c r="BT387" s="1"/>
  <c r="AW387"/>
  <c r="BU387" s="1"/>
  <c r="AX387"/>
  <c r="BV387" s="1"/>
  <c r="AY387"/>
  <c r="BG387"/>
  <c r="BK387"/>
  <c r="BN387"/>
  <c r="CB387"/>
  <c r="AO388"/>
  <c r="BM388" s="1"/>
  <c r="AP388"/>
  <c r="BN388" s="1"/>
  <c r="AQ388"/>
  <c r="BO388" s="1"/>
  <c r="AR388"/>
  <c r="BP388" s="1"/>
  <c r="AS388"/>
  <c r="BQ388" s="1"/>
  <c r="AT388"/>
  <c r="BR388" s="1"/>
  <c r="AU388"/>
  <c r="AV388"/>
  <c r="BT388" s="1"/>
  <c r="AW388"/>
  <c r="BU388" s="1"/>
  <c r="AX388"/>
  <c r="BV388" s="1"/>
  <c r="AY388"/>
  <c r="BG388"/>
  <c r="BK388"/>
  <c r="CB388"/>
  <c r="AO389"/>
  <c r="BM389" s="1"/>
  <c r="AP389"/>
  <c r="AQ389"/>
  <c r="BO389" s="1"/>
  <c r="AR389"/>
  <c r="BP389" s="1"/>
  <c r="AS389"/>
  <c r="BQ389" s="1"/>
  <c r="AT389"/>
  <c r="BR389" s="1"/>
  <c r="AU389"/>
  <c r="AV389"/>
  <c r="BT389" s="1"/>
  <c r="AW389"/>
  <c r="BU389" s="1"/>
  <c r="AX389"/>
  <c r="BV389" s="1"/>
  <c r="AY389"/>
  <c r="BG389"/>
  <c r="BK389"/>
  <c r="BN389"/>
  <c r="CB389"/>
  <c r="AO390"/>
  <c r="BM390" s="1"/>
  <c r="AP390"/>
  <c r="AQ390"/>
  <c r="BO390" s="1"/>
  <c r="AR390"/>
  <c r="BP390" s="1"/>
  <c r="AS390"/>
  <c r="BQ390" s="1"/>
  <c r="AT390"/>
  <c r="BR390" s="1"/>
  <c r="AU390"/>
  <c r="AV390"/>
  <c r="BT390" s="1"/>
  <c r="AW390"/>
  <c r="BU390" s="1"/>
  <c r="AX390"/>
  <c r="BV390" s="1"/>
  <c r="AY390"/>
  <c r="BG390"/>
  <c r="BK390"/>
  <c r="BN390"/>
  <c r="CB390"/>
  <c r="AO391"/>
  <c r="BM391" s="1"/>
  <c r="AP391"/>
  <c r="AQ391"/>
  <c r="BO391" s="1"/>
  <c r="AR391"/>
  <c r="BP391" s="1"/>
  <c r="AS391"/>
  <c r="BQ391" s="1"/>
  <c r="AT391"/>
  <c r="BR391" s="1"/>
  <c r="AU391"/>
  <c r="AV391"/>
  <c r="BT391" s="1"/>
  <c r="AW391"/>
  <c r="BU391" s="1"/>
  <c r="AX391"/>
  <c r="BV391" s="1"/>
  <c r="AY391"/>
  <c r="BG391"/>
  <c r="BK391"/>
  <c r="BN391"/>
  <c r="CB391"/>
  <c r="AO392"/>
  <c r="BM392" s="1"/>
  <c r="AP392"/>
  <c r="BN392" s="1"/>
  <c r="AQ392"/>
  <c r="BO392" s="1"/>
  <c r="AR392"/>
  <c r="BP392" s="1"/>
  <c r="AS392"/>
  <c r="BQ392" s="1"/>
  <c r="AT392"/>
  <c r="BR392" s="1"/>
  <c r="AU392"/>
  <c r="AV392"/>
  <c r="BT392" s="1"/>
  <c r="AW392"/>
  <c r="BU392" s="1"/>
  <c r="AX392"/>
  <c r="BV392" s="1"/>
  <c r="AY392"/>
  <c r="BG392"/>
  <c r="BK392"/>
  <c r="CB392"/>
  <c r="AO393"/>
  <c r="BM393" s="1"/>
  <c r="AP393"/>
  <c r="AQ393"/>
  <c r="BO393" s="1"/>
  <c r="AR393"/>
  <c r="BP393" s="1"/>
  <c r="AS393"/>
  <c r="BQ393" s="1"/>
  <c r="AT393"/>
  <c r="BR393" s="1"/>
  <c r="AU393"/>
  <c r="AV393"/>
  <c r="BT393" s="1"/>
  <c r="AW393"/>
  <c r="BU393" s="1"/>
  <c r="AX393"/>
  <c r="BV393" s="1"/>
  <c r="AY393"/>
  <c r="BG393"/>
  <c r="BK393"/>
  <c r="BN393"/>
  <c r="CB393"/>
  <c r="AO394"/>
  <c r="BM394" s="1"/>
  <c r="AP394"/>
  <c r="AQ394"/>
  <c r="BO394" s="1"/>
  <c r="AR394"/>
  <c r="BP394" s="1"/>
  <c r="AS394"/>
  <c r="BQ394" s="1"/>
  <c r="AT394"/>
  <c r="BR394" s="1"/>
  <c r="AU394"/>
  <c r="AV394"/>
  <c r="BT394" s="1"/>
  <c r="AW394"/>
  <c r="BU394" s="1"/>
  <c r="AX394"/>
  <c r="BV394" s="1"/>
  <c r="AY394"/>
  <c r="BG394"/>
  <c r="BK394"/>
  <c r="BN394"/>
  <c r="CB394"/>
  <c r="AO395"/>
  <c r="BM395" s="1"/>
  <c r="AP395"/>
  <c r="AQ395"/>
  <c r="BO395" s="1"/>
  <c r="AR395"/>
  <c r="BP395" s="1"/>
  <c r="AS395"/>
  <c r="BQ395" s="1"/>
  <c r="AT395"/>
  <c r="BR395" s="1"/>
  <c r="AU395"/>
  <c r="AV395"/>
  <c r="BT395" s="1"/>
  <c r="AW395"/>
  <c r="BU395" s="1"/>
  <c r="AX395"/>
  <c r="BV395" s="1"/>
  <c r="AY395"/>
  <c r="BG395"/>
  <c r="BK395"/>
  <c r="BN395"/>
  <c r="CB395"/>
  <c r="AO396"/>
  <c r="BM396" s="1"/>
  <c r="AP396"/>
  <c r="BN396" s="1"/>
  <c r="AQ396"/>
  <c r="BO396" s="1"/>
  <c r="AR396"/>
  <c r="BP396" s="1"/>
  <c r="AS396"/>
  <c r="BQ396" s="1"/>
  <c r="AT396"/>
  <c r="BR396" s="1"/>
  <c r="AU396"/>
  <c r="AV396"/>
  <c r="BT396" s="1"/>
  <c r="AW396"/>
  <c r="BU396" s="1"/>
  <c r="AX396"/>
  <c r="BV396" s="1"/>
  <c r="AY396"/>
  <c r="BG396"/>
  <c r="BK396"/>
  <c r="CB396"/>
  <c r="AO397"/>
  <c r="BM397" s="1"/>
  <c r="AP397"/>
  <c r="BN397" s="1"/>
  <c r="AQ397"/>
  <c r="BO397" s="1"/>
  <c r="AR397"/>
  <c r="BP397" s="1"/>
  <c r="AS397"/>
  <c r="BQ397" s="1"/>
  <c r="AT397"/>
  <c r="BR397" s="1"/>
  <c r="AU397"/>
  <c r="AV397"/>
  <c r="BT397" s="1"/>
  <c r="AW397"/>
  <c r="BU397" s="1"/>
  <c r="AX397"/>
  <c r="BV397" s="1"/>
  <c r="AY397"/>
  <c r="BG397"/>
  <c r="BK397"/>
  <c r="CB397"/>
  <c r="AO398"/>
  <c r="BM398" s="1"/>
  <c r="AP398"/>
  <c r="AQ398"/>
  <c r="BO398" s="1"/>
  <c r="AR398"/>
  <c r="BP398" s="1"/>
  <c r="AS398"/>
  <c r="BQ398" s="1"/>
  <c r="AT398"/>
  <c r="BR398" s="1"/>
  <c r="AU398"/>
  <c r="AV398"/>
  <c r="BT398" s="1"/>
  <c r="AW398"/>
  <c r="BU398" s="1"/>
  <c r="AX398"/>
  <c r="BV398" s="1"/>
  <c r="AY398"/>
  <c r="BG398"/>
  <c r="BK398"/>
  <c r="BN398"/>
  <c r="CB398"/>
  <c r="AO399"/>
  <c r="BM399" s="1"/>
  <c r="AP399"/>
  <c r="AQ399"/>
  <c r="BO399" s="1"/>
  <c r="AR399"/>
  <c r="BP399" s="1"/>
  <c r="AS399"/>
  <c r="BQ399" s="1"/>
  <c r="AT399"/>
  <c r="BR399" s="1"/>
  <c r="AU399"/>
  <c r="AV399"/>
  <c r="BT399" s="1"/>
  <c r="AW399"/>
  <c r="BU399" s="1"/>
  <c r="AX399"/>
  <c r="BV399" s="1"/>
  <c r="AY399"/>
  <c r="BG399"/>
  <c r="BK399"/>
  <c r="BN399"/>
  <c r="CB399"/>
  <c r="AO400"/>
  <c r="BM400" s="1"/>
  <c r="AP400"/>
  <c r="BN400" s="1"/>
  <c r="AQ400"/>
  <c r="BO400" s="1"/>
  <c r="AR400"/>
  <c r="BP400" s="1"/>
  <c r="AS400"/>
  <c r="BQ400" s="1"/>
  <c r="AT400"/>
  <c r="BR400" s="1"/>
  <c r="AU400"/>
  <c r="AV400"/>
  <c r="BT400" s="1"/>
  <c r="AW400"/>
  <c r="BU400" s="1"/>
  <c r="AX400"/>
  <c r="BV400" s="1"/>
  <c r="AY400"/>
  <c r="BG400"/>
  <c r="BK400"/>
  <c r="CB400"/>
  <c r="AO401"/>
  <c r="BM401" s="1"/>
  <c r="AP401"/>
  <c r="AQ401"/>
  <c r="BO401" s="1"/>
  <c r="AR401"/>
  <c r="BP401" s="1"/>
  <c r="AS401"/>
  <c r="BQ401" s="1"/>
  <c r="AT401"/>
  <c r="BR401" s="1"/>
  <c r="AU401"/>
  <c r="AV401"/>
  <c r="BT401" s="1"/>
  <c r="AW401"/>
  <c r="BU401" s="1"/>
  <c r="AX401"/>
  <c r="BV401" s="1"/>
  <c r="AY401"/>
  <c r="BG401"/>
  <c r="BK401"/>
  <c r="BN401"/>
  <c r="CB401"/>
  <c r="AO402"/>
  <c r="BM402" s="1"/>
  <c r="AP402"/>
  <c r="AQ402"/>
  <c r="BO402" s="1"/>
  <c r="AR402"/>
  <c r="BP402" s="1"/>
  <c r="AS402"/>
  <c r="BQ402" s="1"/>
  <c r="AT402"/>
  <c r="BR402" s="1"/>
  <c r="AU402"/>
  <c r="AV402"/>
  <c r="BT402" s="1"/>
  <c r="AW402"/>
  <c r="BU402" s="1"/>
  <c r="AX402"/>
  <c r="BV402" s="1"/>
  <c r="AY402"/>
  <c r="BG402"/>
  <c r="BK402"/>
  <c r="BN402"/>
  <c r="CB402"/>
  <c r="AO403"/>
  <c r="BM403" s="1"/>
  <c r="AP403"/>
  <c r="AQ403"/>
  <c r="BO403" s="1"/>
  <c r="AR403"/>
  <c r="BP403" s="1"/>
  <c r="AS403"/>
  <c r="BQ403" s="1"/>
  <c r="AT403"/>
  <c r="BR403" s="1"/>
  <c r="AU403"/>
  <c r="AV403"/>
  <c r="BT403" s="1"/>
  <c r="AW403"/>
  <c r="BU403" s="1"/>
  <c r="AX403"/>
  <c r="BV403" s="1"/>
  <c r="AY403"/>
  <c r="BG403"/>
  <c r="BK403"/>
  <c r="BN403"/>
  <c r="CB403"/>
  <c r="AO404"/>
  <c r="BM404" s="1"/>
  <c r="AP404"/>
  <c r="AQ404"/>
  <c r="BO404" s="1"/>
  <c r="AR404"/>
  <c r="BP404" s="1"/>
  <c r="AS404"/>
  <c r="BQ404" s="1"/>
  <c r="AT404"/>
  <c r="BR404" s="1"/>
  <c r="AU404"/>
  <c r="AV404"/>
  <c r="BT404" s="1"/>
  <c r="AW404"/>
  <c r="BU404" s="1"/>
  <c r="AX404"/>
  <c r="BV404" s="1"/>
  <c r="AY404"/>
  <c r="BG404"/>
  <c r="BK404"/>
  <c r="BN404"/>
  <c r="CB404"/>
  <c r="AO405"/>
  <c r="BM405" s="1"/>
  <c r="AP405"/>
  <c r="AQ405"/>
  <c r="BO405" s="1"/>
  <c r="AR405"/>
  <c r="BP405" s="1"/>
  <c r="AS405"/>
  <c r="BQ405" s="1"/>
  <c r="AT405"/>
  <c r="BR405" s="1"/>
  <c r="AU405"/>
  <c r="AV405"/>
  <c r="BT405" s="1"/>
  <c r="AW405"/>
  <c r="BU405" s="1"/>
  <c r="AX405"/>
  <c r="BV405" s="1"/>
  <c r="AY405"/>
  <c r="BG405"/>
  <c r="BK405"/>
  <c r="BN405"/>
  <c r="CB405"/>
  <c r="AO406"/>
  <c r="BM406" s="1"/>
  <c r="AP406"/>
  <c r="BN406" s="1"/>
  <c r="AQ406"/>
  <c r="BO406" s="1"/>
  <c r="AR406"/>
  <c r="BP406" s="1"/>
  <c r="AS406"/>
  <c r="BQ406" s="1"/>
  <c r="AT406"/>
  <c r="BR406" s="1"/>
  <c r="AU406"/>
  <c r="AV406"/>
  <c r="BT406" s="1"/>
  <c r="AW406"/>
  <c r="BU406" s="1"/>
  <c r="AX406"/>
  <c r="BV406" s="1"/>
  <c r="AY406"/>
  <c r="BG406"/>
  <c r="BK406"/>
  <c r="CB406"/>
  <c r="AO407"/>
  <c r="BM407" s="1"/>
  <c r="AP407"/>
  <c r="AQ407"/>
  <c r="BO407" s="1"/>
  <c r="AR407"/>
  <c r="BP407" s="1"/>
  <c r="AS407"/>
  <c r="BQ407" s="1"/>
  <c r="AT407"/>
  <c r="BR407" s="1"/>
  <c r="AU407"/>
  <c r="AV407"/>
  <c r="BT407" s="1"/>
  <c r="AW407"/>
  <c r="BU407" s="1"/>
  <c r="AX407"/>
  <c r="BV407" s="1"/>
  <c r="AY407"/>
  <c r="BG407"/>
  <c r="BK407"/>
  <c r="BN407"/>
  <c r="CB407"/>
  <c r="AO408"/>
  <c r="BM408" s="1"/>
  <c r="AP408"/>
  <c r="AQ408"/>
  <c r="BO408" s="1"/>
  <c r="AR408"/>
  <c r="BP408" s="1"/>
  <c r="AS408"/>
  <c r="BQ408" s="1"/>
  <c r="AT408"/>
  <c r="BR408" s="1"/>
  <c r="AU408"/>
  <c r="AV408"/>
  <c r="BT408" s="1"/>
  <c r="AW408"/>
  <c r="BU408" s="1"/>
  <c r="AX408"/>
  <c r="BV408" s="1"/>
  <c r="AY408"/>
  <c r="BG408"/>
  <c r="BK408"/>
  <c r="BN408"/>
  <c r="CB408"/>
  <c r="AO409"/>
  <c r="BM409" s="1"/>
  <c r="AP409"/>
  <c r="AQ409"/>
  <c r="BO409" s="1"/>
  <c r="AR409"/>
  <c r="BP409" s="1"/>
  <c r="AS409"/>
  <c r="BQ409" s="1"/>
  <c r="AT409"/>
  <c r="BR409" s="1"/>
  <c r="AU409"/>
  <c r="AV409"/>
  <c r="BT409" s="1"/>
  <c r="AW409"/>
  <c r="BU409" s="1"/>
  <c r="AX409"/>
  <c r="BV409" s="1"/>
  <c r="AY409"/>
  <c r="BG409"/>
  <c r="BK409"/>
  <c r="BN409"/>
  <c r="CB409"/>
  <c r="AO410"/>
  <c r="BM410" s="1"/>
  <c r="AP410"/>
  <c r="AQ410"/>
  <c r="BO410" s="1"/>
  <c r="AR410"/>
  <c r="BP410" s="1"/>
  <c r="AS410"/>
  <c r="BQ410" s="1"/>
  <c r="AT410"/>
  <c r="BR410" s="1"/>
  <c r="AU410"/>
  <c r="AV410"/>
  <c r="BT410" s="1"/>
  <c r="AW410"/>
  <c r="BU410" s="1"/>
  <c r="AX410"/>
  <c r="BV410" s="1"/>
  <c r="AY410"/>
  <c r="BG410"/>
  <c r="BK410"/>
  <c r="BN410"/>
  <c r="CB410"/>
  <c r="AO411"/>
  <c r="BM411" s="1"/>
  <c r="AP411"/>
  <c r="BN411" s="1"/>
  <c r="AQ411"/>
  <c r="BO411" s="1"/>
  <c r="AR411"/>
  <c r="BP411" s="1"/>
  <c r="AS411"/>
  <c r="BQ411" s="1"/>
  <c r="AT411"/>
  <c r="BR411" s="1"/>
  <c r="AU411"/>
  <c r="AV411"/>
  <c r="BT411" s="1"/>
  <c r="AW411"/>
  <c r="BU411" s="1"/>
  <c r="AX411"/>
  <c r="BV411" s="1"/>
  <c r="AY411"/>
  <c r="BG411"/>
  <c r="BK411"/>
  <c r="CB411"/>
  <c r="AO412"/>
  <c r="BM412" s="1"/>
  <c r="AP412"/>
  <c r="AQ412"/>
  <c r="BO412" s="1"/>
  <c r="AR412"/>
  <c r="BP412" s="1"/>
  <c r="AS412"/>
  <c r="BQ412" s="1"/>
  <c r="AT412"/>
  <c r="BR412" s="1"/>
  <c r="AU412"/>
  <c r="AV412"/>
  <c r="BT412" s="1"/>
  <c r="AW412"/>
  <c r="BU412" s="1"/>
  <c r="AX412"/>
  <c r="BV412" s="1"/>
  <c r="AY412"/>
  <c r="BG412"/>
  <c r="BK412"/>
  <c r="BN412"/>
  <c r="CB412"/>
  <c r="AO413"/>
  <c r="BM413" s="1"/>
  <c r="AP413"/>
  <c r="AQ413"/>
  <c r="BO413" s="1"/>
  <c r="AR413"/>
  <c r="BP413" s="1"/>
  <c r="AS413"/>
  <c r="BQ413" s="1"/>
  <c r="AT413"/>
  <c r="BR413" s="1"/>
  <c r="AU413"/>
  <c r="AV413"/>
  <c r="BT413" s="1"/>
  <c r="AW413"/>
  <c r="BU413" s="1"/>
  <c r="AX413"/>
  <c r="BV413" s="1"/>
  <c r="AY413"/>
  <c r="BG413"/>
  <c r="BK413"/>
  <c r="BN413"/>
  <c r="CB413"/>
  <c r="AO414"/>
  <c r="BM414" s="1"/>
  <c r="AP414"/>
  <c r="BN414" s="1"/>
  <c r="AQ414"/>
  <c r="AR414"/>
  <c r="BP414" s="1"/>
  <c r="AS414"/>
  <c r="BQ414" s="1"/>
  <c r="AT414"/>
  <c r="BR414" s="1"/>
  <c r="AU414"/>
  <c r="AV414"/>
  <c r="BT414" s="1"/>
  <c r="AW414"/>
  <c r="BU414" s="1"/>
  <c r="AX414"/>
  <c r="BV414" s="1"/>
  <c r="BG414"/>
  <c r="BK414"/>
  <c r="BO414"/>
  <c r="CB414"/>
  <c r="AO415"/>
  <c r="BM415" s="1"/>
  <c r="AP415"/>
  <c r="AQ415"/>
  <c r="BO415" s="1"/>
  <c r="AR415"/>
  <c r="BP415" s="1"/>
  <c r="AS415"/>
  <c r="BQ415" s="1"/>
  <c r="AT415"/>
  <c r="BR415" s="1"/>
  <c r="AU415"/>
  <c r="AV415"/>
  <c r="BT415" s="1"/>
  <c r="AW415"/>
  <c r="BU415" s="1"/>
  <c r="AX415"/>
  <c r="BV415" s="1"/>
  <c r="AY415"/>
  <c r="BG415"/>
  <c r="BK415"/>
  <c r="BN415"/>
  <c r="CB415"/>
  <c r="AO416"/>
  <c r="AP416"/>
  <c r="AQ416"/>
  <c r="AR416"/>
  <c r="AS416"/>
  <c r="AT416"/>
  <c r="AU416"/>
  <c r="AV416"/>
  <c r="BT416" s="1"/>
  <c r="AW416"/>
  <c r="BU416" s="1"/>
  <c r="AX416"/>
  <c r="BV416" s="1"/>
  <c r="BG416"/>
  <c r="BK416"/>
  <c r="BM416"/>
  <c r="BN416"/>
  <c r="BO416"/>
  <c r="BP416"/>
  <c r="BQ416"/>
  <c r="BR416"/>
  <c r="CB416"/>
  <c r="AO417"/>
  <c r="BM417" s="1"/>
  <c r="AP417"/>
  <c r="BN417" s="1"/>
  <c r="AQ417"/>
  <c r="BO417" s="1"/>
  <c r="AR417"/>
  <c r="BP417" s="1"/>
  <c r="AS417"/>
  <c r="BQ417" s="1"/>
  <c r="AT417"/>
  <c r="BR417" s="1"/>
  <c r="AU417"/>
  <c r="AV417"/>
  <c r="BT417" s="1"/>
  <c r="AW417"/>
  <c r="BU417" s="1"/>
  <c r="AX417"/>
  <c r="BV417" s="1"/>
  <c r="AY417"/>
  <c r="BG417"/>
  <c r="BK417"/>
  <c r="CB417"/>
  <c r="AO418"/>
  <c r="BM418" s="1"/>
  <c r="AP418"/>
  <c r="BN418" s="1"/>
  <c r="AQ418"/>
  <c r="BO418" s="1"/>
  <c r="AR418"/>
  <c r="BP418" s="1"/>
  <c r="AS418"/>
  <c r="BQ418" s="1"/>
  <c r="AT418"/>
  <c r="BR418" s="1"/>
  <c r="AU418"/>
  <c r="AV418"/>
  <c r="BT418" s="1"/>
  <c r="AW418"/>
  <c r="BU418" s="1"/>
  <c r="AX418"/>
  <c r="BV418" s="1"/>
  <c r="AY418"/>
  <c r="BG418"/>
  <c r="BK418"/>
  <c r="CB418"/>
  <c r="AO419"/>
  <c r="BM419" s="1"/>
  <c r="AP419"/>
  <c r="BN419" s="1"/>
  <c r="AQ419"/>
  <c r="BO419" s="1"/>
  <c r="AR419"/>
  <c r="BP419" s="1"/>
  <c r="AS419"/>
  <c r="BQ419" s="1"/>
  <c r="AT419"/>
  <c r="BR419" s="1"/>
  <c r="AU419"/>
  <c r="AV419"/>
  <c r="BT419" s="1"/>
  <c r="AW419"/>
  <c r="BU419" s="1"/>
  <c r="AX419"/>
  <c r="BV419" s="1"/>
  <c r="AY419"/>
  <c r="BG419"/>
  <c r="BK419"/>
  <c r="CB419"/>
  <c r="AO420"/>
  <c r="BM420" s="1"/>
  <c r="AP420"/>
  <c r="AQ420"/>
  <c r="BO420" s="1"/>
  <c r="AR420"/>
  <c r="BP420" s="1"/>
  <c r="AS420"/>
  <c r="BQ420" s="1"/>
  <c r="AT420"/>
  <c r="BR420" s="1"/>
  <c r="AU420"/>
  <c r="AV420"/>
  <c r="BT420" s="1"/>
  <c r="AW420"/>
  <c r="BU420" s="1"/>
  <c r="AX420"/>
  <c r="BV420" s="1"/>
  <c r="AY420"/>
  <c r="BG420"/>
  <c r="BK420"/>
  <c r="BN420"/>
  <c r="CB420"/>
  <c r="AO421"/>
  <c r="BM421" s="1"/>
  <c r="AP421"/>
  <c r="AQ421"/>
  <c r="BO421" s="1"/>
  <c r="AR421"/>
  <c r="BP421" s="1"/>
  <c r="AS421"/>
  <c r="BQ421" s="1"/>
  <c r="AT421"/>
  <c r="BR421" s="1"/>
  <c r="AU421"/>
  <c r="AV421"/>
  <c r="BT421" s="1"/>
  <c r="AW421"/>
  <c r="BU421" s="1"/>
  <c r="AX421"/>
  <c r="BV421" s="1"/>
  <c r="AY421"/>
  <c r="BG421"/>
  <c r="BK421"/>
  <c r="BN421"/>
  <c r="CB421"/>
  <c r="AO422"/>
  <c r="BM422" s="1"/>
  <c r="AP422"/>
  <c r="AQ422"/>
  <c r="BO422" s="1"/>
  <c r="AR422"/>
  <c r="BP422" s="1"/>
  <c r="AS422"/>
  <c r="BQ422" s="1"/>
  <c r="AT422"/>
  <c r="BR422" s="1"/>
  <c r="AU422"/>
  <c r="AV422"/>
  <c r="BT422" s="1"/>
  <c r="AW422"/>
  <c r="BU422" s="1"/>
  <c r="AX422"/>
  <c r="BV422" s="1"/>
  <c r="AY422"/>
  <c r="BG422"/>
  <c r="BK422"/>
  <c r="BN422"/>
  <c r="CB422"/>
  <c r="AO423"/>
  <c r="AP423"/>
  <c r="BN423" s="1"/>
  <c r="AQ423"/>
  <c r="BO423" s="1"/>
  <c r="AR423"/>
  <c r="BP423" s="1"/>
  <c r="AS423"/>
  <c r="BQ423" s="1"/>
  <c r="AT423"/>
  <c r="BR423" s="1"/>
  <c r="AV423"/>
  <c r="BT423" s="1"/>
  <c r="AW423"/>
  <c r="BU423" s="1"/>
  <c r="AX423"/>
  <c r="BV423" s="1"/>
  <c r="AY423"/>
  <c r="BG423"/>
  <c r="BK423"/>
  <c r="BM423"/>
  <c r="CB423"/>
  <c r="AO424"/>
  <c r="BM424" s="1"/>
  <c r="AP424"/>
  <c r="BN424" s="1"/>
  <c r="AQ424"/>
  <c r="BO424" s="1"/>
  <c r="AR424"/>
  <c r="BP424" s="1"/>
  <c r="AS424"/>
  <c r="BQ424" s="1"/>
  <c r="AT424"/>
  <c r="BR424" s="1"/>
  <c r="AU424"/>
  <c r="AV424"/>
  <c r="BT424" s="1"/>
  <c r="AW424"/>
  <c r="BU424" s="1"/>
  <c r="AX424"/>
  <c r="BV424" s="1"/>
  <c r="AY424"/>
  <c r="BG424"/>
  <c r="BK424"/>
  <c r="CB424"/>
  <c r="AO425"/>
  <c r="BM425" s="1"/>
  <c r="AP425"/>
  <c r="BN425" s="1"/>
  <c r="AQ425"/>
  <c r="BO425" s="1"/>
  <c r="AR425"/>
  <c r="BP425" s="1"/>
  <c r="AS425"/>
  <c r="BQ425" s="1"/>
  <c r="AT425"/>
  <c r="BR425" s="1"/>
  <c r="AU425"/>
  <c r="AV425"/>
  <c r="BT425" s="1"/>
  <c r="AW425"/>
  <c r="BU425" s="1"/>
  <c r="AX425"/>
  <c r="BV425" s="1"/>
  <c r="AY425"/>
  <c r="BG425"/>
  <c r="BK425"/>
  <c r="CB425"/>
  <c r="AO426"/>
  <c r="BM426" s="1"/>
  <c r="AP426"/>
  <c r="BN426" s="1"/>
  <c r="AQ426"/>
  <c r="BO426" s="1"/>
  <c r="AR426"/>
  <c r="BP426" s="1"/>
  <c r="AS426"/>
  <c r="BQ426" s="1"/>
  <c r="AT426"/>
  <c r="BR426" s="1"/>
  <c r="AU426"/>
  <c r="AV426"/>
  <c r="BT426" s="1"/>
  <c r="AW426"/>
  <c r="BU426" s="1"/>
  <c r="AX426"/>
  <c r="BV426" s="1"/>
  <c r="AY426"/>
  <c r="BG426"/>
  <c r="BK426"/>
  <c r="CB426"/>
  <c r="AO427"/>
  <c r="BM427" s="1"/>
  <c r="AP427"/>
  <c r="AQ427"/>
  <c r="BO427" s="1"/>
  <c r="AR427"/>
  <c r="BP427" s="1"/>
  <c r="AS427"/>
  <c r="BQ427" s="1"/>
  <c r="AT427"/>
  <c r="BR427" s="1"/>
  <c r="AU427"/>
  <c r="AV427"/>
  <c r="BT427" s="1"/>
  <c r="AW427"/>
  <c r="BU427" s="1"/>
  <c r="AX427"/>
  <c r="BV427" s="1"/>
  <c r="AY427"/>
  <c r="BG427"/>
  <c r="BK427"/>
  <c r="BN427"/>
  <c r="CB427"/>
  <c r="AO428"/>
  <c r="BM428" s="1"/>
  <c r="AP428"/>
  <c r="AQ428"/>
  <c r="BO428" s="1"/>
  <c r="AR428"/>
  <c r="BP428" s="1"/>
  <c r="AS428"/>
  <c r="BQ428" s="1"/>
  <c r="AT428"/>
  <c r="BR428" s="1"/>
  <c r="AU428"/>
  <c r="AV428"/>
  <c r="BT428" s="1"/>
  <c r="AW428"/>
  <c r="BU428" s="1"/>
  <c r="AX428"/>
  <c r="BV428" s="1"/>
  <c r="AY428"/>
  <c r="BG428"/>
  <c r="BK428"/>
  <c r="BN428"/>
  <c r="CB428"/>
  <c r="AO429"/>
  <c r="BM429" s="1"/>
  <c r="AP429"/>
  <c r="AQ429"/>
  <c r="BO429" s="1"/>
  <c r="AR429"/>
  <c r="BP429" s="1"/>
  <c r="AS429"/>
  <c r="BQ429" s="1"/>
  <c r="AT429"/>
  <c r="BR429" s="1"/>
  <c r="AU429"/>
  <c r="AV429"/>
  <c r="BT429" s="1"/>
  <c r="AW429"/>
  <c r="BU429" s="1"/>
  <c r="AX429"/>
  <c r="BV429" s="1"/>
  <c r="AY429"/>
  <c r="BG429"/>
  <c r="BK429"/>
  <c r="BN429"/>
  <c r="CB429"/>
  <c r="AO430"/>
  <c r="BM430" s="1"/>
  <c r="AP430"/>
  <c r="BN430" s="1"/>
  <c r="AQ430"/>
  <c r="BO430" s="1"/>
  <c r="AR430"/>
  <c r="BP430" s="1"/>
  <c r="AS430"/>
  <c r="BQ430" s="1"/>
  <c r="AT430"/>
  <c r="BR430" s="1"/>
  <c r="AU430"/>
  <c r="AV430"/>
  <c r="BT430" s="1"/>
  <c r="AW430"/>
  <c r="BU430" s="1"/>
  <c r="AX430"/>
  <c r="BV430" s="1"/>
  <c r="AY430"/>
  <c r="BG430"/>
  <c r="BK430"/>
  <c r="CB430"/>
  <c r="AO431"/>
  <c r="BM431" s="1"/>
  <c r="AP431"/>
  <c r="AQ431"/>
  <c r="BO431" s="1"/>
  <c r="AR431"/>
  <c r="BP431" s="1"/>
  <c r="AS431"/>
  <c r="BQ431" s="1"/>
  <c r="AT431"/>
  <c r="BR431" s="1"/>
  <c r="AU431"/>
  <c r="AV431"/>
  <c r="BT431" s="1"/>
  <c r="AW431"/>
  <c r="BU431" s="1"/>
  <c r="AX431"/>
  <c r="BV431" s="1"/>
  <c r="AY431"/>
  <c r="BG431"/>
  <c r="BK431"/>
  <c r="BN431"/>
  <c r="CB431"/>
  <c r="AO432"/>
  <c r="BM432" s="1"/>
  <c r="AP432"/>
  <c r="BN432" s="1"/>
  <c r="AQ432"/>
  <c r="BO432" s="1"/>
  <c r="AR432"/>
  <c r="BP432" s="1"/>
  <c r="AS432"/>
  <c r="BQ432" s="1"/>
  <c r="AT432"/>
  <c r="BR432" s="1"/>
  <c r="AU432"/>
  <c r="AV432"/>
  <c r="BT432" s="1"/>
  <c r="AW432"/>
  <c r="BU432" s="1"/>
  <c r="AX432"/>
  <c r="BV432" s="1"/>
  <c r="AY432"/>
  <c r="BG432"/>
  <c r="BK432"/>
  <c r="CB432"/>
  <c r="AO433"/>
  <c r="BM433" s="1"/>
  <c r="AP433"/>
  <c r="BN433" s="1"/>
  <c r="AQ433"/>
  <c r="BO433" s="1"/>
  <c r="AR433"/>
  <c r="BP433" s="1"/>
  <c r="AS433"/>
  <c r="BQ433" s="1"/>
  <c r="AT433"/>
  <c r="BR433" s="1"/>
  <c r="AU433"/>
  <c r="AV433"/>
  <c r="BT433" s="1"/>
  <c r="AW433"/>
  <c r="BU433" s="1"/>
  <c r="AX433"/>
  <c r="BV433" s="1"/>
  <c r="AY433"/>
  <c r="BG433"/>
  <c r="BK433"/>
  <c r="CB433"/>
  <c r="AO434"/>
  <c r="BM434" s="1"/>
  <c r="AP434"/>
  <c r="AQ434"/>
  <c r="BO434" s="1"/>
  <c r="AR434"/>
  <c r="BP434" s="1"/>
  <c r="AS434"/>
  <c r="BQ434" s="1"/>
  <c r="AT434"/>
  <c r="BR434" s="1"/>
  <c r="AU434"/>
  <c r="AV434"/>
  <c r="BT434" s="1"/>
  <c r="AW434"/>
  <c r="BU434" s="1"/>
  <c r="AX434"/>
  <c r="BV434" s="1"/>
  <c r="AY434"/>
  <c r="BG434"/>
  <c r="BK434"/>
  <c r="BN434"/>
  <c r="CB434"/>
  <c r="AO435"/>
  <c r="BM435" s="1"/>
  <c r="AP435"/>
  <c r="AQ435"/>
  <c r="BO435" s="1"/>
  <c r="AR435"/>
  <c r="BP435" s="1"/>
  <c r="AS435"/>
  <c r="BQ435" s="1"/>
  <c r="AT435"/>
  <c r="BR435" s="1"/>
  <c r="AU435"/>
  <c r="AV435"/>
  <c r="BT435" s="1"/>
  <c r="AW435"/>
  <c r="BU435" s="1"/>
  <c r="AX435"/>
  <c r="BV435" s="1"/>
  <c r="AY435"/>
  <c r="BG435"/>
  <c r="BK435"/>
  <c r="BN435"/>
  <c r="CB435"/>
  <c r="AO436"/>
  <c r="BM436" s="1"/>
  <c r="AP436"/>
  <c r="AQ436"/>
  <c r="BO436" s="1"/>
  <c r="AR436"/>
  <c r="BP436" s="1"/>
  <c r="AS436"/>
  <c r="BQ436" s="1"/>
  <c r="AT436"/>
  <c r="BR436" s="1"/>
  <c r="AU436"/>
  <c r="AV436"/>
  <c r="BT436" s="1"/>
  <c r="AW436"/>
  <c r="BU436" s="1"/>
  <c r="AX436"/>
  <c r="BV436" s="1"/>
  <c r="AY436"/>
  <c r="BG436"/>
  <c r="BK436"/>
  <c r="BN436"/>
  <c r="CB436"/>
  <c r="AO437"/>
  <c r="BM437" s="1"/>
  <c r="AP437"/>
  <c r="AQ437"/>
  <c r="BO437" s="1"/>
  <c r="AR437"/>
  <c r="BP437" s="1"/>
  <c r="AS437"/>
  <c r="BQ437" s="1"/>
  <c r="AT437"/>
  <c r="BR437" s="1"/>
  <c r="AU437"/>
  <c r="AV437"/>
  <c r="BT437" s="1"/>
  <c r="AW437"/>
  <c r="BU437" s="1"/>
  <c r="AX437"/>
  <c r="BV437" s="1"/>
  <c r="AY437"/>
  <c r="BG437"/>
  <c r="BK437"/>
  <c r="BN437"/>
  <c r="CB437"/>
  <c r="AO438"/>
  <c r="BM438" s="1"/>
  <c r="AP438"/>
  <c r="AQ438"/>
  <c r="BO438" s="1"/>
  <c r="AR438"/>
  <c r="BP438" s="1"/>
  <c r="AS438"/>
  <c r="BQ438" s="1"/>
  <c r="AT438"/>
  <c r="BR438" s="1"/>
  <c r="AU438"/>
  <c r="AV438"/>
  <c r="BT438" s="1"/>
  <c r="AW438"/>
  <c r="BU438" s="1"/>
  <c r="AX438"/>
  <c r="BV438" s="1"/>
  <c r="AY438"/>
  <c r="BG438"/>
  <c r="BK438"/>
  <c r="BN438"/>
  <c r="CB438"/>
  <c r="AO439"/>
  <c r="BM439" s="1"/>
  <c r="AP439"/>
  <c r="BN439" s="1"/>
  <c r="AQ439"/>
  <c r="BO439" s="1"/>
  <c r="AR439"/>
  <c r="BP439" s="1"/>
  <c r="AS439"/>
  <c r="BQ439" s="1"/>
  <c r="AT439"/>
  <c r="BR439" s="1"/>
  <c r="AU439"/>
  <c r="AV439"/>
  <c r="BT439" s="1"/>
  <c r="AW439"/>
  <c r="BU439" s="1"/>
  <c r="AX439"/>
  <c r="BV439" s="1"/>
  <c r="AY439"/>
  <c r="BG439"/>
  <c r="BK439"/>
  <c r="CB439"/>
  <c r="AO440"/>
  <c r="BM440" s="1"/>
  <c r="AP440"/>
  <c r="AQ440"/>
  <c r="BO440" s="1"/>
  <c r="AR440"/>
  <c r="BP440" s="1"/>
  <c r="AS440"/>
  <c r="BQ440" s="1"/>
  <c r="AT440"/>
  <c r="BR440" s="1"/>
  <c r="AU440"/>
  <c r="AV440"/>
  <c r="BT440" s="1"/>
  <c r="AW440"/>
  <c r="BU440" s="1"/>
  <c r="AX440"/>
  <c r="BV440" s="1"/>
  <c r="AY440"/>
  <c r="BG440"/>
  <c r="BK440"/>
  <c r="BN440"/>
  <c r="CB440"/>
  <c r="AO441"/>
  <c r="BM441" s="1"/>
  <c r="AP441"/>
  <c r="BN441" s="1"/>
  <c r="AQ441"/>
  <c r="BO441" s="1"/>
  <c r="AR441"/>
  <c r="BP441" s="1"/>
  <c r="AS441"/>
  <c r="BQ441" s="1"/>
  <c r="AT441"/>
  <c r="BR441" s="1"/>
  <c r="AU441"/>
  <c r="AV441"/>
  <c r="BT441" s="1"/>
  <c r="AW441"/>
  <c r="BU441" s="1"/>
  <c r="AX441"/>
  <c r="BV441" s="1"/>
  <c r="AY441"/>
  <c r="BG441"/>
  <c r="BK441"/>
  <c r="CB441"/>
  <c r="AO442"/>
  <c r="BM442" s="1"/>
  <c r="AP442"/>
  <c r="AQ442"/>
  <c r="BO442" s="1"/>
  <c r="AR442"/>
  <c r="BP442" s="1"/>
  <c r="AS442"/>
  <c r="BQ442" s="1"/>
  <c r="AT442"/>
  <c r="BR442" s="1"/>
  <c r="AU442"/>
  <c r="AV442"/>
  <c r="BT442" s="1"/>
  <c r="AW442"/>
  <c r="BU442" s="1"/>
  <c r="AX442"/>
  <c r="BV442" s="1"/>
  <c r="AY442"/>
  <c r="BG442"/>
  <c r="BK442"/>
  <c r="BN442"/>
  <c r="CB442"/>
  <c r="AO443"/>
  <c r="BM443" s="1"/>
  <c r="AP443"/>
  <c r="AQ443"/>
  <c r="BO443" s="1"/>
  <c r="AR443"/>
  <c r="BP443" s="1"/>
  <c r="AS443"/>
  <c r="BQ443" s="1"/>
  <c r="AT443"/>
  <c r="BR443" s="1"/>
  <c r="AU443"/>
  <c r="AV443"/>
  <c r="BT443" s="1"/>
  <c r="AW443"/>
  <c r="BU443" s="1"/>
  <c r="AX443"/>
  <c r="BV443" s="1"/>
  <c r="AY443"/>
  <c r="BG443"/>
  <c r="BK443"/>
  <c r="BN443"/>
  <c r="CB443"/>
  <c r="AO444"/>
  <c r="BM444" s="1"/>
  <c r="AP444"/>
  <c r="AQ444"/>
  <c r="BO444" s="1"/>
  <c r="AR444"/>
  <c r="BP444" s="1"/>
  <c r="AS444"/>
  <c r="BQ444" s="1"/>
  <c r="AT444"/>
  <c r="BR444" s="1"/>
  <c r="AU444"/>
  <c r="AV444"/>
  <c r="BT444" s="1"/>
  <c r="AW444"/>
  <c r="BU444" s="1"/>
  <c r="AX444"/>
  <c r="BV444" s="1"/>
  <c r="AY444"/>
  <c r="BG444"/>
  <c r="BK444"/>
  <c r="BN444"/>
  <c r="CB444"/>
  <c r="AO445"/>
  <c r="BM445" s="1"/>
  <c r="AP445"/>
  <c r="AQ445"/>
  <c r="BO445" s="1"/>
  <c r="AR445"/>
  <c r="BP445" s="1"/>
  <c r="AS445"/>
  <c r="BQ445" s="1"/>
  <c r="AT445"/>
  <c r="BR445" s="1"/>
  <c r="AU445"/>
  <c r="AV445"/>
  <c r="BT445" s="1"/>
  <c r="AW445"/>
  <c r="BU445" s="1"/>
  <c r="AX445"/>
  <c r="BV445" s="1"/>
  <c r="AY445"/>
  <c r="BG445"/>
  <c r="BK445"/>
  <c r="BN445"/>
  <c r="CB445"/>
  <c r="AO446"/>
  <c r="BM446" s="1"/>
  <c r="AP446"/>
  <c r="BN446" s="1"/>
  <c r="AQ446"/>
  <c r="BO446" s="1"/>
  <c r="AR446"/>
  <c r="BP446" s="1"/>
  <c r="AS446"/>
  <c r="BQ446" s="1"/>
  <c r="AT446"/>
  <c r="BR446" s="1"/>
  <c r="AU446"/>
  <c r="AV446"/>
  <c r="BT446" s="1"/>
  <c r="AW446"/>
  <c r="BU446" s="1"/>
  <c r="AX446"/>
  <c r="BV446" s="1"/>
  <c r="AY446"/>
  <c r="BG446"/>
  <c r="BK446"/>
  <c r="CB446"/>
  <c r="AO447"/>
  <c r="BM447" s="1"/>
  <c r="AP447"/>
  <c r="BN447" s="1"/>
  <c r="AQ447"/>
  <c r="BO447" s="1"/>
  <c r="AR447"/>
  <c r="BP447" s="1"/>
  <c r="AS447"/>
  <c r="BQ447" s="1"/>
  <c r="AT447"/>
  <c r="BR447" s="1"/>
  <c r="AU447"/>
  <c r="AV447"/>
  <c r="BT447" s="1"/>
  <c r="AW447"/>
  <c r="BU447" s="1"/>
  <c r="AX447"/>
  <c r="BV447" s="1"/>
  <c r="AY447"/>
  <c r="BG447"/>
  <c r="BK447"/>
  <c r="CB447"/>
  <c r="AO448"/>
  <c r="BM448" s="1"/>
  <c r="AP448"/>
  <c r="BN448" s="1"/>
  <c r="AQ448"/>
  <c r="BO448" s="1"/>
  <c r="AR448"/>
  <c r="BP448" s="1"/>
  <c r="AS448"/>
  <c r="BQ448" s="1"/>
  <c r="AT448"/>
  <c r="BR448" s="1"/>
  <c r="AU448"/>
  <c r="AV448"/>
  <c r="BT448" s="1"/>
  <c r="AW448"/>
  <c r="BU448" s="1"/>
  <c r="AX448"/>
  <c r="BV448" s="1"/>
  <c r="AY448"/>
  <c r="BG448"/>
  <c r="BK448"/>
  <c r="CB448"/>
  <c r="AO449"/>
  <c r="BM449" s="1"/>
  <c r="AP449"/>
  <c r="BN449" s="1"/>
  <c r="AQ449"/>
  <c r="BO449" s="1"/>
  <c r="AR449"/>
  <c r="BP449" s="1"/>
  <c r="AS449"/>
  <c r="BQ449" s="1"/>
  <c r="AT449"/>
  <c r="BR449" s="1"/>
  <c r="AU449"/>
  <c r="AV449"/>
  <c r="BT449" s="1"/>
  <c r="AW449"/>
  <c r="BU449" s="1"/>
  <c r="AX449"/>
  <c r="BV449" s="1"/>
  <c r="AY449"/>
  <c r="BG449"/>
  <c r="BK449"/>
  <c r="CB449"/>
  <c r="AO450"/>
  <c r="BM450" s="1"/>
  <c r="AP450"/>
  <c r="AQ450"/>
  <c r="BO450" s="1"/>
  <c r="AR450"/>
  <c r="BP450" s="1"/>
  <c r="AS450"/>
  <c r="BQ450" s="1"/>
  <c r="AT450"/>
  <c r="BR450" s="1"/>
  <c r="AU450"/>
  <c r="AV450"/>
  <c r="BT450" s="1"/>
  <c r="AW450"/>
  <c r="BU450" s="1"/>
  <c r="AX450"/>
  <c r="BV450" s="1"/>
  <c r="AY450"/>
  <c r="BG450"/>
  <c r="BK450"/>
  <c r="BN450"/>
  <c r="CB450"/>
  <c r="AO451"/>
  <c r="BM451" s="1"/>
  <c r="AP451"/>
  <c r="AQ451"/>
  <c r="BO451" s="1"/>
  <c r="AR451"/>
  <c r="BP451" s="1"/>
  <c r="AS451"/>
  <c r="BQ451" s="1"/>
  <c r="AT451"/>
  <c r="BR451" s="1"/>
  <c r="AU451"/>
  <c r="AV451"/>
  <c r="BT451" s="1"/>
  <c r="AW451"/>
  <c r="BU451" s="1"/>
  <c r="AX451"/>
  <c r="BV451" s="1"/>
  <c r="AY451"/>
  <c r="BG451"/>
  <c r="BK451"/>
  <c r="BN451"/>
  <c r="CB451"/>
  <c r="AO452"/>
  <c r="BM452" s="1"/>
  <c r="AP452"/>
  <c r="AQ452"/>
  <c r="BO452" s="1"/>
  <c r="AR452"/>
  <c r="BP452" s="1"/>
  <c r="AS452"/>
  <c r="BQ452" s="1"/>
  <c r="AT452"/>
  <c r="BR452" s="1"/>
  <c r="AU452"/>
  <c r="AV452"/>
  <c r="BT452" s="1"/>
  <c r="AW452"/>
  <c r="BU452" s="1"/>
  <c r="AX452"/>
  <c r="BV452" s="1"/>
  <c r="AY452"/>
  <c r="BG452"/>
  <c r="BK452"/>
  <c r="BN452"/>
  <c r="CB452"/>
  <c r="AO453"/>
  <c r="BM453" s="1"/>
  <c r="AP453"/>
  <c r="BN453" s="1"/>
  <c r="AQ453"/>
  <c r="BO453" s="1"/>
  <c r="AR453"/>
  <c r="BP453" s="1"/>
  <c r="AS453"/>
  <c r="BQ453" s="1"/>
  <c r="AT453"/>
  <c r="BR453" s="1"/>
  <c r="AU453"/>
  <c r="AV453"/>
  <c r="BT453" s="1"/>
  <c r="AW453"/>
  <c r="BU453" s="1"/>
  <c r="AX453"/>
  <c r="BV453" s="1"/>
  <c r="AY453"/>
  <c r="BG453"/>
  <c r="BK453"/>
  <c r="CB453"/>
  <c r="AO454"/>
  <c r="BM454" s="1"/>
  <c r="AP454"/>
  <c r="BN454" s="1"/>
  <c r="AQ454"/>
  <c r="BO454" s="1"/>
  <c r="AR454"/>
  <c r="BP454" s="1"/>
  <c r="AS454"/>
  <c r="BQ454" s="1"/>
  <c r="AT454"/>
  <c r="BR454" s="1"/>
  <c r="AV454"/>
  <c r="BT454" s="1"/>
  <c r="AW454"/>
  <c r="BU454" s="1"/>
  <c r="AX454"/>
  <c r="BV454" s="1"/>
  <c r="AY454"/>
  <c r="BG454"/>
  <c r="BK454"/>
  <c r="CB454"/>
  <c r="AO455"/>
  <c r="BM455" s="1"/>
  <c r="AP455"/>
  <c r="BN455" s="1"/>
  <c r="AQ455"/>
  <c r="BO455" s="1"/>
  <c r="AR455"/>
  <c r="BP455" s="1"/>
  <c r="AS455"/>
  <c r="BQ455" s="1"/>
  <c r="AT455"/>
  <c r="BR455" s="1"/>
  <c r="AU455"/>
  <c r="AV455"/>
  <c r="BT455" s="1"/>
  <c r="AW455"/>
  <c r="BU455" s="1"/>
  <c r="AX455"/>
  <c r="BV455" s="1"/>
  <c r="AY455"/>
  <c r="BG455"/>
  <c r="BK455"/>
  <c r="CB455"/>
  <c r="AO456"/>
  <c r="BM456" s="1"/>
  <c r="AP456"/>
  <c r="BN456" s="1"/>
  <c r="AQ456"/>
  <c r="BO456" s="1"/>
  <c r="AR456"/>
  <c r="BP456" s="1"/>
  <c r="AS456"/>
  <c r="BQ456" s="1"/>
  <c r="AT456"/>
  <c r="BR456" s="1"/>
  <c r="AU456"/>
  <c r="AV456"/>
  <c r="BT456" s="1"/>
  <c r="AW456"/>
  <c r="BU456" s="1"/>
  <c r="AX456"/>
  <c r="BV456" s="1"/>
  <c r="AY456"/>
  <c r="BG456"/>
  <c r="BK456"/>
  <c r="CB456"/>
  <c r="AO457"/>
  <c r="BM457" s="1"/>
  <c r="AP457"/>
  <c r="AQ457"/>
  <c r="BO457" s="1"/>
  <c r="AR457"/>
  <c r="BP457" s="1"/>
  <c r="AS457"/>
  <c r="BQ457" s="1"/>
  <c r="AT457"/>
  <c r="BR457" s="1"/>
  <c r="AU457"/>
  <c r="AV457"/>
  <c r="BT457" s="1"/>
  <c r="AW457"/>
  <c r="BU457" s="1"/>
  <c r="AX457"/>
  <c r="BV457" s="1"/>
  <c r="AY457"/>
  <c r="BG457"/>
  <c r="BK457"/>
  <c r="BN457"/>
  <c r="CB457"/>
  <c r="AO458"/>
  <c r="BM458" s="1"/>
  <c r="AP458"/>
  <c r="AQ458"/>
  <c r="BO458" s="1"/>
  <c r="AR458"/>
  <c r="BP458" s="1"/>
  <c r="AS458"/>
  <c r="BQ458" s="1"/>
  <c r="AT458"/>
  <c r="BR458" s="1"/>
  <c r="AU458"/>
  <c r="AV458"/>
  <c r="BT458" s="1"/>
  <c r="AW458"/>
  <c r="BU458" s="1"/>
  <c r="AX458"/>
  <c r="BV458" s="1"/>
  <c r="AY458"/>
  <c r="BG458"/>
  <c r="BK458"/>
  <c r="BN458"/>
  <c r="CB458"/>
  <c r="AO459"/>
  <c r="BM459" s="1"/>
  <c r="AP459"/>
  <c r="BN459" s="1"/>
  <c r="AQ459"/>
  <c r="BO459" s="1"/>
  <c r="AR459"/>
  <c r="BP459" s="1"/>
  <c r="AS459"/>
  <c r="BQ459" s="1"/>
  <c r="AT459"/>
  <c r="BR459" s="1"/>
  <c r="AU459"/>
  <c r="AV459"/>
  <c r="BT459" s="1"/>
  <c r="AW459"/>
  <c r="BU459" s="1"/>
  <c r="AX459"/>
  <c r="BV459" s="1"/>
  <c r="AY459"/>
  <c r="BG459"/>
  <c r="BK459"/>
  <c r="CB459"/>
  <c r="AO460"/>
  <c r="BM460" s="1"/>
  <c r="AP460"/>
  <c r="BN460" s="1"/>
  <c r="AQ460"/>
  <c r="BO460" s="1"/>
  <c r="AR460"/>
  <c r="BP460" s="1"/>
  <c r="AS460"/>
  <c r="BQ460" s="1"/>
  <c r="AT460"/>
  <c r="BR460" s="1"/>
  <c r="AU460"/>
  <c r="AV460"/>
  <c r="BT460" s="1"/>
  <c r="AW460"/>
  <c r="BU460" s="1"/>
  <c r="AX460"/>
  <c r="BV460" s="1"/>
  <c r="AY460"/>
  <c r="BG460"/>
  <c r="BK460"/>
  <c r="CB460"/>
  <c r="AO461"/>
  <c r="BM461" s="1"/>
  <c r="AP461"/>
  <c r="BN461" s="1"/>
  <c r="AQ461"/>
  <c r="BO461" s="1"/>
  <c r="AR461"/>
  <c r="BP461" s="1"/>
  <c r="AS461"/>
  <c r="BQ461" s="1"/>
  <c r="AT461"/>
  <c r="BR461" s="1"/>
  <c r="AU461"/>
  <c r="AV461"/>
  <c r="BT461" s="1"/>
  <c r="AW461"/>
  <c r="BU461" s="1"/>
  <c r="AX461"/>
  <c r="BV461" s="1"/>
  <c r="BG461"/>
  <c r="BK461"/>
  <c r="AO462"/>
  <c r="BM462" s="1"/>
  <c r="AP462"/>
  <c r="AQ462"/>
  <c r="BO462" s="1"/>
  <c r="AR462"/>
  <c r="BP462" s="1"/>
  <c r="AS462"/>
  <c r="BQ462" s="1"/>
  <c r="AT462"/>
  <c r="BR462" s="1"/>
  <c r="AU462"/>
  <c r="AV462"/>
  <c r="BT462" s="1"/>
  <c r="AW462"/>
  <c r="BU462" s="1"/>
  <c r="AX462"/>
  <c r="BV462" s="1"/>
  <c r="AY462"/>
  <c r="BG462"/>
  <c r="BK462"/>
  <c r="BN462"/>
  <c r="CB462"/>
  <c r="AO463"/>
  <c r="BM463" s="1"/>
  <c r="AP463"/>
  <c r="AQ463"/>
  <c r="BO463" s="1"/>
  <c r="AR463"/>
  <c r="BP463" s="1"/>
  <c r="AS463"/>
  <c r="BQ463" s="1"/>
  <c r="AT463"/>
  <c r="BR463" s="1"/>
  <c r="AU463"/>
  <c r="AV463"/>
  <c r="BT463" s="1"/>
  <c r="AW463"/>
  <c r="BU463" s="1"/>
  <c r="AX463"/>
  <c r="BV463" s="1"/>
  <c r="AY463"/>
  <c r="BG463"/>
  <c r="BK463"/>
  <c r="BN463"/>
  <c r="CB463"/>
  <c r="AO464"/>
  <c r="BM464" s="1"/>
  <c r="AP464"/>
  <c r="AQ464"/>
  <c r="BO464" s="1"/>
  <c r="AR464"/>
  <c r="BP464" s="1"/>
  <c r="AS464"/>
  <c r="BQ464" s="1"/>
  <c r="AT464"/>
  <c r="BR464" s="1"/>
  <c r="AU464"/>
  <c r="AV464"/>
  <c r="BT464" s="1"/>
  <c r="AW464"/>
  <c r="BU464" s="1"/>
  <c r="AX464"/>
  <c r="BV464" s="1"/>
  <c r="AY464"/>
  <c r="BG464"/>
  <c r="BK464"/>
  <c r="BN464"/>
  <c r="CB464"/>
  <c r="AO465"/>
  <c r="BM465" s="1"/>
  <c r="AP465"/>
  <c r="BN465" s="1"/>
  <c r="AQ465"/>
  <c r="BO465" s="1"/>
  <c r="AR465"/>
  <c r="BP465" s="1"/>
  <c r="AS465"/>
  <c r="BQ465" s="1"/>
  <c r="AT465"/>
  <c r="BR465" s="1"/>
  <c r="AU465"/>
  <c r="AV465"/>
  <c r="BT465" s="1"/>
  <c r="AW465"/>
  <c r="BU465" s="1"/>
  <c r="AX465"/>
  <c r="BV465" s="1"/>
  <c r="AY465"/>
  <c r="BG465"/>
  <c r="BK465"/>
  <c r="CB465"/>
  <c r="AO466"/>
  <c r="BM466" s="1"/>
  <c r="AP466"/>
  <c r="BN466" s="1"/>
  <c r="AQ466"/>
  <c r="BO466" s="1"/>
  <c r="AR466"/>
  <c r="BP466" s="1"/>
  <c r="AS466"/>
  <c r="BQ466" s="1"/>
  <c r="AT466"/>
  <c r="BR466" s="1"/>
  <c r="AU466"/>
  <c r="AV466"/>
  <c r="BT466" s="1"/>
  <c r="AW466"/>
  <c r="BU466" s="1"/>
  <c r="AX466"/>
  <c r="BV466" s="1"/>
  <c r="AY466"/>
  <c r="BG466"/>
  <c r="BK466"/>
  <c r="CB466"/>
  <c r="AO467"/>
  <c r="BM467" s="1"/>
  <c r="AP467"/>
  <c r="AQ467"/>
  <c r="BO467" s="1"/>
  <c r="AR467"/>
  <c r="BP467" s="1"/>
  <c r="AS467"/>
  <c r="BQ467" s="1"/>
  <c r="AT467"/>
  <c r="BR467" s="1"/>
  <c r="AU467"/>
  <c r="AV467"/>
  <c r="BT467" s="1"/>
  <c r="AW467"/>
  <c r="BU467" s="1"/>
  <c r="AX467"/>
  <c r="BV467" s="1"/>
  <c r="AY467"/>
  <c r="BG467"/>
  <c r="BK467"/>
  <c r="BN467"/>
  <c r="CB467"/>
  <c r="AO468"/>
  <c r="BM468" s="1"/>
  <c r="AP468"/>
  <c r="AQ468"/>
  <c r="BO468" s="1"/>
  <c r="AR468"/>
  <c r="BP468" s="1"/>
  <c r="AS468"/>
  <c r="BQ468" s="1"/>
  <c r="AT468"/>
  <c r="BR468" s="1"/>
  <c r="AU468"/>
  <c r="AV468"/>
  <c r="BT468" s="1"/>
  <c r="AW468"/>
  <c r="BU468" s="1"/>
  <c r="AX468"/>
  <c r="BV468" s="1"/>
  <c r="AY468"/>
  <c r="BG468"/>
  <c r="BK468"/>
  <c r="BN468"/>
  <c r="CB468"/>
  <c r="AO469"/>
  <c r="BM469" s="1"/>
  <c r="AP469"/>
  <c r="BN469" s="1"/>
  <c r="AQ469"/>
  <c r="BO469" s="1"/>
  <c r="AR469"/>
  <c r="BP469" s="1"/>
  <c r="AS469"/>
  <c r="BQ469" s="1"/>
  <c r="AT469"/>
  <c r="BR469" s="1"/>
  <c r="AU469"/>
  <c r="AV469"/>
  <c r="BT469" s="1"/>
  <c r="AW469"/>
  <c r="BU469" s="1"/>
  <c r="AX469"/>
  <c r="BV469" s="1"/>
  <c r="AY469"/>
  <c r="BG469"/>
  <c r="BK469"/>
  <c r="CB469"/>
  <c r="AO470"/>
  <c r="BM470" s="1"/>
  <c r="AP470"/>
  <c r="BN470" s="1"/>
  <c r="AQ470"/>
  <c r="BO470" s="1"/>
  <c r="AR470"/>
  <c r="BP470" s="1"/>
  <c r="AT470"/>
  <c r="BR470" s="1"/>
  <c r="AU470"/>
  <c r="AV470"/>
  <c r="BT470" s="1"/>
  <c r="AW470"/>
  <c r="BU470" s="1"/>
  <c r="AX470"/>
  <c r="BV470" s="1"/>
  <c r="BG470"/>
  <c r="BK470"/>
  <c r="CB470"/>
  <c r="AO471"/>
  <c r="BM471" s="1"/>
  <c r="AP471"/>
  <c r="BN471" s="1"/>
  <c r="AQ471"/>
  <c r="BO471" s="1"/>
  <c r="AR471"/>
  <c r="BP471" s="1"/>
  <c r="AS471"/>
  <c r="BQ471" s="1"/>
  <c r="AT471"/>
  <c r="BR471" s="1"/>
  <c r="AU471"/>
  <c r="AV471"/>
  <c r="BT471" s="1"/>
  <c r="AW471"/>
  <c r="BU471" s="1"/>
  <c r="AX471"/>
  <c r="BV471" s="1"/>
  <c r="AY471"/>
  <c r="BG471"/>
  <c r="BK471"/>
  <c r="CB471"/>
  <c r="AO472"/>
  <c r="BM472" s="1"/>
  <c r="AP472"/>
  <c r="BN472" s="1"/>
  <c r="AQ472"/>
  <c r="BO472" s="1"/>
  <c r="AR472"/>
  <c r="BP472" s="1"/>
  <c r="AS472"/>
  <c r="BQ472" s="1"/>
  <c r="AT472"/>
  <c r="BR472" s="1"/>
  <c r="AU472"/>
  <c r="AV472"/>
  <c r="BT472" s="1"/>
  <c r="AW472"/>
  <c r="BU472" s="1"/>
  <c r="AX472"/>
  <c r="BV472" s="1"/>
  <c r="AY472"/>
  <c r="BG472"/>
  <c r="BK472"/>
  <c r="CB472"/>
  <c r="AO473"/>
  <c r="AP473"/>
  <c r="BN473" s="1"/>
  <c r="AQ473"/>
  <c r="BO473" s="1"/>
  <c r="AR473"/>
  <c r="BP473" s="1"/>
  <c r="AS473"/>
  <c r="BQ473" s="1"/>
  <c r="AT473"/>
  <c r="BR473" s="1"/>
  <c r="AU473"/>
  <c r="AV473"/>
  <c r="BT473" s="1"/>
  <c r="AW473"/>
  <c r="BU473" s="1"/>
  <c r="AX473"/>
  <c r="BV473" s="1"/>
  <c r="BG473"/>
  <c r="BK473"/>
  <c r="BM473"/>
  <c r="CB473"/>
  <c r="AO474"/>
  <c r="BM474" s="1"/>
  <c r="AP474"/>
  <c r="BN474" s="1"/>
  <c r="AQ474"/>
  <c r="BO474" s="1"/>
  <c r="AR474"/>
  <c r="BP474" s="1"/>
  <c r="AS474"/>
  <c r="BQ474" s="1"/>
  <c r="AT474"/>
  <c r="BR474" s="1"/>
  <c r="AU474"/>
  <c r="AV474"/>
  <c r="BT474" s="1"/>
  <c r="AW474"/>
  <c r="BU474" s="1"/>
  <c r="AX474"/>
  <c r="BV474" s="1"/>
  <c r="AY474"/>
  <c r="BG474"/>
  <c r="BK474"/>
  <c r="CB474"/>
  <c r="AO475"/>
  <c r="BM475" s="1"/>
  <c r="AP475"/>
  <c r="AQ475"/>
  <c r="BO475" s="1"/>
  <c r="AR475"/>
  <c r="BP475" s="1"/>
  <c r="AS475"/>
  <c r="BQ475" s="1"/>
  <c r="AT475"/>
  <c r="BR475" s="1"/>
  <c r="AU475"/>
  <c r="AV475"/>
  <c r="BT475" s="1"/>
  <c r="AW475"/>
  <c r="BU475" s="1"/>
  <c r="AX475"/>
  <c r="BV475" s="1"/>
  <c r="AY475"/>
  <c r="BG475"/>
  <c r="BK475"/>
  <c r="BN475"/>
  <c r="CB475"/>
  <c r="AO476"/>
  <c r="BM476" s="1"/>
  <c r="AP476"/>
  <c r="AQ476"/>
  <c r="BO476" s="1"/>
  <c r="AR476"/>
  <c r="BP476" s="1"/>
  <c r="AS476"/>
  <c r="BQ476" s="1"/>
  <c r="AT476"/>
  <c r="BR476" s="1"/>
  <c r="AU476"/>
  <c r="AV476"/>
  <c r="BT476" s="1"/>
  <c r="AW476"/>
  <c r="BU476" s="1"/>
  <c r="AX476"/>
  <c r="BV476" s="1"/>
  <c r="AY476"/>
  <c r="BG476"/>
  <c r="BK476"/>
  <c r="BN476"/>
  <c r="CB476"/>
  <c r="AO477"/>
  <c r="BM477" s="1"/>
  <c r="AP477"/>
  <c r="BN477" s="1"/>
  <c r="AQ477"/>
  <c r="BO477" s="1"/>
  <c r="AR477"/>
  <c r="BP477" s="1"/>
  <c r="AS477"/>
  <c r="BQ477" s="1"/>
  <c r="AT477"/>
  <c r="BR477" s="1"/>
  <c r="AU477"/>
  <c r="AV477"/>
  <c r="BT477" s="1"/>
  <c r="AW477"/>
  <c r="BU477" s="1"/>
  <c r="AX477"/>
  <c r="BV477" s="1"/>
  <c r="AY477"/>
  <c r="BG477"/>
  <c r="BK477"/>
  <c r="CB477"/>
  <c r="AO478"/>
  <c r="BM478" s="1"/>
  <c r="AP478"/>
  <c r="AQ478"/>
  <c r="BO478" s="1"/>
  <c r="AR478"/>
  <c r="BP478" s="1"/>
  <c r="AS478"/>
  <c r="BQ478" s="1"/>
  <c r="AT478"/>
  <c r="BR478" s="1"/>
  <c r="AU478"/>
  <c r="AV478"/>
  <c r="BT478" s="1"/>
  <c r="AW478"/>
  <c r="BU478" s="1"/>
  <c r="AX478"/>
  <c r="BV478" s="1"/>
  <c r="AY478"/>
  <c r="BG478"/>
  <c r="BK478"/>
  <c r="BN478"/>
  <c r="CB478"/>
  <c r="AO479"/>
  <c r="BM479" s="1"/>
  <c r="AP479"/>
  <c r="AQ479"/>
  <c r="BO479" s="1"/>
  <c r="AR479"/>
  <c r="BP479" s="1"/>
  <c r="AS479"/>
  <c r="BQ479" s="1"/>
  <c r="AT479"/>
  <c r="BR479" s="1"/>
  <c r="AU479"/>
  <c r="AV479"/>
  <c r="BT479" s="1"/>
  <c r="AW479"/>
  <c r="BU479" s="1"/>
  <c r="AX479"/>
  <c r="BV479" s="1"/>
  <c r="AY479"/>
  <c r="BG479"/>
  <c r="BK479"/>
  <c r="BN479"/>
  <c r="CB479"/>
  <c r="AO480"/>
  <c r="AP480"/>
  <c r="BN480" s="1"/>
  <c r="AQ480"/>
  <c r="BO480" s="1"/>
  <c r="AR480"/>
  <c r="BP480" s="1"/>
  <c r="AS480"/>
  <c r="BQ480" s="1"/>
  <c r="AT480"/>
  <c r="BR480" s="1"/>
  <c r="AV480"/>
  <c r="BT480" s="1"/>
  <c r="AW480"/>
  <c r="BU480" s="1"/>
  <c r="AX480"/>
  <c r="BV480" s="1"/>
  <c r="AY480"/>
  <c r="BG480"/>
  <c r="BK480"/>
  <c r="BM480"/>
  <c r="CB480"/>
  <c r="AO481"/>
  <c r="BM481" s="1"/>
  <c r="AP481"/>
  <c r="BN481" s="1"/>
  <c r="AQ481"/>
  <c r="BO481" s="1"/>
  <c r="AR481"/>
  <c r="BP481" s="1"/>
  <c r="AS481"/>
  <c r="BQ481" s="1"/>
  <c r="AT481"/>
  <c r="BR481" s="1"/>
  <c r="AU481"/>
  <c r="AV481"/>
  <c r="BT481" s="1"/>
  <c r="AW481"/>
  <c r="BU481" s="1"/>
  <c r="AX481"/>
  <c r="BV481" s="1"/>
  <c r="BG481"/>
  <c r="BK481"/>
  <c r="CB481"/>
  <c r="AO482"/>
  <c r="BM482" s="1"/>
  <c r="AP482"/>
  <c r="BN482" s="1"/>
  <c r="AQ482"/>
  <c r="BO482" s="1"/>
  <c r="AR482"/>
  <c r="BP482" s="1"/>
  <c r="AS482"/>
  <c r="BQ482" s="1"/>
  <c r="AT482"/>
  <c r="BR482" s="1"/>
  <c r="AU482"/>
  <c r="AV482"/>
  <c r="BT482" s="1"/>
  <c r="AW482"/>
  <c r="BU482" s="1"/>
  <c r="AX482"/>
  <c r="BV482" s="1"/>
  <c r="AY482"/>
  <c r="BG482"/>
  <c r="BK482"/>
  <c r="CB482"/>
  <c r="AO483"/>
  <c r="BM483" s="1"/>
  <c r="AP483"/>
  <c r="BN483" s="1"/>
  <c r="AQ483"/>
  <c r="BO483" s="1"/>
  <c r="AR483"/>
  <c r="BP483" s="1"/>
  <c r="AS483"/>
  <c r="BQ483" s="1"/>
  <c r="AT483"/>
  <c r="BR483" s="1"/>
  <c r="AU483"/>
  <c r="AV483"/>
  <c r="BT483" s="1"/>
  <c r="AW483"/>
  <c r="BU483" s="1"/>
  <c r="AX483"/>
  <c r="BV483" s="1"/>
  <c r="AY483"/>
  <c r="BG483"/>
  <c r="BK483"/>
  <c r="CB483"/>
  <c r="AO484"/>
  <c r="BM484" s="1"/>
  <c r="AP484"/>
  <c r="BN484" s="1"/>
  <c r="AQ484"/>
  <c r="BO484" s="1"/>
  <c r="AR484"/>
  <c r="BP484" s="1"/>
  <c r="AS484"/>
  <c r="BQ484" s="1"/>
  <c r="AT484"/>
  <c r="BR484" s="1"/>
  <c r="AU484"/>
  <c r="AV484"/>
  <c r="BT484" s="1"/>
  <c r="AW484"/>
  <c r="BU484" s="1"/>
  <c r="AX484"/>
  <c r="BV484" s="1"/>
  <c r="AY484"/>
  <c r="BG484"/>
  <c r="BK484"/>
  <c r="CB484"/>
  <c r="AO485"/>
  <c r="BM485" s="1"/>
  <c r="AP485"/>
  <c r="AQ485"/>
  <c r="BO485" s="1"/>
  <c r="AR485"/>
  <c r="BP485" s="1"/>
  <c r="AS485"/>
  <c r="BQ485" s="1"/>
  <c r="AT485"/>
  <c r="BR485" s="1"/>
  <c r="AU485"/>
  <c r="AV485"/>
  <c r="BT485" s="1"/>
  <c r="AW485"/>
  <c r="BU485" s="1"/>
  <c r="AX485"/>
  <c r="BV485" s="1"/>
  <c r="AY485"/>
  <c r="BG485"/>
  <c r="BK485"/>
  <c r="BN485"/>
  <c r="CB485"/>
  <c r="AO486"/>
  <c r="BM486" s="1"/>
  <c r="AP486"/>
  <c r="AQ486"/>
  <c r="BO486" s="1"/>
  <c r="AR486"/>
  <c r="BP486" s="1"/>
  <c r="AS486"/>
  <c r="BQ486" s="1"/>
  <c r="AT486"/>
  <c r="BR486" s="1"/>
  <c r="AU486"/>
  <c r="AV486"/>
  <c r="BT486" s="1"/>
  <c r="AW486"/>
  <c r="BU486" s="1"/>
  <c r="AX486"/>
  <c r="BV486" s="1"/>
  <c r="AY486"/>
  <c r="BG486"/>
  <c r="BK486"/>
  <c r="BN486"/>
  <c r="CB486"/>
  <c r="AO487"/>
  <c r="BM487" s="1"/>
  <c r="AP487"/>
  <c r="BN487" s="1"/>
  <c r="AQ487"/>
  <c r="BO487" s="1"/>
  <c r="AR487"/>
  <c r="BP487" s="1"/>
  <c r="AS487"/>
  <c r="BQ487" s="1"/>
  <c r="AT487"/>
  <c r="BR487" s="1"/>
  <c r="AU487"/>
  <c r="AV487"/>
  <c r="BT487" s="1"/>
  <c r="AW487"/>
  <c r="BU487" s="1"/>
  <c r="AX487"/>
  <c r="BV487" s="1"/>
  <c r="AY487"/>
  <c r="BG487"/>
  <c r="BK487"/>
  <c r="CB487"/>
  <c r="AO488"/>
  <c r="BM488" s="1"/>
  <c r="AP488"/>
  <c r="AQ488"/>
  <c r="BO488" s="1"/>
  <c r="AR488"/>
  <c r="BP488" s="1"/>
  <c r="AS488"/>
  <c r="BQ488" s="1"/>
  <c r="AT488"/>
  <c r="BR488" s="1"/>
  <c r="AU488"/>
  <c r="AV488"/>
  <c r="BT488" s="1"/>
  <c r="AW488"/>
  <c r="BU488" s="1"/>
  <c r="AX488"/>
  <c r="BV488" s="1"/>
  <c r="AY488"/>
  <c r="BG488"/>
  <c r="BK488"/>
  <c r="BN488"/>
  <c r="CB488"/>
  <c r="AO489"/>
  <c r="BM489" s="1"/>
  <c r="AP489"/>
  <c r="AQ489"/>
  <c r="BO489" s="1"/>
  <c r="AR489"/>
  <c r="BP489" s="1"/>
  <c r="AS489"/>
  <c r="BQ489" s="1"/>
  <c r="AT489"/>
  <c r="BR489" s="1"/>
  <c r="AU489"/>
  <c r="AV489"/>
  <c r="BT489" s="1"/>
  <c r="AW489"/>
  <c r="BU489" s="1"/>
  <c r="AX489"/>
  <c r="BV489" s="1"/>
  <c r="AY489"/>
  <c r="BG489"/>
  <c r="BK489"/>
  <c r="BN489"/>
  <c r="CB489"/>
  <c r="AO490"/>
  <c r="BM490" s="1"/>
  <c r="AP490"/>
  <c r="AQ490"/>
  <c r="BO490" s="1"/>
  <c r="AR490"/>
  <c r="BP490" s="1"/>
  <c r="AS490"/>
  <c r="BQ490" s="1"/>
  <c r="AT490"/>
  <c r="BR490" s="1"/>
  <c r="AU490"/>
  <c r="AV490"/>
  <c r="BT490" s="1"/>
  <c r="AW490"/>
  <c r="BU490" s="1"/>
  <c r="AX490"/>
  <c r="BV490" s="1"/>
  <c r="AY490"/>
  <c r="BG490"/>
  <c r="BK490"/>
  <c r="BN490"/>
  <c r="CB490"/>
  <c r="AO491"/>
  <c r="BM491" s="1"/>
  <c r="AP491"/>
  <c r="AQ491"/>
  <c r="BO491" s="1"/>
  <c r="AR491"/>
  <c r="BP491" s="1"/>
  <c r="AS491"/>
  <c r="BQ491" s="1"/>
  <c r="AT491"/>
  <c r="BR491" s="1"/>
  <c r="AU491"/>
  <c r="AV491"/>
  <c r="BT491" s="1"/>
  <c r="AW491"/>
  <c r="BU491" s="1"/>
  <c r="AX491"/>
  <c r="BV491" s="1"/>
  <c r="AY491"/>
  <c r="BG491"/>
  <c r="BK491"/>
  <c r="BN491"/>
  <c r="CB491"/>
  <c r="AO492"/>
  <c r="BM492" s="1"/>
  <c r="AP492"/>
  <c r="AQ492"/>
  <c r="BO492" s="1"/>
  <c r="AR492"/>
  <c r="BP492" s="1"/>
  <c r="AS492"/>
  <c r="BQ492" s="1"/>
  <c r="AT492"/>
  <c r="BR492" s="1"/>
  <c r="AU492"/>
  <c r="AV492"/>
  <c r="BT492" s="1"/>
  <c r="AW492"/>
  <c r="BU492" s="1"/>
  <c r="AX492"/>
  <c r="BV492" s="1"/>
  <c r="AY492"/>
  <c r="BG492"/>
  <c r="BK492"/>
  <c r="BN492"/>
  <c r="CB492"/>
  <c r="AO493"/>
  <c r="BM493" s="1"/>
  <c r="AP493"/>
  <c r="AQ493"/>
  <c r="BO493" s="1"/>
  <c r="AR493"/>
  <c r="BP493" s="1"/>
  <c r="AS493"/>
  <c r="BQ493" s="1"/>
  <c r="AT493"/>
  <c r="BR493" s="1"/>
  <c r="AU493"/>
  <c r="AV493"/>
  <c r="BT493" s="1"/>
  <c r="AW493"/>
  <c r="BU493" s="1"/>
  <c r="AX493"/>
  <c r="BV493" s="1"/>
  <c r="AY493"/>
  <c r="BG493"/>
  <c r="BK493"/>
  <c r="BN493"/>
  <c r="CB493"/>
  <c r="AO494"/>
  <c r="AP494"/>
  <c r="BN494" s="1"/>
  <c r="AQ494"/>
  <c r="BO494" s="1"/>
  <c r="AR494"/>
  <c r="BP494" s="1"/>
  <c r="AS494"/>
  <c r="BQ494" s="1"/>
  <c r="AT494"/>
  <c r="BR494" s="1"/>
  <c r="AV494"/>
  <c r="BT494" s="1"/>
  <c r="AW494"/>
  <c r="BU494" s="1"/>
  <c r="AX494"/>
  <c r="BV494" s="1"/>
  <c r="AY494"/>
  <c r="BG494"/>
  <c r="BK494"/>
  <c r="BM494"/>
  <c r="CB494"/>
  <c r="AO495"/>
  <c r="BM495" s="1"/>
  <c r="AP495"/>
  <c r="AQ495"/>
  <c r="BO495" s="1"/>
  <c r="AR495"/>
  <c r="BP495" s="1"/>
  <c r="AS495"/>
  <c r="AT495"/>
  <c r="BR495" s="1"/>
  <c r="AU495"/>
  <c r="AV495"/>
  <c r="BT495" s="1"/>
  <c r="AW495"/>
  <c r="BU495" s="1"/>
  <c r="AX495"/>
  <c r="BV495" s="1"/>
  <c r="AY495"/>
  <c r="BG495"/>
  <c r="BK495"/>
  <c r="BN495"/>
  <c r="BQ495"/>
  <c r="CB495"/>
  <c r="AO496"/>
  <c r="BM496" s="1"/>
  <c r="AP496"/>
  <c r="AQ496"/>
  <c r="BO496" s="1"/>
  <c r="AR496"/>
  <c r="BP496" s="1"/>
  <c r="AS496"/>
  <c r="BQ496" s="1"/>
  <c r="AT496"/>
  <c r="BR496" s="1"/>
  <c r="AU496"/>
  <c r="AV496"/>
  <c r="BT496" s="1"/>
  <c r="AW496"/>
  <c r="BU496" s="1"/>
  <c r="AX496"/>
  <c r="BV496" s="1"/>
  <c r="AY496"/>
  <c r="BG496"/>
  <c r="BK496"/>
  <c r="BN496"/>
  <c r="CB496"/>
  <c r="AO497"/>
  <c r="BM497" s="1"/>
  <c r="AP497"/>
  <c r="AQ497"/>
  <c r="BO497" s="1"/>
  <c r="AR497"/>
  <c r="BP497" s="1"/>
  <c r="AS497"/>
  <c r="BQ497" s="1"/>
  <c r="AT497"/>
  <c r="BR497" s="1"/>
  <c r="AU497"/>
  <c r="AV497"/>
  <c r="BT497" s="1"/>
  <c r="AW497"/>
  <c r="BU497" s="1"/>
  <c r="AX497"/>
  <c r="BV497" s="1"/>
  <c r="AY497"/>
  <c r="BG497"/>
  <c r="BK497"/>
  <c r="BN497"/>
  <c r="CB497"/>
  <c r="AO498"/>
  <c r="BM498" s="1"/>
  <c r="AP498"/>
  <c r="BN498" s="1"/>
  <c r="AQ498"/>
  <c r="BO498" s="1"/>
  <c r="AR498"/>
  <c r="BP498" s="1"/>
  <c r="AS498"/>
  <c r="BQ498" s="1"/>
  <c r="AT498"/>
  <c r="BR498" s="1"/>
  <c r="AU498"/>
  <c r="AV498"/>
  <c r="BT498" s="1"/>
  <c r="AW498"/>
  <c r="BU498" s="1"/>
  <c r="AX498"/>
  <c r="BV498" s="1"/>
  <c r="AY498"/>
  <c r="BG498"/>
  <c r="BK498"/>
  <c r="CB498"/>
  <c r="AO499"/>
  <c r="BM499" s="1"/>
  <c r="AP499"/>
  <c r="BN499" s="1"/>
  <c r="AQ499"/>
  <c r="BO499" s="1"/>
  <c r="AR499"/>
  <c r="BP499" s="1"/>
  <c r="AS499"/>
  <c r="BQ499" s="1"/>
  <c r="AT499"/>
  <c r="BR499" s="1"/>
  <c r="AU499"/>
  <c r="AV499"/>
  <c r="BT499" s="1"/>
  <c r="AW499"/>
  <c r="BU499" s="1"/>
  <c r="AX499"/>
  <c r="BV499" s="1"/>
  <c r="AY499"/>
  <c r="BG499"/>
  <c r="BK499"/>
  <c r="CB499"/>
  <c r="AO500"/>
  <c r="BM500" s="1"/>
  <c r="AP500"/>
  <c r="AQ500"/>
  <c r="BO500" s="1"/>
  <c r="AR500"/>
  <c r="BP500" s="1"/>
  <c r="AS500"/>
  <c r="BQ500" s="1"/>
  <c r="AT500"/>
  <c r="BR500" s="1"/>
  <c r="AU500"/>
  <c r="AV500"/>
  <c r="BT500" s="1"/>
  <c r="AW500"/>
  <c r="BU500" s="1"/>
  <c r="AX500"/>
  <c r="BV500" s="1"/>
  <c r="AY500"/>
  <c r="BG500"/>
  <c r="BK500"/>
  <c r="BN500"/>
  <c r="CB500"/>
  <c r="AO501"/>
  <c r="BM501" s="1"/>
  <c r="AP501"/>
  <c r="AQ501"/>
  <c r="BO501" s="1"/>
  <c r="AR501"/>
  <c r="BP501" s="1"/>
  <c r="AS501"/>
  <c r="BQ501" s="1"/>
  <c r="AT501"/>
  <c r="BR501" s="1"/>
  <c r="AU501"/>
  <c r="AV501"/>
  <c r="BT501" s="1"/>
  <c r="AW501"/>
  <c r="BU501" s="1"/>
  <c r="AX501"/>
  <c r="BV501" s="1"/>
  <c r="AY501"/>
  <c r="BG501"/>
  <c r="BK501"/>
  <c r="BN501"/>
  <c r="AO502"/>
  <c r="AP502"/>
  <c r="BN502" s="1"/>
  <c r="AQ502"/>
  <c r="BO502" s="1"/>
  <c r="AR502"/>
  <c r="BP502" s="1"/>
  <c r="AS502"/>
  <c r="BQ502" s="1"/>
  <c r="AT502"/>
  <c r="BR502" s="1"/>
  <c r="AU502"/>
  <c r="AV502"/>
  <c r="BT502" s="1"/>
  <c r="AW502"/>
  <c r="BU502" s="1"/>
  <c r="AX502"/>
  <c r="BV502" s="1"/>
  <c r="BG502"/>
  <c r="BK502"/>
  <c r="BM502"/>
  <c r="CB502"/>
  <c r="AO503"/>
  <c r="BM503" s="1"/>
  <c r="AP503"/>
  <c r="BN503" s="1"/>
  <c r="AQ503"/>
  <c r="BO503" s="1"/>
  <c r="AR503"/>
  <c r="BP503" s="1"/>
  <c r="AS503"/>
  <c r="BQ503" s="1"/>
  <c r="AT503"/>
  <c r="BR503" s="1"/>
  <c r="AU503"/>
  <c r="AV503"/>
  <c r="BT503" s="1"/>
  <c r="AW503"/>
  <c r="BU503" s="1"/>
  <c r="AX503"/>
  <c r="BV503" s="1"/>
  <c r="AY503"/>
  <c r="BG503"/>
  <c r="BK503"/>
  <c r="CB503"/>
  <c r="AO504"/>
  <c r="BM504" s="1"/>
  <c r="AP504"/>
  <c r="AQ504"/>
  <c r="BO504" s="1"/>
  <c r="AR504"/>
  <c r="BP504" s="1"/>
  <c r="AS504"/>
  <c r="BQ504" s="1"/>
  <c r="AT504"/>
  <c r="BR504" s="1"/>
  <c r="AU504"/>
  <c r="AV504"/>
  <c r="BT504" s="1"/>
  <c r="AW504"/>
  <c r="BU504" s="1"/>
  <c r="AX504"/>
  <c r="BV504" s="1"/>
  <c r="AY504"/>
  <c r="BG504"/>
  <c r="BK504"/>
  <c r="BN504"/>
  <c r="CB504"/>
  <c r="AO505"/>
  <c r="BM505" s="1"/>
  <c r="AP505"/>
  <c r="BN505" s="1"/>
  <c r="AQ505"/>
  <c r="BO505" s="1"/>
  <c r="AR505"/>
  <c r="BP505" s="1"/>
  <c r="AS505"/>
  <c r="BQ505" s="1"/>
  <c r="AT505"/>
  <c r="BR505" s="1"/>
  <c r="AU505"/>
  <c r="AV505"/>
  <c r="BT505" s="1"/>
  <c r="AW505"/>
  <c r="BU505" s="1"/>
  <c r="AX505"/>
  <c r="BV505" s="1"/>
  <c r="BG505"/>
  <c r="BK505"/>
  <c r="CB505"/>
  <c r="AO506"/>
  <c r="BM506" s="1"/>
  <c r="AP506"/>
  <c r="AQ506"/>
  <c r="BO506" s="1"/>
  <c r="AR506"/>
  <c r="BP506" s="1"/>
  <c r="AS506"/>
  <c r="BQ506" s="1"/>
  <c r="AT506"/>
  <c r="BR506" s="1"/>
  <c r="AU506"/>
  <c r="AV506"/>
  <c r="BT506" s="1"/>
  <c r="AW506"/>
  <c r="BU506" s="1"/>
  <c r="AX506"/>
  <c r="BV506" s="1"/>
  <c r="AY506"/>
  <c r="BG506"/>
  <c r="BK506"/>
  <c r="BN506"/>
  <c r="CB506"/>
  <c r="AO507"/>
  <c r="BM507" s="1"/>
  <c r="AP507"/>
  <c r="AQ507"/>
  <c r="BO507" s="1"/>
  <c r="AR507"/>
  <c r="BP507" s="1"/>
  <c r="AS507"/>
  <c r="BQ507" s="1"/>
  <c r="AT507"/>
  <c r="BR507" s="1"/>
  <c r="AU507"/>
  <c r="AV507"/>
  <c r="BT507" s="1"/>
  <c r="AW507"/>
  <c r="BU507" s="1"/>
  <c r="AX507"/>
  <c r="BV507" s="1"/>
  <c r="AY507"/>
  <c r="BG507"/>
  <c r="BK507"/>
  <c r="BN507"/>
  <c r="CB507"/>
  <c r="AO508"/>
  <c r="BM508" s="1"/>
  <c r="AP508"/>
  <c r="AQ508"/>
  <c r="BO508" s="1"/>
  <c r="AR508"/>
  <c r="BP508" s="1"/>
  <c r="AS508"/>
  <c r="BQ508" s="1"/>
  <c r="AT508"/>
  <c r="BR508" s="1"/>
  <c r="AU508"/>
  <c r="AV508"/>
  <c r="BT508" s="1"/>
  <c r="AW508"/>
  <c r="BU508" s="1"/>
  <c r="AX508"/>
  <c r="BV508" s="1"/>
  <c r="AY508"/>
  <c r="BG508"/>
  <c r="BK508"/>
  <c r="BN508"/>
  <c r="CB508"/>
  <c r="AO509"/>
  <c r="BM509" s="1"/>
  <c r="AP509"/>
  <c r="AQ509"/>
  <c r="BO509" s="1"/>
  <c r="AR509"/>
  <c r="BP509" s="1"/>
  <c r="AS509"/>
  <c r="BQ509" s="1"/>
  <c r="AT509"/>
  <c r="BR509" s="1"/>
  <c r="AU509"/>
  <c r="AV509"/>
  <c r="BT509" s="1"/>
  <c r="AW509"/>
  <c r="BU509" s="1"/>
  <c r="AX509"/>
  <c r="BV509" s="1"/>
  <c r="AY509"/>
  <c r="BG509"/>
  <c r="BK509"/>
  <c r="BN509"/>
  <c r="CB509"/>
  <c r="AO510"/>
  <c r="BM510" s="1"/>
  <c r="AP510"/>
  <c r="BN510" s="1"/>
  <c r="AQ510"/>
  <c r="BO510" s="1"/>
  <c r="AR510"/>
  <c r="BP510" s="1"/>
  <c r="AS510"/>
  <c r="BQ510" s="1"/>
  <c r="AT510"/>
  <c r="BR510" s="1"/>
  <c r="AU510"/>
  <c r="AV510"/>
  <c r="BT510" s="1"/>
  <c r="AW510"/>
  <c r="BU510" s="1"/>
  <c r="AX510"/>
  <c r="BV510" s="1"/>
  <c r="AY510"/>
  <c r="BG510"/>
  <c r="BK510"/>
  <c r="CB510"/>
  <c r="AO511"/>
  <c r="BM511" s="1"/>
  <c r="AP511"/>
  <c r="AQ511"/>
  <c r="BO511" s="1"/>
  <c r="AR511"/>
  <c r="BP511" s="1"/>
  <c r="AS511"/>
  <c r="BQ511" s="1"/>
  <c r="AT511"/>
  <c r="BR511" s="1"/>
  <c r="AU511"/>
  <c r="AV511"/>
  <c r="BT511" s="1"/>
  <c r="AW511"/>
  <c r="BU511" s="1"/>
  <c r="AX511"/>
  <c r="BV511" s="1"/>
  <c r="AY511"/>
  <c r="BG511"/>
  <c r="BK511"/>
  <c r="BN511"/>
  <c r="CB511"/>
  <c r="AO512"/>
  <c r="BM512" s="1"/>
  <c r="AP512"/>
  <c r="AQ512"/>
  <c r="BO512" s="1"/>
  <c r="AR512"/>
  <c r="BP512" s="1"/>
  <c r="AS512"/>
  <c r="BQ512" s="1"/>
  <c r="AT512"/>
  <c r="BR512" s="1"/>
  <c r="AU512"/>
  <c r="AV512"/>
  <c r="BT512" s="1"/>
  <c r="AW512"/>
  <c r="BU512" s="1"/>
  <c r="AX512"/>
  <c r="BV512" s="1"/>
  <c r="AY512"/>
  <c r="BG512"/>
  <c r="BK512"/>
  <c r="BN512"/>
  <c r="CB512"/>
  <c r="AO513"/>
  <c r="BM513" s="1"/>
  <c r="AP513"/>
  <c r="BN513" s="1"/>
  <c r="AQ513"/>
  <c r="BO513" s="1"/>
  <c r="AR513"/>
  <c r="BP513" s="1"/>
  <c r="AS513"/>
  <c r="BQ513" s="1"/>
  <c r="AT513"/>
  <c r="BR513" s="1"/>
  <c r="AU513"/>
  <c r="AV513"/>
  <c r="BT513" s="1"/>
  <c r="AW513"/>
  <c r="BU513" s="1"/>
  <c r="AX513"/>
  <c r="BV513" s="1"/>
  <c r="AY513"/>
  <c r="BG513"/>
  <c r="BK513"/>
  <c r="CB513"/>
  <c r="AO514"/>
  <c r="BM514" s="1"/>
  <c r="AP514"/>
  <c r="BN514" s="1"/>
  <c r="AQ514"/>
  <c r="BO514" s="1"/>
  <c r="AR514"/>
  <c r="BP514" s="1"/>
  <c r="AS514"/>
  <c r="BQ514" s="1"/>
  <c r="AT514"/>
  <c r="BR514" s="1"/>
  <c r="AU514"/>
  <c r="AV514"/>
  <c r="BT514" s="1"/>
  <c r="AW514"/>
  <c r="BU514" s="1"/>
  <c r="AX514"/>
  <c r="BV514" s="1"/>
  <c r="AY514"/>
  <c r="BG514"/>
  <c r="BK514"/>
  <c r="CB514"/>
  <c r="AO515"/>
  <c r="BM515" s="1"/>
  <c r="AP515"/>
  <c r="AQ515"/>
  <c r="BO515" s="1"/>
  <c r="AR515"/>
  <c r="BP515" s="1"/>
  <c r="AS515"/>
  <c r="BQ515" s="1"/>
  <c r="AT515"/>
  <c r="BR515" s="1"/>
  <c r="AU515"/>
  <c r="AV515"/>
  <c r="BT515" s="1"/>
  <c r="AW515"/>
  <c r="BU515" s="1"/>
  <c r="AX515"/>
  <c r="BV515" s="1"/>
  <c r="AY515"/>
  <c r="BG515"/>
  <c r="BK515"/>
  <c r="BN515"/>
  <c r="CB515"/>
  <c r="AO516"/>
  <c r="BM516" s="1"/>
  <c r="AP516"/>
  <c r="BN516" s="1"/>
  <c r="AQ516"/>
  <c r="BO516" s="1"/>
  <c r="AR516"/>
  <c r="BP516" s="1"/>
  <c r="AS516"/>
  <c r="BQ516" s="1"/>
  <c r="AT516"/>
  <c r="BR516" s="1"/>
  <c r="AU516"/>
  <c r="AV516"/>
  <c r="BT516" s="1"/>
  <c r="AW516"/>
  <c r="BU516" s="1"/>
  <c r="AX516"/>
  <c r="BV516" s="1"/>
  <c r="AY516"/>
  <c r="BG516"/>
  <c r="BK516"/>
  <c r="CB516"/>
  <c r="AO517"/>
  <c r="BM517" s="1"/>
  <c r="AP517"/>
  <c r="AQ517"/>
  <c r="BO517" s="1"/>
  <c r="AR517"/>
  <c r="BP517" s="1"/>
  <c r="AS517"/>
  <c r="BQ517" s="1"/>
  <c r="AT517"/>
  <c r="BR517" s="1"/>
  <c r="AU517"/>
  <c r="AV517"/>
  <c r="BT517" s="1"/>
  <c r="AW517"/>
  <c r="BU517" s="1"/>
  <c r="AX517"/>
  <c r="BV517" s="1"/>
  <c r="AY517"/>
  <c r="BG517"/>
  <c r="BK517"/>
  <c r="BN517"/>
  <c r="CB517"/>
  <c r="AO518"/>
  <c r="BM518" s="1"/>
  <c r="AP518"/>
  <c r="BN518" s="1"/>
  <c r="AQ518"/>
  <c r="BO518" s="1"/>
  <c r="AR518"/>
  <c r="BP518" s="1"/>
  <c r="AS518"/>
  <c r="BQ518" s="1"/>
  <c r="AU518"/>
  <c r="AV518"/>
  <c r="BT518" s="1"/>
  <c r="AW518"/>
  <c r="BU518" s="1"/>
  <c r="AX518"/>
  <c r="BV518" s="1"/>
  <c r="AY518"/>
  <c r="BG518"/>
  <c r="BK518"/>
  <c r="CB518"/>
  <c r="AO519"/>
  <c r="BM519" s="1"/>
  <c r="AP519"/>
  <c r="BN519" s="1"/>
  <c r="AQ519"/>
  <c r="BO519" s="1"/>
  <c r="AR519"/>
  <c r="BP519" s="1"/>
  <c r="AS519"/>
  <c r="BQ519" s="1"/>
  <c r="AU519"/>
  <c r="AV519"/>
  <c r="BT519" s="1"/>
  <c r="AW519"/>
  <c r="BU519" s="1"/>
  <c r="AX519"/>
  <c r="BV519" s="1"/>
  <c r="AY519"/>
  <c r="BG519"/>
  <c r="BK519"/>
  <c r="CB519"/>
  <c r="AO520"/>
  <c r="AP520"/>
  <c r="BN520" s="1"/>
  <c r="AQ520"/>
  <c r="BO520" s="1"/>
  <c r="AR520"/>
  <c r="BP520" s="1"/>
  <c r="AS520"/>
  <c r="BQ520" s="1"/>
  <c r="AU520"/>
  <c r="AV520"/>
  <c r="BT520" s="1"/>
  <c r="AW520"/>
  <c r="BU520" s="1"/>
  <c r="AX520"/>
  <c r="BV520" s="1"/>
  <c r="AY520"/>
  <c r="BG520"/>
  <c r="BK520"/>
  <c r="BM520"/>
  <c r="CB520"/>
  <c r="AO521"/>
  <c r="AP521"/>
  <c r="BN521" s="1"/>
  <c r="AQ521"/>
  <c r="BO521" s="1"/>
  <c r="AR521"/>
  <c r="BP521" s="1"/>
  <c r="AS521"/>
  <c r="BQ521" s="1"/>
  <c r="AU521"/>
  <c r="AV521"/>
  <c r="BT521" s="1"/>
  <c r="AW521"/>
  <c r="BU521" s="1"/>
  <c r="AX521"/>
  <c r="BV521" s="1"/>
  <c r="AY521"/>
  <c r="BG521"/>
  <c r="BK521"/>
  <c r="BM521"/>
  <c r="CB521"/>
  <c r="AO522"/>
  <c r="BM522" s="1"/>
  <c r="AP522"/>
  <c r="AQ522"/>
  <c r="BO522" s="1"/>
  <c r="AR522"/>
  <c r="BP522" s="1"/>
  <c r="AS522"/>
  <c r="BQ522" s="1"/>
  <c r="AT522"/>
  <c r="BR522" s="1"/>
  <c r="AU522"/>
  <c r="AV522"/>
  <c r="BT522" s="1"/>
  <c r="AW522"/>
  <c r="BU522" s="1"/>
  <c r="AX522"/>
  <c r="BV522" s="1"/>
  <c r="AY522"/>
  <c r="BG522"/>
  <c r="BK522"/>
  <c r="BN522"/>
  <c r="CB522"/>
  <c r="AO523"/>
  <c r="BM523" s="1"/>
  <c r="AP523"/>
  <c r="BN523" s="1"/>
  <c r="AQ523"/>
  <c r="BO523" s="1"/>
  <c r="AR523"/>
  <c r="BP523" s="1"/>
  <c r="AS523"/>
  <c r="BQ523" s="1"/>
  <c r="AU523"/>
  <c r="AV523"/>
  <c r="BT523" s="1"/>
  <c r="AW523"/>
  <c r="BU523" s="1"/>
  <c r="AX523"/>
  <c r="BV523" s="1"/>
  <c r="AY523"/>
  <c r="BG523"/>
  <c r="BK523"/>
  <c r="CB523"/>
  <c r="AO524"/>
  <c r="AP524"/>
  <c r="BN524" s="1"/>
  <c r="AQ524"/>
  <c r="BO524" s="1"/>
  <c r="AR524"/>
  <c r="BP524" s="1"/>
  <c r="AS524"/>
  <c r="BQ524" s="1"/>
  <c r="AU524"/>
  <c r="AV524"/>
  <c r="BT524" s="1"/>
  <c r="AW524"/>
  <c r="BU524" s="1"/>
  <c r="AX524"/>
  <c r="BV524" s="1"/>
  <c r="AY524"/>
  <c r="BG524"/>
  <c r="BK524"/>
  <c r="BM524"/>
  <c r="CB524"/>
  <c r="AO525"/>
  <c r="AP525"/>
  <c r="BN525" s="1"/>
  <c r="AQ525"/>
  <c r="BO525" s="1"/>
  <c r="AR525"/>
  <c r="BP525" s="1"/>
  <c r="AS525"/>
  <c r="BQ525" s="1"/>
  <c r="AU525"/>
  <c r="AV525"/>
  <c r="BT525" s="1"/>
  <c r="AW525"/>
  <c r="BU525" s="1"/>
  <c r="AX525"/>
  <c r="BV525" s="1"/>
  <c r="AY525"/>
  <c r="BG525"/>
  <c r="BK525"/>
  <c r="BM525"/>
  <c r="CB525"/>
  <c r="AO526"/>
  <c r="BM526" s="1"/>
  <c r="AP526"/>
  <c r="BN526" s="1"/>
  <c r="AQ526"/>
  <c r="BO526" s="1"/>
  <c r="AR526"/>
  <c r="BP526" s="1"/>
  <c r="AS526"/>
  <c r="BQ526" s="1"/>
  <c r="AU526"/>
  <c r="AV526"/>
  <c r="AW526"/>
  <c r="BU526" s="1"/>
  <c r="AX526"/>
  <c r="BV526" s="1"/>
  <c r="AY526"/>
  <c r="BG526"/>
  <c r="BK526"/>
  <c r="BT526"/>
  <c r="CB526"/>
  <c r="AO527"/>
  <c r="BM527" s="1"/>
  <c r="AP527"/>
  <c r="BN527" s="1"/>
  <c r="AQ527"/>
  <c r="BO527" s="1"/>
  <c r="AR527"/>
  <c r="BP527" s="1"/>
  <c r="AS527"/>
  <c r="BQ527" s="1"/>
  <c r="AU527"/>
  <c r="AV527"/>
  <c r="BT527" s="1"/>
  <c r="AW527"/>
  <c r="BU527" s="1"/>
  <c r="AX527"/>
  <c r="BV527" s="1"/>
  <c r="AY527"/>
  <c r="BG527"/>
  <c r="BK527"/>
  <c r="CB527"/>
  <c r="AO528"/>
  <c r="BM528" s="1"/>
  <c r="AP528"/>
  <c r="BN528" s="1"/>
  <c r="AS528"/>
  <c r="BQ528" s="1"/>
  <c r="AU528"/>
  <c r="AV528"/>
  <c r="BT528" s="1"/>
  <c r="AW528"/>
  <c r="BU528" s="1"/>
  <c r="AX528"/>
  <c r="BV528" s="1"/>
  <c r="AY528"/>
  <c r="BG528"/>
  <c r="BK528"/>
  <c r="CB528"/>
  <c r="AO529"/>
  <c r="BM529" s="1"/>
  <c r="AP529"/>
  <c r="BN529" s="1"/>
  <c r="AQ529"/>
  <c r="BO529" s="1"/>
  <c r="AR529"/>
  <c r="BP529" s="1"/>
  <c r="AS529"/>
  <c r="BQ529" s="1"/>
  <c r="AU529"/>
  <c r="AV529"/>
  <c r="BT529" s="1"/>
  <c r="AW529"/>
  <c r="BU529" s="1"/>
  <c r="AX529"/>
  <c r="BV529" s="1"/>
  <c r="AY529"/>
  <c r="BG529"/>
  <c r="BK529"/>
  <c r="CB529"/>
  <c r="AO530"/>
  <c r="BM530" s="1"/>
  <c r="AP530"/>
  <c r="BN530" s="1"/>
  <c r="AQ530"/>
  <c r="BO530" s="1"/>
  <c r="AR530"/>
  <c r="BP530" s="1"/>
  <c r="AS530"/>
  <c r="BQ530" s="1"/>
  <c r="AU530"/>
  <c r="AV530"/>
  <c r="BT530" s="1"/>
  <c r="AW530"/>
  <c r="BU530" s="1"/>
  <c r="AX530"/>
  <c r="BV530" s="1"/>
  <c r="AY530"/>
  <c r="BG530"/>
  <c r="BK530"/>
  <c r="CB530"/>
  <c r="BG533"/>
  <c r="BK533"/>
  <c r="CB533"/>
  <c r="AO534"/>
  <c r="BM534" s="1"/>
  <c r="AP534"/>
  <c r="AQ534"/>
  <c r="BO534" s="1"/>
  <c r="AR534"/>
  <c r="BP534" s="1"/>
  <c r="AS534"/>
  <c r="BQ534" s="1"/>
  <c r="AT534"/>
  <c r="BR534" s="1"/>
  <c r="AU534"/>
  <c r="AV534"/>
  <c r="BT534" s="1"/>
  <c r="AW534"/>
  <c r="BU534" s="1"/>
  <c r="AX534"/>
  <c r="BV534" s="1"/>
  <c r="AY534"/>
  <c r="BG534"/>
  <c r="BK534"/>
  <c r="BN534"/>
  <c r="BY534"/>
  <c r="BZ534"/>
  <c r="CA534"/>
  <c r="CB534"/>
  <c r="AO535"/>
  <c r="BM535" s="1"/>
  <c r="AP535"/>
  <c r="AQ535"/>
  <c r="BO535" s="1"/>
  <c r="AR535"/>
  <c r="BP535" s="1"/>
  <c r="AS535"/>
  <c r="BQ535" s="1"/>
  <c r="AT535"/>
  <c r="BR535" s="1"/>
  <c r="AU535"/>
  <c r="AV535"/>
  <c r="BT535" s="1"/>
  <c r="AW535"/>
  <c r="BU535" s="1"/>
  <c r="AX535"/>
  <c r="BV535" s="1"/>
  <c r="AY535"/>
  <c r="BG535"/>
  <c r="BK535"/>
  <c r="BN535"/>
  <c r="CB535"/>
  <c r="AO536"/>
  <c r="BM536" s="1"/>
  <c r="AP536"/>
  <c r="BN536" s="1"/>
  <c r="AQ536"/>
  <c r="BO536" s="1"/>
  <c r="AR536"/>
  <c r="BP536" s="1"/>
  <c r="AS536"/>
  <c r="BQ536" s="1"/>
  <c r="AT536"/>
  <c r="BR536" s="1"/>
  <c r="AU536"/>
  <c r="AV536"/>
  <c r="BT536" s="1"/>
  <c r="AW536"/>
  <c r="BU536" s="1"/>
  <c r="AX536"/>
  <c r="BV536" s="1"/>
  <c r="AY536"/>
  <c r="BG536"/>
  <c r="BK536"/>
  <c r="CB536"/>
  <c r="AO537"/>
  <c r="BM537" s="1"/>
  <c r="AP537"/>
  <c r="BN537" s="1"/>
  <c r="AQ537"/>
  <c r="BO537" s="1"/>
  <c r="AR537"/>
  <c r="BP537" s="1"/>
  <c r="AS537"/>
  <c r="BQ537" s="1"/>
  <c r="AT537"/>
  <c r="BR537" s="1"/>
  <c r="AU537"/>
  <c r="AV537"/>
  <c r="BT537" s="1"/>
  <c r="AW537"/>
  <c r="BU537" s="1"/>
  <c r="AX537"/>
  <c r="BV537" s="1"/>
  <c r="AY537"/>
  <c r="BG537"/>
  <c r="BK537"/>
  <c r="CB537"/>
  <c r="AO538"/>
  <c r="BM538" s="1"/>
  <c r="AP538"/>
  <c r="BN538" s="1"/>
  <c r="AQ538"/>
  <c r="BO538" s="1"/>
  <c r="AR538"/>
  <c r="BP538" s="1"/>
  <c r="AS538"/>
  <c r="BQ538" s="1"/>
  <c r="AT538"/>
  <c r="BR538" s="1"/>
  <c r="AU538"/>
  <c r="AV538"/>
  <c r="BT538" s="1"/>
  <c r="AW538"/>
  <c r="BU538" s="1"/>
  <c r="AX538"/>
  <c r="BV538" s="1"/>
  <c r="AY538"/>
  <c r="BG538"/>
  <c r="BK538"/>
  <c r="CB538"/>
  <c r="AO539"/>
  <c r="BM539" s="1"/>
  <c r="AP539"/>
  <c r="AQ539"/>
  <c r="BO539" s="1"/>
  <c r="AR539"/>
  <c r="BP539" s="1"/>
  <c r="AS539"/>
  <c r="BQ539" s="1"/>
  <c r="AT539"/>
  <c r="BR539" s="1"/>
  <c r="AU539"/>
  <c r="AV539"/>
  <c r="BT539" s="1"/>
  <c r="AW539"/>
  <c r="BU539" s="1"/>
  <c r="AX539"/>
  <c r="BV539" s="1"/>
  <c r="AY539"/>
  <c r="BG539"/>
  <c r="BK539"/>
  <c r="BN539"/>
  <c r="CB539"/>
  <c r="AO540"/>
  <c r="BM540" s="1"/>
  <c r="AP540"/>
  <c r="AQ540"/>
  <c r="BO540" s="1"/>
  <c r="AR540"/>
  <c r="BP540" s="1"/>
  <c r="AS540"/>
  <c r="BQ540" s="1"/>
  <c r="AT540"/>
  <c r="BR540" s="1"/>
  <c r="AU540"/>
  <c r="AV540"/>
  <c r="BT540" s="1"/>
  <c r="AW540"/>
  <c r="BU540" s="1"/>
  <c r="AX540"/>
  <c r="BV540" s="1"/>
  <c r="AY540"/>
  <c r="BG540"/>
  <c r="BK540"/>
  <c r="BN540"/>
  <c r="CB540"/>
  <c r="AO541"/>
  <c r="BM541" s="1"/>
  <c r="AP541"/>
  <c r="BN541" s="1"/>
  <c r="AQ541"/>
  <c r="BO541" s="1"/>
  <c r="AR541"/>
  <c r="BP541" s="1"/>
  <c r="AS541"/>
  <c r="BQ541" s="1"/>
  <c r="AT541"/>
  <c r="BR541" s="1"/>
  <c r="AU541"/>
  <c r="AV541"/>
  <c r="BT541" s="1"/>
  <c r="AW541"/>
  <c r="BU541" s="1"/>
  <c r="AX541"/>
  <c r="BV541" s="1"/>
  <c r="AY541"/>
  <c r="BG541"/>
  <c r="BK541"/>
  <c r="CB541"/>
  <c r="AO542"/>
  <c r="BM542" s="1"/>
  <c r="AP542"/>
  <c r="AQ542"/>
  <c r="BO542" s="1"/>
  <c r="AR542"/>
  <c r="BP542" s="1"/>
  <c r="AS542"/>
  <c r="BQ542" s="1"/>
  <c r="AT542"/>
  <c r="BR542" s="1"/>
  <c r="AU542"/>
  <c r="AV542"/>
  <c r="BT542" s="1"/>
  <c r="AW542"/>
  <c r="BU542" s="1"/>
  <c r="AX542"/>
  <c r="BV542" s="1"/>
  <c r="AY542"/>
  <c r="BG542"/>
  <c r="BK542"/>
  <c r="BN542"/>
  <c r="CB542"/>
  <c r="AO543"/>
  <c r="BM543" s="1"/>
  <c r="AP543"/>
  <c r="AQ543"/>
  <c r="BO543" s="1"/>
  <c r="AR543"/>
  <c r="BP543" s="1"/>
  <c r="AS543"/>
  <c r="BQ543" s="1"/>
  <c r="AT543"/>
  <c r="BR543" s="1"/>
  <c r="AU543"/>
  <c r="AV543"/>
  <c r="BT543" s="1"/>
  <c r="AW543"/>
  <c r="BU543" s="1"/>
  <c r="AX543"/>
  <c r="BV543" s="1"/>
  <c r="AY543"/>
  <c r="BG543"/>
  <c r="BK543"/>
  <c r="BN543"/>
  <c r="CB543"/>
  <c r="AO544"/>
  <c r="BM544" s="1"/>
  <c r="AP544"/>
  <c r="BN544" s="1"/>
  <c r="AQ544"/>
  <c r="BO544" s="1"/>
  <c r="AR544"/>
  <c r="BP544" s="1"/>
  <c r="AS544"/>
  <c r="BQ544" s="1"/>
  <c r="AT544"/>
  <c r="BR544" s="1"/>
  <c r="AU544"/>
  <c r="AV544"/>
  <c r="BT544" s="1"/>
  <c r="AW544"/>
  <c r="BU544" s="1"/>
  <c r="AX544"/>
  <c r="BV544" s="1"/>
  <c r="AY544"/>
  <c r="BG544"/>
  <c r="BK544"/>
  <c r="CB544"/>
  <c r="BG545"/>
  <c r="BK545"/>
  <c r="CB545"/>
  <c r="AO546"/>
  <c r="BM546" s="1"/>
  <c r="AP546"/>
  <c r="AQ546"/>
  <c r="BO546" s="1"/>
  <c r="AR546"/>
  <c r="BP546" s="1"/>
  <c r="AS546"/>
  <c r="BQ546" s="1"/>
  <c r="AT546"/>
  <c r="BR546" s="1"/>
  <c r="AU546"/>
  <c r="AV546"/>
  <c r="BT546" s="1"/>
  <c r="AW546"/>
  <c r="BU546" s="1"/>
  <c r="AX546"/>
  <c r="BV546" s="1"/>
  <c r="AY546"/>
  <c r="BG546"/>
  <c r="BK546"/>
  <c r="BN546"/>
  <c r="BY546"/>
  <c r="BZ546"/>
  <c r="CA546"/>
  <c r="CB546"/>
  <c r="AO547"/>
  <c r="BM547" s="1"/>
  <c r="AP547"/>
  <c r="AQ547"/>
  <c r="BO547" s="1"/>
  <c r="AR547"/>
  <c r="BP547" s="1"/>
  <c r="AS547"/>
  <c r="BQ547" s="1"/>
  <c r="AT547"/>
  <c r="BR547" s="1"/>
  <c r="AU547"/>
  <c r="AV547"/>
  <c r="BT547" s="1"/>
  <c r="AW547"/>
  <c r="BU547" s="1"/>
  <c r="AX547"/>
  <c r="BV547" s="1"/>
  <c r="AY547"/>
  <c r="BG547"/>
  <c r="BK547"/>
  <c r="BN547"/>
  <c r="CB547"/>
  <c r="AO548"/>
  <c r="AP548"/>
  <c r="BN548" s="1"/>
  <c r="AQ548"/>
  <c r="BO548" s="1"/>
  <c r="AR548"/>
  <c r="BP548" s="1"/>
  <c r="AS548"/>
  <c r="BQ548" s="1"/>
  <c r="AT548"/>
  <c r="BR548" s="1"/>
  <c r="AV548"/>
  <c r="BT548" s="1"/>
  <c r="AW548"/>
  <c r="BU548" s="1"/>
  <c r="AX548"/>
  <c r="BV548" s="1"/>
  <c r="AY548"/>
  <c r="BG548"/>
  <c r="BK548"/>
  <c r="BM548"/>
  <c r="CB548"/>
  <c r="AO549"/>
  <c r="BM549" s="1"/>
  <c r="AP549"/>
  <c r="BN549" s="1"/>
  <c r="AQ549"/>
  <c r="BO549" s="1"/>
  <c r="AR549"/>
  <c r="BP549" s="1"/>
  <c r="AS549"/>
  <c r="BQ549" s="1"/>
  <c r="AT549"/>
  <c r="BR549" s="1"/>
  <c r="AU549"/>
  <c r="AV549"/>
  <c r="BT549" s="1"/>
  <c r="AW549"/>
  <c r="BU549" s="1"/>
  <c r="AX549"/>
  <c r="BV549" s="1"/>
  <c r="AY549"/>
  <c r="BG549"/>
  <c r="BK549"/>
  <c r="CB549"/>
  <c r="AO550"/>
  <c r="BM550" s="1"/>
  <c r="AP550"/>
  <c r="BN550" s="1"/>
  <c r="AQ550"/>
  <c r="BO550" s="1"/>
  <c r="AR550"/>
  <c r="BP550" s="1"/>
  <c r="AS550"/>
  <c r="BQ550" s="1"/>
  <c r="AT550"/>
  <c r="BR550" s="1"/>
  <c r="AU550"/>
  <c r="AV550"/>
  <c r="BT550" s="1"/>
  <c r="AW550"/>
  <c r="BU550" s="1"/>
  <c r="AX550"/>
  <c r="BV550" s="1"/>
  <c r="AY550"/>
  <c r="BG550"/>
  <c r="BK550"/>
  <c r="CB550"/>
  <c r="AO551"/>
  <c r="BM551" s="1"/>
  <c r="AP551"/>
  <c r="AQ551"/>
  <c r="BO551" s="1"/>
  <c r="AR551"/>
  <c r="BP551" s="1"/>
  <c r="AS551"/>
  <c r="BQ551" s="1"/>
  <c r="AT551"/>
  <c r="BR551" s="1"/>
  <c r="AU551"/>
  <c r="AV551"/>
  <c r="BT551" s="1"/>
  <c r="AW551"/>
  <c r="BU551" s="1"/>
  <c r="AX551"/>
  <c r="BV551" s="1"/>
  <c r="AY551"/>
  <c r="BG551"/>
  <c r="BK551"/>
  <c r="BN551"/>
  <c r="CB551"/>
  <c r="AO552"/>
  <c r="BM552" s="1"/>
  <c r="AP552"/>
  <c r="AQ552"/>
  <c r="BO552" s="1"/>
  <c r="AR552"/>
  <c r="BP552" s="1"/>
  <c r="AS552"/>
  <c r="BQ552" s="1"/>
  <c r="AT552"/>
  <c r="BR552" s="1"/>
  <c r="AU552"/>
  <c r="AV552"/>
  <c r="BT552" s="1"/>
  <c r="AW552"/>
  <c r="BU552" s="1"/>
  <c r="AX552"/>
  <c r="BV552" s="1"/>
  <c r="AY552"/>
  <c r="BG552"/>
  <c r="BK552"/>
  <c r="BN552"/>
  <c r="CB552"/>
  <c r="AO553"/>
  <c r="BM553" s="1"/>
  <c r="AP553"/>
  <c r="BN553" s="1"/>
  <c r="AQ553"/>
  <c r="BO553" s="1"/>
  <c r="AR553"/>
  <c r="BP553" s="1"/>
  <c r="AS553"/>
  <c r="BQ553" s="1"/>
  <c r="AT553"/>
  <c r="BR553" s="1"/>
  <c r="AU553"/>
  <c r="AV553"/>
  <c r="BT553" s="1"/>
  <c r="AW553"/>
  <c r="BU553" s="1"/>
  <c r="AX553"/>
  <c r="BV553" s="1"/>
  <c r="AY553"/>
  <c r="BG553"/>
  <c r="BK553"/>
  <c r="CB553"/>
  <c r="AO554"/>
  <c r="BM554" s="1"/>
  <c r="AP554"/>
  <c r="BN554" s="1"/>
  <c r="AQ554"/>
  <c r="BO554" s="1"/>
  <c r="AR554"/>
  <c r="BP554" s="1"/>
  <c r="AS554"/>
  <c r="BQ554" s="1"/>
  <c r="AT554"/>
  <c r="BR554" s="1"/>
  <c r="AU554"/>
  <c r="AV554"/>
  <c r="BT554" s="1"/>
  <c r="AW554"/>
  <c r="BU554" s="1"/>
  <c r="AX554"/>
  <c r="BV554" s="1"/>
  <c r="AY554"/>
  <c r="BG554"/>
  <c r="BK554"/>
  <c r="CB554"/>
  <c r="AO555"/>
  <c r="BM555" s="1"/>
  <c r="AP555"/>
  <c r="AQ555"/>
  <c r="BO555" s="1"/>
  <c r="AR555"/>
  <c r="BP555" s="1"/>
  <c r="AS555"/>
  <c r="BQ555" s="1"/>
  <c r="AT555"/>
  <c r="BR555" s="1"/>
  <c r="AU555"/>
  <c r="AV555"/>
  <c r="BT555" s="1"/>
  <c r="AW555"/>
  <c r="BU555" s="1"/>
  <c r="AX555"/>
  <c r="BV555" s="1"/>
  <c r="AY555"/>
  <c r="BG555"/>
  <c r="BK555"/>
  <c r="BN555"/>
  <c r="CB555"/>
  <c r="AO556"/>
  <c r="BM556" s="1"/>
  <c r="AP556"/>
  <c r="AQ556"/>
  <c r="BO556" s="1"/>
  <c r="AR556"/>
  <c r="BP556" s="1"/>
  <c r="AS556"/>
  <c r="BQ556" s="1"/>
  <c r="AT556"/>
  <c r="BR556" s="1"/>
  <c r="AU556"/>
  <c r="AV556"/>
  <c r="BT556" s="1"/>
  <c r="AW556"/>
  <c r="BU556" s="1"/>
  <c r="AX556"/>
  <c r="BV556" s="1"/>
  <c r="AY556"/>
  <c r="BG556"/>
  <c r="BK556"/>
  <c r="BN556"/>
  <c r="CB556"/>
  <c r="AO557"/>
  <c r="BM557" s="1"/>
  <c r="AP557"/>
  <c r="BN557" s="1"/>
  <c r="AQ557"/>
  <c r="BO557" s="1"/>
  <c r="AR557"/>
  <c r="BP557" s="1"/>
  <c r="AS557"/>
  <c r="BQ557" s="1"/>
  <c r="AT557"/>
  <c r="BR557" s="1"/>
  <c r="AU557"/>
  <c r="AV557"/>
  <c r="BT557" s="1"/>
  <c r="AW557"/>
  <c r="BU557" s="1"/>
  <c r="AX557"/>
  <c r="BV557" s="1"/>
  <c r="AY557"/>
  <c r="BG557"/>
  <c r="BK557"/>
  <c r="CB557"/>
  <c r="AO558"/>
  <c r="BM558" s="1"/>
  <c r="AP558"/>
  <c r="BN558" s="1"/>
  <c r="AQ558"/>
  <c r="BO558" s="1"/>
  <c r="AR558"/>
  <c r="BP558" s="1"/>
  <c r="AS558"/>
  <c r="BQ558" s="1"/>
  <c r="AT558"/>
  <c r="BR558" s="1"/>
  <c r="AU558"/>
  <c r="AV558"/>
  <c r="BT558" s="1"/>
  <c r="AW558"/>
  <c r="BU558" s="1"/>
  <c r="AX558"/>
  <c r="BV558" s="1"/>
  <c r="AY558"/>
  <c r="BG558"/>
  <c r="BK558"/>
  <c r="CB558"/>
  <c r="BG561"/>
  <c r="BK561"/>
  <c r="CB561"/>
  <c r="AO562"/>
  <c r="BM562" s="1"/>
  <c r="AP562"/>
  <c r="AQ562"/>
  <c r="BO562" s="1"/>
  <c r="AR562"/>
  <c r="BP562" s="1"/>
  <c r="AS562"/>
  <c r="BQ562" s="1"/>
  <c r="AT562"/>
  <c r="BR562" s="1"/>
  <c r="AU562"/>
  <c r="AV562"/>
  <c r="BT562" s="1"/>
  <c r="AW562"/>
  <c r="BU562" s="1"/>
  <c r="AX562"/>
  <c r="BV562" s="1"/>
  <c r="AY562"/>
  <c r="BG562"/>
  <c r="BK562"/>
  <c r="BN562"/>
  <c r="BY562"/>
  <c r="BZ562"/>
  <c r="CA562"/>
  <c r="CB562"/>
  <c r="AO563"/>
  <c r="BM563" s="1"/>
  <c r="AP563"/>
  <c r="AQ563"/>
  <c r="BO563" s="1"/>
  <c r="AR563"/>
  <c r="BP563" s="1"/>
  <c r="AS563"/>
  <c r="BQ563" s="1"/>
  <c r="AT563"/>
  <c r="BR563" s="1"/>
  <c r="AU563"/>
  <c r="AV563"/>
  <c r="BT563" s="1"/>
  <c r="AW563"/>
  <c r="BU563" s="1"/>
  <c r="AX563"/>
  <c r="BV563" s="1"/>
  <c r="AY563"/>
  <c r="BG563"/>
  <c r="BK563"/>
  <c r="BN563"/>
  <c r="CB563"/>
  <c r="AO564"/>
  <c r="BM564" s="1"/>
  <c r="AP564"/>
  <c r="BN564" s="1"/>
  <c r="AQ564"/>
  <c r="BO564" s="1"/>
  <c r="AR564"/>
  <c r="BP564" s="1"/>
  <c r="AS564"/>
  <c r="BQ564" s="1"/>
  <c r="AT564"/>
  <c r="BR564" s="1"/>
  <c r="AU564"/>
  <c r="AV564"/>
  <c r="BT564" s="1"/>
  <c r="AW564"/>
  <c r="BU564" s="1"/>
  <c r="AX564"/>
  <c r="BV564" s="1"/>
  <c r="AY564"/>
  <c r="BG564"/>
  <c r="BK564"/>
  <c r="CB564"/>
  <c r="AO565"/>
  <c r="BM565" s="1"/>
  <c r="AP565"/>
  <c r="AQ565"/>
  <c r="BO565" s="1"/>
  <c r="AR565"/>
  <c r="BP565" s="1"/>
  <c r="AS565"/>
  <c r="BQ565" s="1"/>
  <c r="AT565"/>
  <c r="BR565" s="1"/>
  <c r="AU565"/>
  <c r="AV565"/>
  <c r="BT565" s="1"/>
  <c r="AW565"/>
  <c r="BU565" s="1"/>
  <c r="AX565"/>
  <c r="BV565" s="1"/>
  <c r="AY565"/>
  <c r="BG565"/>
  <c r="BK565"/>
  <c r="BN565"/>
  <c r="CB565"/>
  <c r="BG566"/>
  <c r="BK566"/>
  <c r="CB566"/>
  <c r="AO567"/>
  <c r="BM567" s="1"/>
  <c r="AP567"/>
  <c r="AQ567"/>
  <c r="BO567" s="1"/>
  <c r="AR567"/>
  <c r="BP567" s="1"/>
  <c r="AS567"/>
  <c r="BQ567" s="1"/>
  <c r="AT567"/>
  <c r="BR567" s="1"/>
  <c r="AU567"/>
  <c r="AV567"/>
  <c r="BT567" s="1"/>
  <c r="AW567"/>
  <c r="BU567" s="1"/>
  <c r="AX567"/>
  <c r="BV567" s="1"/>
  <c r="AY567"/>
  <c r="BG567"/>
  <c r="BK567"/>
  <c r="BN567"/>
  <c r="BY567"/>
  <c r="BZ567"/>
  <c r="CA567"/>
  <c r="CB567"/>
  <c r="AO568"/>
  <c r="BM568" s="1"/>
  <c r="AP568"/>
  <c r="AQ568"/>
  <c r="BO568" s="1"/>
  <c r="AR568"/>
  <c r="BP568" s="1"/>
  <c r="AS568"/>
  <c r="BQ568" s="1"/>
  <c r="AT568"/>
  <c r="BR568" s="1"/>
  <c r="AU568"/>
  <c r="AV568"/>
  <c r="BT568" s="1"/>
  <c r="AW568"/>
  <c r="BU568" s="1"/>
  <c r="AX568"/>
  <c r="BV568" s="1"/>
  <c r="AY568"/>
  <c r="BG568"/>
  <c r="BK568"/>
  <c r="BN568"/>
  <c r="CB568"/>
  <c r="AO569"/>
  <c r="BM569" s="1"/>
  <c r="AP569"/>
  <c r="AQ569"/>
  <c r="BO569" s="1"/>
  <c r="AR569"/>
  <c r="BP569" s="1"/>
  <c r="AS569"/>
  <c r="BQ569" s="1"/>
  <c r="AT569"/>
  <c r="BR569" s="1"/>
  <c r="AU569"/>
  <c r="AV569"/>
  <c r="BT569" s="1"/>
  <c r="AW569"/>
  <c r="BU569" s="1"/>
  <c r="AX569"/>
  <c r="BV569" s="1"/>
  <c r="AY569"/>
  <c r="BG569"/>
  <c r="BK569"/>
  <c r="BN569"/>
  <c r="CB569"/>
  <c r="AO570"/>
  <c r="BM570" s="1"/>
  <c r="AP570"/>
  <c r="BN570" s="1"/>
  <c r="AQ570"/>
  <c r="BO570" s="1"/>
  <c r="AR570"/>
  <c r="BP570" s="1"/>
  <c r="AS570"/>
  <c r="BQ570" s="1"/>
  <c r="AT570"/>
  <c r="BR570" s="1"/>
  <c r="AU570"/>
  <c r="AV570"/>
  <c r="BT570" s="1"/>
  <c r="AW570"/>
  <c r="BU570" s="1"/>
  <c r="AX570"/>
  <c r="BV570" s="1"/>
  <c r="AY570"/>
  <c r="BG570"/>
  <c r="BK570"/>
  <c r="CB570"/>
  <c r="AO571"/>
  <c r="BM571" s="1"/>
  <c r="AP571"/>
  <c r="BN571" s="1"/>
  <c r="AQ571"/>
  <c r="BO571" s="1"/>
  <c r="AR571"/>
  <c r="BP571" s="1"/>
  <c r="AS571"/>
  <c r="BQ571" s="1"/>
  <c r="AT571"/>
  <c r="BR571" s="1"/>
  <c r="AV571"/>
  <c r="BT571" s="1"/>
  <c r="AW571"/>
  <c r="BU571" s="1"/>
  <c r="AX571"/>
  <c r="BV571" s="1"/>
  <c r="AY571"/>
  <c r="BG571"/>
  <c r="BK571"/>
  <c r="CB571"/>
  <c r="AO572"/>
  <c r="BM572" s="1"/>
  <c r="AP572"/>
  <c r="BN572" s="1"/>
  <c r="AQ572"/>
  <c r="BO572" s="1"/>
  <c r="AR572"/>
  <c r="BP572" s="1"/>
  <c r="AS572"/>
  <c r="BQ572" s="1"/>
  <c r="AT572"/>
  <c r="BR572" s="1"/>
  <c r="AU572"/>
  <c r="AV572"/>
  <c r="BT572" s="1"/>
  <c r="AW572"/>
  <c r="BU572" s="1"/>
  <c r="AX572"/>
  <c r="BV572" s="1"/>
  <c r="AY572"/>
  <c r="BG572"/>
  <c r="BK572"/>
  <c r="CB572"/>
  <c r="AO573"/>
  <c r="BM573" s="1"/>
  <c r="AP573"/>
  <c r="AQ573"/>
  <c r="BO573" s="1"/>
  <c r="AR573"/>
  <c r="BP573" s="1"/>
  <c r="AS573"/>
  <c r="BQ573" s="1"/>
  <c r="AT573"/>
  <c r="BR573" s="1"/>
  <c r="AU573"/>
  <c r="AV573"/>
  <c r="BT573" s="1"/>
  <c r="AW573"/>
  <c r="BU573" s="1"/>
  <c r="AX573"/>
  <c r="BV573" s="1"/>
  <c r="AY573"/>
  <c r="BG573"/>
  <c r="BK573"/>
  <c r="BN573"/>
  <c r="CB573"/>
  <c r="BG574"/>
  <c r="BK574"/>
  <c r="CB574"/>
  <c r="AO575"/>
  <c r="BM575" s="1"/>
  <c r="AP575"/>
  <c r="AQ575"/>
  <c r="BO575" s="1"/>
  <c r="AR575"/>
  <c r="BP575" s="1"/>
  <c r="AS575"/>
  <c r="BQ575" s="1"/>
  <c r="AT575"/>
  <c r="BR575" s="1"/>
  <c r="AU575"/>
  <c r="AV575"/>
  <c r="BT575" s="1"/>
  <c r="AW575"/>
  <c r="BU575" s="1"/>
  <c r="AX575"/>
  <c r="BV575" s="1"/>
  <c r="AY575"/>
  <c r="BG575"/>
  <c r="BK575"/>
  <c r="BN575"/>
  <c r="BY575"/>
  <c r="BZ575"/>
  <c r="CA575"/>
  <c r="CB575"/>
  <c r="AO576"/>
  <c r="BM576" s="1"/>
  <c r="AP576"/>
  <c r="BN576" s="1"/>
  <c r="AQ576"/>
  <c r="BO576" s="1"/>
  <c r="AR576"/>
  <c r="BP576" s="1"/>
  <c r="AS576"/>
  <c r="BQ576" s="1"/>
  <c r="AT576"/>
  <c r="BR576" s="1"/>
  <c r="AU576"/>
  <c r="AV576"/>
  <c r="BT576" s="1"/>
  <c r="AW576"/>
  <c r="BU576" s="1"/>
  <c r="AX576"/>
  <c r="BV576" s="1"/>
  <c r="AY576"/>
  <c r="BG576"/>
  <c r="BK576"/>
  <c r="CB576"/>
  <c r="AO577"/>
  <c r="BM577" s="1"/>
  <c r="AP577"/>
  <c r="BN577" s="1"/>
  <c r="AQ577"/>
  <c r="BO577" s="1"/>
  <c r="AR577"/>
  <c r="BP577" s="1"/>
  <c r="AS577"/>
  <c r="BQ577" s="1"/>
  <c r="AT577"/>
  <c r="BR577" s="1"/>
  <c r="AU577"/>
  <c r="AV577"/>
  <c r="BT577" s="1"/>
  <c r="AW577"/>
  <c r="BU577" s="1"/>
  <c r="AX577"/>
  <c r="BV577" s="1"/>
  <c r="AY577"/>
  <c r="BG577"/>
  <c r="BK577"/>
  <c r="CB577"/>
  <c r="BG578"/>
  <c r="BK578"/>
  <c r="CB578"/>
  <c r="AO579"/>
  <c r="BM579" s="1"/>
  <c r="AP579"/>
  <c r="BN579" s="1"/>
  <c r="AQ579"/>
  <c r="BO579" s="1"/>
  <c r="AR579"/>
  <c r="BP579" s="1"/>
  <c r="AS579"/>
  <c r="BQ579" s="1"/>
  <c r="AT579"/>
  <c r="BR579" s="1"/>
  <c r="AU579"/>
  <c r="AV579"/>
  <c r="BT579" s="1"/>
  <c r="AW579"/>
  <c r="BU579" s="1"/>
  <c r="AX579"/>
  <c r="BV579" s="1"/>
  <c r="AY579"/>
  <c r="BG579"/>
  <c r="BK579"/>
  <c r="BY579"/>
  <c r="BZ579"/>
  <c r="CA579"/>
  <c r="CB579"/>
  <c r="AO580"/>
  <c r="BM580" s="1"/>
  <c r="AP580"/>
  <c r="AQ580"/>
  <c r="BO580" s="1"/>
  <c r="AR580"/>
  <c r="BP580" s="1"/>
  <c r="AS580"/>
  <c r="BQ580" s="1"/>
  <c r="AT580"/>
  <c r="BR580" s="1"/>
  <c r="AU580"/>
  <c r="AV580"/>
  <c r="BT580" s="1"/>
  <c r="AW580"/>
  <c r="BU580" s="1"/>
  <c r="AX580"/>
  <c r="BV580" s="1"/>
  <c r="AY580"/>
  <c r="BG580"/>
  <c r="BK580"/>
  <c r="BN580"/>
  <c r="CB580"/>
  <c r="AO581"/>
  <c r="BM581" s="1"/>
  <c r="AP581"/>
  <c r="BN581" s="1"/>
  <c r="AQ581"/>
  <c r="BO581" s="1"/>
  <c r="AR581"/>
  <c r="BP581" s="1"/>
  <c r="AS581"/>
  <c r="BQ581" s="1"/>
  <c r="AT581"/>
  <c r="BR581" s="1"/>
  <c r="AU581"/>
  <c r="AV581"/>
  <c r="BT581" s="1"/>
  <c r="AW581"/>
  <c r="BU581" s="1"/>
  <c r="AX581"/>
  <c r="BV581" s="1"/>
  <c r="AY581"/>
  <c r="BG581"/>
  <c r="BK581"/>
  <c r="CB581"/>
  <c r="AO582"/>
  <c r="BM582" s="1"/>
  <c r="AP582"/>
  <c r="BN582" s="1"/>
  <c r="AQ582"/>
  <c r="BO582" s="1"/>
  <c r="AR582"/>
  <c r="BP582" s="1"/>
  <c r="AS582"/>
  <c r="BQ582" s="1"/>
  <c r="AT582"/>
  <c r="BR582" s="1"/>
  <c r="AU582"/>
  <c r="AV582"/>
  <c r="BT582" s="1"/>
  <c r="AW582"/>
  <c r="BU582" s="1"/>
  <c r="AX582"/>
  <c r="BV582" s="1"/>
  <c r="AY582"/>
  <c r="BG582"/>
  <c r="BK582"/>
  <c r="CB582"/>
  <c r="AO583"/>
  <c r="BM583" s="1"/>
  <c r="AP583"/>
  <c r="BN583" s="1"/>
  <c r="AQ583"/>
  <c r="BO583" s="1"/>
  <c r="AR583"/>
  <c r="BP583" s="1"/>
  <c r="AS583"/>
  <c r="BQ583" s="1"/>
  <c r="AT583"/>
  <c r="BR583" s="1"/>
  <c r="AU583"/>
  <c r="AV583"/>
  <c r="BT583" s="1"/>
  <c r="AW583"/>
  <c r="BU583" s="1"/>
  <c r="AX583"/>
  <c r="BV583" s="1"/>
  <c r="AY583"/>
  <c r="BG583"/>
  <c r="BK583"/>
  <c r="CB583"/>
  <c r="BG584"/>
  <c r="BK584"/>
  <c r="CB584"/>
  <c r="AO585"/>
  <c r="BM585" s="1"/>
  <c r="AP585"/>
  <c r="BN585" s="1"/>
  <c r="AQ585"/>
  <c r="BO585" s="1"/>
  <c r="AR585"/>
  <c r="BP585" s="1"/>
  <c r="AS585"/>
  <c r="BQ585" s="1"/>
  <c r="AT585"/>
  <c r="BR585" s="1"/>
  <c r="AU585"/>
  <c r="AV585"/>
  <c r="BT585" s="1"/>
  <c r="AW585"/>
  <c r="BU585" s="1"/>
  <c r="AX585"/>
  <c r="AY585"/>
  <c r="BG585"/>
  <c r="BK585"/>
  <c r="BV585"/>
  <c r="BY585"/>
  <c r="BZ585"/>
  <c r="CA585"/>
  <c r="CB585"/>
  <c r="AO586"/>
  <c r="BM586" s="1"/>
  <c r="AP586"/>
  <c r="AQ586"/>
  <c r="BO586" s="1"/>
  <c r="AR586"/>
  <c r="BP586" s="1"/>
  <c r="AS586"/>
  <c r="BQ586" s="1"/>
  <c r="AT586"/>
  <c r="BR586" s="1"/>
  <c r="AU586"/>
  <c r="AV586"/>
  <c r="BT586" s="1"/>
  <c r="AW586"/>
  <c r="BU586" s="1"/>
  <c r="AX586"/>
  <c r="BV586" s="1"/>
  <c r="AY586"/>
  <c r="BG586"/>
  <c r="BK586"/>
  <c r="BN586"/>
  <c r="CB586"/>
  <c r="AO587"/>
  <c r="BM587" s="1"/>
  <c r="AP587"/>
  <c r="AQ587"/>
  <c r="BO587" s="1"/>
  <c r="AR587"/>
  <c r="BP587" s="1"/>
  <c r="AS587"/>
  <c r="BQ587" s="1"/>
  <c r="AT587"/>
  <c r="BR587" s="1"/>
  <c r="AU587"/>
  <c r="AV587"/>
  <c r="BT587" s="1"/>
  <c r="AW587"/>
  <c r="BU587" s="1"/>
  <c r="AX587"/>
  <c r="BV587" s="1"/>
  <c r="AY587"/>
  <c r="BG587"/>
  <c r="BK587"/>
  <c r="BN587"/>
  <c r="CB587"/>
  <c r="BG588"/>
  <c r="BK588"/>
  <c r="CB588"/>
  <c r="AO589"/>
  <c r="BM589" s="1"/>
  <c r="AP589"/>
  <c r="BN589" s="1"/>
  <c r="AQ589"/>
  <c r="BO589" s="1"/>
  <c r="AR589"/>
  <c r="BP589" s="1"/>
  <c r="AS589"/>
  <c r="BQ589" s="1"/>
  <c r="AT589"/>
  <c r="BR589" s="1"/>
  <c r="AU589"/>
  <c r="AV589"/>
  <c r="BT589" s="1"/>
  <c r="AW589"/>
  <c r="BU589" s="1"/>
  <c r="AX589"/>
  <c r="BV589" s="1"/>
  <c r="AY589"/>
  <c r="BG589"/>
  <c r="BK589"/>
  <c r="BY589"/>
  <c r="BZ589"/>
  <c r="CA589"/>
  <c r="CB589"/>
  <c r="AO590"/>
  <c r="BM590" s="1"/>
  <c r="AP590"/>
  <c r="AQ590"/>
  <c r="BO590" s="1"/>
  <c r="AR590"/>
  <c r="BP590" s="1"/>
  <c r="AS590"/>
  <c r="BQ590" s="1"/>
  <c r="AT590"/>
  <c r="BR590" s="1"/>
  <c r="AU590"/>
  <c r="AV590"/>
  <c r="BT590" s="1"/>
  <c r="AW590"/>
  <c r="BU590" s="1"/>
  <c r="AX590"/>
  <c r="BV590" s="1"/>
  <c r="AY590"/>
  <c r="BG590"/>
  <c r="BK590"/>
  <c r="BN590"/>
  <c r="CB590"/>
  <c r="AO591"/>
  <c r="BM591" s="1"/>
  <c r="AP591"/>
  <c r="BN591" s="1"/>
  <c r="AQ591"/>
  <c r="BO591" s="1"/>
  <c r="AR591"/>
  <c r="BP591" s="1"/>
  <c r="AS591"/>
  <c r="BQ591" s="1"/>
  <c r="AT591"/>
  <c r="BR591" s="1"/>
  <c r="AU591"/>
  <c r="AV591"/>
  <c r="BT591" s="1"/>
  <c r="AW591"/>
  <c r="BU591" s="1"/>
  <c r="AX591"/>
  <c r="BV591" s="1"/>
  <c r="AY591"/>
  <c r="BG591"/>
  <c r="BK591"/>
  <c r="CB591"/>
  <c r="AO592"/>
  <c r="BM592" s="1"/>
  <c r="AP592"/>
  <c r="BN592" s="1"/>
  <c r="AQ592"/>
  <c r="BO592" s="1"/>
  <c r="AR592"/>
  <c r="BP592" s="1"/>
  <c r="AS592"/>
  <c r="BQ592" s="1"/>
  <c r="AT592"/>
  <c r="BR592" s="1"/>
  <c r="AU592"/>
  <c r="AV592"/>
  <c r="BT592" s="1"/>
  <c r="AW592"/>
  <c r="BU592" s="1"/>
  <c r="AX592"/>
  <c r="BV592" s="1"/>
  <c r="AY592"/>
  <c r="BG592"/>
  <c r="BK592"/>
  <c r="CB592"/>
  <c r="AO593"/>
  <c r="BM593" s="1"/>
  <c r="AP593"/>
  <c r="BN593" s="1"/>
  <c r="AQ593"/>
  <c r="BO593" s="1"/>
  <c r="AR593"/>
  <c r="BP593" s="1"/>
  <c r="AS593"/>
  <c r="BQ593" s="1"/>
  <c r="AT593"/>
  <c r="BR593" s="1"/>
  <c r="AU593"/>
  <c r="AV593"/>
  <c r="BT593" s="1"/>
  <c r="AW593"/>
  <c r="BU593" s="1"/>
  <c r="AX593"/>
  <c r="BV593" s="1"/>
  <c r="AY593"/>
  <c r="BG593"/>
  <c r="BK593"/>
  <c r="CB593"/>
  <c r="AO594"/>
  <c r="BM594" s="1"/>
  <c r="AP594"/>
  <c r="AQ594"/>
  <c r="BO594" s="1"/>
  <c r="AR594"/>
  <c r="BP594" s="1"/>
  <c r="AS594"/>
  <c r="BQ594" s="1"/>
  <c r="AT594"/>
  <c r="BR594" s="1"/>
  <c r="AU594"/>
  <c r="AV594"/>
  <c r="BT594" s="1"/>
  <c r="AW594"/>
  <c r="BU594" s="1"/>
  <c r="AX594"/>
  <c r="BV594" s="1"/>
  <c r="AY594"/>
  <c r="BG594"/>
  <c r="BK594"/>
  <c r="BN594"/>
  <c r="CB594"/>
  <c r="AO595"/>
  <c r="AP595"/>
  <c r="BN595" s="1"/>
  <c r="AQ595"/>
  <c r="BO595" s="1"/>
  <c r="AR595"/>
  <c r="BP595" s="1"/>
  <c r="AS595"/>
  <c r="BQ595" s="1"/>
  <c r="AT595"/>
  <c r="BR595" s="1"/>
  <c r="AV595"/>
  <c r="BT595" s="1"/>
  <c r="AW595"/>
  <c r="BU595" s="1"/>
  <c r="AX595"/>
  <c r="BV595" s="1"/>
  <c r="AY595"/>
  <c r="BG595"/>
  <c r="BK595"/>
  <c r="BM595"/>
  <c r="CB595"/>
  <c r="AO596"/>
  <c r="BM596" s="1"/>
  <c r="AP596"/>
  <c r="AQ596"/>
  <c r="BO596" s="1"/>
  <c r="AR596"/>
  <c r="BP596" s="1"/>
  <c r="AS596"/>
  <c r="BQ596" s="1"/>
  <c r="AT596"/>
  <c r="BR596" s="1"/>
  <c r="AU596"/>
  <c r="AV596"/>
  <c r="BT596" s="1"/>
  <c r="AW596"/>
  <c r="BU596" s="1"/>
  <c r="AX596"/>
  <c r="BV596" s="1"/>
  <c r="AY596"/>
  <c r="BG596"/>
  <c r="BK596"/>
  <c r="BN596"/>
  <c r="CB596"/>
  <c r="AO597"/>
  <c r="BM597" s="1"/>
  <c r="AP597"/>
  <c r="BN597" s="1"/>
  <c r="AQ597"/>
  <c r="BO597" s="1"/>
  <c r="AR597"/>
  <c r="BP597" s="1"/>
  <c r="AS597"/>
  <c r="BQ597" s="1"/>
  <c r="AT597"/>
  <c r="BR597" s="1"/>
  <c r="AU597"/>
  <c r="AV597"/>
  <c r="BT597" s="1"/>
  <c r="AW597"/>
  <c r="BU597" s="1"/>
  <c r="AX597"/>
  <c r="BV597" s="1"/>
  <c r="AY597"/>
  <c r="BG597"/>
  <c r="BK597"/>
  <c r="CB597"/>
  <c r="AO598"/>
  <c r="BM598" s="1"/>
  <c r="AP598"/>
  <c r="BN598" s="1"/>
  <c r="AQ598"/>
  <c r="BO598" s="1"/>
  <c r="AR598"/>
  <c r="BP598" s="1"/>
  <c r="AS598"/>
  <c r="BQ598" s="1"/>
  <c r="AT598"/>
  <c r="BR598" s="1"/>
  <c r="AU598"/>
  <c r="AV598"/>
  <c r="BT598" s="1"/>
  <c r="AW598"/>
  <c r="BU598" s="1"/>
  <c r="AX598"/>
  <c r="BV598" s="1"/>
  <c r="AY598"/>
  <c r="BG598"/>
  <c r="BK598"/>
  <c r="CB598"/>
  <c r="AO599"/>
  <c r="BM599" s="1"/>
  <c r="AP599"/>
  <c r="AQ599"/>
  <c r="BO599" s="1"/>
  <c r="AR599"/>
  <c r="BP599" s="1"/>
  <c r="AS599"/>
  <c r="BQ599" s="1"/>
  <c r="AT599"/>
  <c r="BR599" s="1"/>
  <c r="AU599"/>
  <c r="AV599"/>
  <c r="BT599" s="1"/>
  <c r="AW599"/>
  <c r="BU599" s="1"/>
  <c r="AX599"/>
  <c r="BV599" s="1"/>
  <c r="AY599"/>
  <c r="BG599"/>
  <c r="BK599"/>
  <c r="BN599"/>
  <c r="CB599"/>
  <c r="AO600"/>
  <c r="BM600" s="1"/>
  <c r="AP600"/>
  <c r="AQ600"/>
  <c r="BO600" s="1"/>
  <c r="AR600"/>
  <c r="BP600" s="1"/>
  <c r="AS600"/>
  <c r="BQ600" s="1"/>
  <c r="AT600"/>
  <c r="BR600" s="1"/>
  <c r="AU600"/>
  <c r="AV600"/>
  <c r="BT600" s="1"/>
  <c r="AW600"/>
  <c r="BU600" s="1"/>
  <c r="AX600"/>
  <c r="BV600" s="1"/>
  <c r="AY600"/>
  <c r="BG600"/>
  <c r="BK600"/>
  <c r="BN600"/>
  <c r="CB600"/>
  <c r="AO601"/>
  <c r="BM601" s="1"/>
  <c r="AP601"/>
  <c r="BN601" s="1"/>
  <c r="AQ601"/>
  <c r="BO601" s="1"/>
  <c r="AR601"/>
  <c r="BP601" s="1"/>
  <c r="AS601"/>
  <c r="BQ601" s="1"/>
  <c r="AT601"/>
  <c r="BR601" s="1"/>
  <c r="AU601"/>
  <c r="AV601"/>
  <c r="BT601" s="1"/>
  <c r="AW601"/>
  <c r="BU601" s="1"/>
  <c r="AX601"/>
  <c r="BV601" s="1"/>
  <c r="AY601"/>
  <c r="BG601"/>
  <c r="BK601"/>
  <c r="CB601"/>
  <c r="AO602"/>
  <c r="AR602"/>
  <c r="BP602" s="1"/>
  <c r="AT602"/>
  <c r="BR602" s="1"/>
  <c r="AU602"/>
  <c r="AV602"/>
  <c r="BT602" s="1"/>
  <c r="AW602"/>
  <c r="BU602" s="1"/>
  <c r="AX602"/>
  <c r="BV602" s="1"/>
  <c r="AY602"/>
  <c r="BG602"/>
  <c r="BK602"/>
  <c r="BM602"/>
  <c r="CB602"/>
  <c r="AO603"/>
  <c r="BM603" s="1"/>
  <c r="AP603"/>
  <c r="BN603" s="1"/>
  <c r="AQ603"/>
  <c r="BO603" s="1"/>
  <c r="AR603"/>
  <c r="BP603" s="1"/>
  <c r="AS603"/>
  <c r="BQ603" s="1"/>
  <c r="AT603"/>
  <c r="BR603" s="1"/>
  <c r="AU603"/>
  <c r="AV603"/>
  <c r="BT603" s="1"/>
  <c r="AW603"/>
  <c r="BU603" s="1"/>
  <c r="AX603"/>
  <c r="BV603" s="1"/>
  <c r="AY603"/>
  <c r="BG603"/>
  <c r="BK603"/>
  <c r="CB603"/>
  <c r="AO604"/>
  <c r="BM604" s="1"/>
  <c r="AP604"/>
  <c r="BN604" s="1"/>
  <c r="AQ604"/>
  <c r="BO604" s="1"/>
  <c r="AR604"/>
  <c r="BP604" s="1"/>
  <c r="AS604"/>
  <c r="BQ604" s="1"/>
  <c r="AT604"/>
  <c r="BR604" s="1"/>
  <c r="AU604"/>
  <c r="AV604"/>
  <c r="BT604" s="1"/>
  <c r="AW604"/>
  <c r="BU604" s="1"/>
  <c r="AX604"/>
  <c r="BV604" s="1"/>
  <c r="AY604"/>
  <c r="BG604"/>
  <c r="BK604"/>
  <c r="CB604"/>
  <c r="BG605"/>
  <c r="BK605"/>
  <c r="CB605"/>
  <c r="AO606"/>
  <c r="BM606" s="1"/>
  <c r="AP606"/>
  <c r="AQ606"/>
  <c r="BO606" s="1"/>
  <c r="AR606"/>
  <c r="BP606" s="1"/>
  <c r="AS606"/>
  <c r="BQ606" s="1"/>
  <c r="AT606"/>
  <c r="BR606" s="1"/>
  <c r="AU606"/>
  <c r="AV606"/>
  <c r="BT606" s="1"/>
  <c r="AW606"/>
  <c r="BU606" s="1"/>
  <c r="AX606"/>
  <c r="BV606" s="1"/>
  <c r="AY606"/>
  <c r="BG606"/>
  <c r="BK606"/>
  <c r="BN606"/>
  <c r="BY606"/>
  <c r="BZ606"/>
  <c r="CA606"/>
  <c r="CB606"/>
  <c r="AO607"/>
  <c r="BM607" s="1"/>
  <c r="AP607"/>
  <c r="AQ607"/>
  <c r="BO607" s="1"/>
  <c r="AR607"/>
  <c r="BP607" s="1"/>
  <c r="AS607"/>
  <c r="BQ607" s="1"/>
  <c r="AT607"/>
  <c r="BR607" s="1"/>
  <c r="AU607"/>
  <c r="AV607"/>
  <c r="BT607" s="1"/>
  <c r="AW607"/>
  <c r="BU607" s="1"/>
  <c r="AX607"/>
  <c r="BV607" s="1"/>
  <c r="AY607"/>
  <c r="BG607"/>
  <c r="BK607"/>
  <c r="BN607"/>
  <c r="CB607"/>
  <c r="AO608"/>
  <c r="BM608" s="1"/>
  <c r="AP608"/>
  <c r="AQ608"/>
  <c r="BO608" s="1"/>
  <c r="AR608"/>
  <c r="BP608" s="1"/>
  <c r="AS608"/>
  <c r="BQ608" s="1"/>
  <c r="AT608"/>
  <c r="BR608" s="1"/>
  <c r="AU608"/>
  <c r="AV608"/>
  <c r="BT608" s="1"/>
  <c r="AW608"/>
  <c r="BU608" s="1"/>
  <c r="AX608"/>
  <c r="BV608" s="1"/>
  <c r="AY608"/>
  <c r="BG608"/>
  <c r="BK608"/>
  <c r="BN608"/>
  <c r="CB608"/>
  <c r="BG609"/>
  <c r="BK609"/>
  <c r="CB609"/>
  <c r="AO610"/>
  <c r="BM610" s="1"/>
  <c r="AP610"/>
  <c r="AQ610"/>
  <c r="BO610" s="1"/>
  <c r="AR610"/>
  <c r="BP610" s="1"/>
  <c r="AS610"/>
  <c r="BQ610" s="1"/>
  <c r="AT610"/>
  <c r="BR610" s="1"/>
  <c r="AU610"/>
  <c r="AV610"/>
  <c r="BT610" s="1"/>
  <c r="AW610"/>
  <c r="BU610" s="1"/>
  <c r="AX610"/>
  <c r="BV610" s="1"/>
  <c r="AY610"/>
  <c r="BG610"/>
  <c r="BK610"/>
  <c r="BN610"/>
  <c r="BY610"/>
  <c r="BZ610"/>
  <c r="CA610"/>
  <c r="CB610"/>
  <c r="AO611"/>
  <c r="BM611" s="1"/>
  <c r="AP611"/>
  <c r="BN611" s="1"/>
  <c r="AQ611"/>
  <c r="BO611" s="1"/>
  <c r="AR611"/>
  <c r="BP611" s="1"/>
  <c r="AS611"/>
  <c r="BQ611" s="1"/>
  <c r="AT611"/>
  <c r="BR611" s="1"/>
  <c r="AU611"/>
  <c r="AV611"/>
  <c r="BT611" s="1"/>
  <c r="AW611"/>
  <c r="BU611" s="1"/>
  <c r="AX611"/>
  <c r="BV611" s="1"/>
  <c r="AY611"/>
  <c r="BG611"/>
  <c r="BK611"/>
  <c r="CB611"/>
  <c r="AO612"/>
  <c r="BM612" s="1"/>
  <c r="AP612"/>
  <c r="BN612" s="1"/>
  <c r="AQ612"/>
  <c r="BO612" s="1"/>
  <c r="AR612"/>
  <c r="BP612" s="1"/>
  <c r="AS612"/>
  <c r="BQ612" s="1"/>
  <c r="AT612"/>
  <c r="BR612" s="1"/>
  <c r="AU612"/>
  <c r="AV612"/>
  <c r="BT612" s="1"/>
  <c r="AW612"/>
  <c r="BU612" s="1"/>
  <c r="AX612"/>
  <c r="BV612" s="1"/>
  <c r="AY612"/>
  <c r="BG612"/>
  <c r="BK612"/>
  <c r="CB612"/>
  <c r="AO613"/>
  <c r="BM613" s="1"/>
  <c r="AP613"/>
  <c r="AQ613"/>
  <c r="BO613" s="1"/>
  <c r="AR613"/>
  <c r="BP613" s="1"/>
  <c r="AS613"/>
  <c r="BQ613" s="1"/>
  <c r="AT613"/>
  <c r="BR613" s="1"/>
  <c r="AU613"/>
  <c r="AV613"/>
  <c r="BT613" s="1"/>
  <c r="AW613"/>
  <c r="BU613" s="1"/>
  <c r="AX613"/>
  <c r="BV613" s="1"/>
  <c r="AY613"/>
  <c r="BG613"/>
  <c r="BK613"/>
  <c r="BN613"/>
  <c r="CB613"/>
  <c r="BG616"/>
  <c r="BK616"/>
  <c r="CB616"/>
  <c r="AO617"/>
  <c r="BM617" s="1"/>
  <c r="AP617"/>
  <c r="BN617" s="1"/>
  <c r="AQ617"/>
  <c r="BO617" s="1"/>
  <c r="AR617"/>
  <c r="BP617" s="1"/>
  <c r="AS617"/>
  <c r="BQ617" s="1"/>
  <c r="AT617"/>
  <c r="BR617" s="1"/>
  <c r="AU617"/>
  <c r="AV617"/>
  <c r="BT617" s="1"/>
  <c r="AW617"/>
  <c r="BU617" s="1"/>
  <c r="AX617"/>
  <c r="BV617" s="1"/>
  <c r="AY617"/>
  <c r="BG617"/>
  <c r="BK617"/>
  <c r="BY617"/>
  <c r="BZ617"/>
  <c r="CA617"/>
  <c r="CB617"/>
  <c r="AO618"/>
  <c r="BM618" s="1"/>
  <c r="AP618"/>
  <c r="BN618" s="1"/>
  <c r="AQ618"/>
  <c r="BO618" s="1"/>
  <c r="AR618"/>
  <c r="BP618" s="1"/>
  <c r="AS618"/>
  <c r="BQ618" s="1"/>
  <c r="AT618"/>
  <c r="BR618" s="1"/>
  <c r="AU618"/>
  <c r="AV618"/>
  <c r="BT618" s="1"/>
  <c r="AW618"/>
  <c r="BU618" s="1"/>
  <c r="AX618"/>
  <c r="BV618" s="1"/>
  <c r="BG618"/>
  <c r="BK618"/>
  <c r="CB618"/>
  <c r="AO619"/>
  <c r="AP619"/>
  <c r="BN619" s="1"/>
  <c r="AQ619"/>
  <c r="BO619" s="1"/>
  <c r="AR619"/>
  <c r="BP619" s="1"/>
  <c r="AS619"/>
  <c r="BQ619" s="1"/>
  <c r="AT619"/>
  <c r="BR619" s="1"/>
  <c r="AU619"/>
  <c r="AV619"/>
  <c r="BT619" s="1"/>
  <c r="AW619"/>
  <c r="BU619" s="1"/>
  <c r="AX619"/>
  <c r="BV619" s="1"/>
  <c r="BG619"/>
  <c r="BK619"/>
  <c r="BM619"/>
  <c r="CB619"/>
  <c r="AO620"/>
  <c r="BM620" s="1"/>
  <c r="AP620"/>
  <c r="BN620" s="1"/>
  <c r="AQ620"/>
  <c r="BO620" s="1"/>
  <c r="AR620"/>
  <c r="BP620" s="1"/>
  <c r="AS620"/>
  <c r="BQ620" s="1"/>
  <c r="AT620"/>
  <c r="BR620" s="1"/>
  <c r="AU620"/>
  <c r="AV620"/>
  <c r="BT620" s="1"/>
  <c r="AW620"/>
  <c r="BU620" s="1"/>
  <c r="AX620"/>
  <c r="BV620" s="1"/>
  <c r="BG620"/>
  <c r="BK620"/>
  <c r="CB620"/>
  <c r="AO621"/>
  <c r="BM621" s="1"/>
  <c r="AP621"/>
  <c r="BN621" s="1"/>
  <c r="AQ621"/>
  <c r="BO621" s="1"/>
  <c r="AR621"/>
  <c r="BP621" s="1"/>
  <c r="AS621"/>
  <c r="BQ621" s="1"/>
  <c r="AT621"/>
  <c r="BR621" s="1"/>
  <c r="AU621"/>
  <c r="AV621"/>
  <c r="BT621" s="1"/>
  <c r="AW621"/>
  <c r="BU621" s="1"/>
  <c r="AX621"/>
  <c r="BV621" s="1"/>
  <c r="BG621"/>
  <c r="BK621"/>
  <c r="CB621"/>
  <c r="BG622"/>
  <c r="BK622"/>
  <c r="CB622"/>
  <c r="AO623"/>
  <c r="BM623" s="1"/>
  <c r="AP623"/>
  <c r="AQ623"/>
  <c r="BO623" s="1"/>
  <c r="AR623"/>
  <c r="BP623" s="1"/>
  <c r="AS623"/>
  <c r="BQ623" s="1"/>
  <c r="AT623"/>
  <c r="BR623" s="1"/>
  <c r="AU623"/>
  <c r="AV623"/>
  <c r="BT623" s="1"/>
  <c r="AW623"/>
  <c r="BU623" s="1"/>
  <c r="AX623"/>
  <c r="BV623" s="1"/>
  <c r="AY623"/>
  <c r="BG623"/>
  <c r="BK623"/>
  <c r="BN623"/>
  <c r="BY623"/>
  <c r="BZ623"/>
  <c r="CA623"/>
  <c r="CB623"/>
  <c r="AO624"/>
  <c r="BM624" s="1"/>
  <c r="AP624"/>
  <c r="BN624" s="1"/>
  <c r="AQ624"/>
  <c r="BO624" s="1"/>
  <c r="AR624"/>
  <c r="BP624" s="1"/>
  <c r="AS624"/>
  <c r="BQ624" s="1"/>
  <c r="AT624"/>
  <c r="BR624" s="1"/>
  <c r="AU624"/>
  <c r="AV624"/>
  <c r="BT624" s="1"/>
  <c r="AW624"/>
  <c r="BU624" s="1"/>
  <c r="AX624"/>
  <c r="BV624" s="1"/>
  <c r="AY624"/>
  <c r="BG624"/>
  <c r="BK624"/>
  <c r="CB624"/>
  <c r="AO625"/>
  <c r="BM625" s="1"/>
  <c r="AP625"/>
  <c r="BN625" s="1"/>
  <c r="AQ625"/>
  <c r="BO625" s="1"/>
  <c r="AR625"/>
  <c r="BP625" s="1"/>
  <c r="AS625"/>
  <c r="BQ625" s="1"/>
  <c r="AT625"/>
  <c r="BR625" s="1"/>
  <c r="AU625"/>
  <c r="AV625"/>
  <c r="BT625" s="1"/>
  <c r="AW625"/>
  <c r="BU625" s="1"/>
  <c r="AX625"/>
  <c r="BV625" s="1"/>
  <c r="AY625"/>
  <c r="BG625"/>
  <c r="BK625"/>
  <c r="CB625"/>
  <c r="BG626"/>
  <c r="BK626"/>
  <c r="CB626"/>
  <c r="AO627"/>
  <c r="BM627" s="1"/>
  <c r="AP627"/>
  <c r="AQ627"/>
  <c r="BO627" s="1"/>
  <c r="AR627"/>
  <c r="BP627" s="1"/>
  <c r="AS627"/>
  <c r="BQ627" s="1"/>
  <c r="AT627"/>
  <c r="BR627" s="1"/>
  <c r="AU627"/>
  <c r="AV627"/>
  <c r="BT627" s="1"/>
  <c r="AW627"/>
  <c r="BU627" s="1"/>
  <c r="AX627"/>
  <c r="BV627" s="1"/>
  <c r="AY627"/>
  <c r="BG627"/>
  <c r="BK627"/>
  <c r="BN627"/>
  <c r="BY627"/>
  <c r="BZ627"/>
  <c r="CA627"/>
  <c r="CB627"/>
  <c r="AO628"/>
  <c r="BM628" s="1"/>
  <c r="AP628"/>
  <c r="AQ628"/>
  <c r="BO628" s="1"/>
  <c r="AR628"/>
  <c r="BP628" s="1"/>
  <c r="AS628"/>
  <c r="BQ628" s="1"/>
  <c r="AT628"/>
  <c r="BR628" s="1"/>
  <c r="AU628"/>
  <c r="AV628"/>
  <c r="BT628" s="1"/>
  <c r="AW628"/>
  <c r="BU628" s="1"/>
  <c r="AX628"/>
  <c r="BV628" s="1"/>
  <c r="AY628"/>
  <c r="BG628"/>
  <c r="BK628"/>
  <c r="BN628"/>
  <c r="CB628"/>
  <c r="BG629"/>
  <c r="BK629"/>
  <c r="CB629"/>
  <c r="AO630"/>
  <c r="BM630" s="1"/>
  <c r="AP630"/>
  <c r="BN630" s="1"/>
  <c r="AQ630"/>
  <c r="BO630" s="1"/>
  <c r="AR630"/>
  <c r="BP630" s="1"/>
  <c r="AS630"/>
  <c r="BQ630" s="1"/>
  <c r="AT630"/>
  <c r="BR630" s="1"/>
  <c r="AU630"/>
  <c r="AV630"/>
  <c r="BT630" s="1"/>
  <c r="AW630"/>
  <c r="BU630" s="1"/>
  <c r="AX630"/>
  <c r="BV630" s="1"/>
  <c r="AY630"/>
  <c r="BG630"/>
  <c r="BK630"/>
  <c r="BY630"/>
  <c r="BZ630"/>
  <c r="CA630"/>
  <c r="CB630"/>
  <c r="AO631"/>
  <c r="BM631" s="1"/>
  <c r="AP631"/>
  <c r="BN631" s="1"/>
  <c r="AQ631"/>
  <c r="BO631" s="1"/>
  <c r="AR631"/>
  <c r="BP631" s="1"/>
  <c r="AS631"/>
  <c r="BQ631" s="1"/>
  <c r="AT631"/>
  <c r="BR631" s="1"/>
  <c r="AU631"/>
  <c r="AV631"/>
  <c r="BT631" s="1"/>
  <c r="AW631"/>
  <c r="BU631" s="1"/>
  <c r="AX631"/>
  <c r="BV631" s="1"/>
  <c r="AY631"/>
  <c r="BG631"/>
  <c r="BK631"/>
  <c r="CB631"/>
  <c r="BG632"/>
  <c r="BK632"/>
  <c r="CB632"/>
  <c r="AO633"/>
  <c r="BM633" s="1"/>
  <c r="AP633"/>
  <c r="AQ633"/>
  <c r="BO633" s="1"/>
  <c r="AR633"/>
  <c r="BP633" s="1"/>
  <c r="AS633"/>
  <c r="BQ633" s="1"/>
  <c r="AT633"/>
  <c r="BR633" s="1"/>
  <c r="AU633"/>
  <c r="AV633"/>
  <c r="BT633" s="1"/>
  <c r="AW633"/>
  <c r="BU633" s="1"/>
  <c r="AX633"/>
  <c r="BV633" s="1"/>
  <c r="AY633"/>
  <c r="BG633"/>
  <c r="BK633"/>
  <c r="BN633"/>
  <c r="BY633"/>
  <c r="BZ633"/>
  <c r="CA633"/>
  <c r="CB633"/>
  <c r="AO634"/>
  <c r="BM634" s="1"/>
  <c r="AP634"/>
  <c r="AQ634"/>
  <c r="BO634" s="1"/>
  <c r="AR634"/>
  <c r="BP634" s="1"/>
  <c r="AS634"/>
  <c r="BQ634" s="1"/>
  <c r="AT634"/>
  <c r="BR634" s="1"/>
  <c r="AU634"/>
  <c r="AV634"/>
  <c r="BT634" s="1"/>
  <c r="AW634"/>
  <c r="BU634" s="1"/>
  <c r="AX634"/>
  <c r="BV634" s="1"/>
  <c r="AY634"/>
  <c r="BG634"/>
  <c r="BK634"/>
  <c r="BN634"/>
  <c r="CB634"/>
  <c r="AO635"/>
  <c r="BM635" s="1"/>
  <c r="AP635"/>
  <c r="AQ635"/>
  <c r="BO635" s="1"/>
  <c r="AR635"/>
  <c r="BP635" s="1"/>
  <c r="AS635"/>
  <c r="BQ635" s="1"/>
  <c r="AT635"/>
  <c r="BR635" s="1"/>
  <c r="AU635"/>
  <c r="AV635"/>
  <c r="BT635" s="1"/>
  <c r="AW635"/>
  <c r="BU635" s="1"/>
  <c r="AX635"/>
  <c r="BV635" s="1"/>
  <c r="AY635"/>
  <c r="BG635"/>
  <c r="BK635"/>
  <c r="BN635"/>
  <c r="CB635"/>
  <c r="AO636"/>
  <c r="BM636" s="1"/>
  <c r="AP636"/>
  <c r="BN636" s="1"/>
  <c r="AQ636"/>
  <c r="BO636" s="1"/>
  <c r="AR636"/>
  <c r="BP636" s="1"/>
  <c r="AS636"/>
  <c r="BQ636" s="1"/>
  <c r="AT636"/>
  <c r="BR636" s="1"/>
  <c r="AU636"/>
  <c r="AV636"/>
  <c r="BT636" s="1"/>
  <c r="AW636"/>
  <c r="BU636" s="1"/>
  <c r="AX636"/>
  <c r="BV636" s="1"/>
  <c r="AY636"/>
  <c r="BG636"/>
  <c r="BK636"/>
  <c r="CB636"/>
  <c r="AO637"/>
  <c r="BM637" s="1"/>
  <c r="AP637"/>
  <c r="AQ637"/>
  <c r="BO637" s="1"/>
  <c r="AR637"/>
  <c r="BP637" s="1"/>
  <c r="AS637"/>
  <c r="BQ637" s="1"/>
  <c r="AT637"/>
  <c r="BR637" s="1"/>
  <c r="AU637"/>
  <c r="AV637"/>
  <c r="BT637" s="1"/>
  <c r="AW637"/>
  <c r="BU637" s="1"/>
  <c r="AX637"/>
  <c r="BV637" s="1"/>
  <c r="AY637"/>
  <c r="BG637"/>
  <c r="BK637"/>
  <c r="BN637"/>
  <c r="CB637"/>
  <c r="AO638"/>
  <c r="BM638" s="1"/>
  <c r="AP638"/>
  <c r="BN638" s="1"/>
  <c r="AQ638"/>
  <c r="BO638" s="1"/>
  <c r="AR638"/>
  <c r="BP638" s="1"/>
  <c r="AS638"/>
  <c r="BQ638" s="1"/>
  <c r="AT638"/>
  <c r="BR638" s="1"/>
  <c r="AU638"/>
  <c r="AV638"/>
  <c r="BT638" s="1"/>
  <c r="AW638"/>
  <c r="BU638" s="1"/>
  <c r="AX638"/>
  <c r="BV638" s="1"/>
  <c r="AY638"/>
  <c r="BG638"/>
  <c r="BK638"/>
  <c r="CB638"/>
  <c r="AO639"/>
  <c r="BM639" s="1"/>
  <c r="AP639"/>
  <c r="AQ639"/>
  <c r="BO639" s="1"/>
  <c r="AR639"/>
  <c r="BP639" s="1"/>
  <c r="AS639"/>
  <c r="BQ639" s="1"/>
  <c r="AT639"/>
  <c r="BR639" s="1"/>
  <c r="AU639"/>
  <c r="AV639"/>
  <c r="BT639" s="1"/>
  <c r="AW639"/>
  <c r="BU639" s="1"/>
  <c r="AX639"/>
  <c r="BV639" s="1"/>
  <c r="AY639"/>
  <c r="BG639"/>
  <c r="BK639"/>
  <c r="BN639"/>
  <c r="CB639"/>
  <c r="AO640"/>
  <c r="BM640" s="1"/>
  <c r="AP640"/>
  <c r="AQ640"/>
  <c r="BO640" s="1"/>
  <c r="AR640"/>
  <c r="BP640" s="1"/>
  <c r="AS640"/>
  <c r="BQ640" s="1"/>
  <c r="AT640"/>
  <c r="BR640" s="1"/>
  <c r="AU640"/>
  <c r="AV640"/>
  <c r="BT640" s="1"/>
  <c r="AW640"/>
  <c r="BU640" s="1"/>
  <c r="AX640"/>
  <c r="BV640" s="1"/>
  <c r="AY640"/>
  <c r="BG640"/>
  <c r="BK640"/>
  <c r="BN640"/>
  <c r="CB640"/>
  <c r="AO641"/>
  <c r="BM641" s="1"/>
  <c r="AP641"/>
  <c r="BN641" s="1"/>
  <c r="AQ641"/>
  <c r="BO641" s="1"/>
  <c r="AR641"/>
  <c r="BP641" s="1"/>
  <c r="AS641"/>
  <c r="BQ641" s="1"/>
  <c r="AT641"/>
  <c r="BR641" s="1"/>
  <c r="AU641"/>
  <c r="AV641"/>
  <c r="BT641" s="1"/>
  <c r="AW641"/>
  <c r="BU641" s="1"/>
  <c r="AX641"/>
  <c r="BV641" s="1"/>
  <c r="AY641"/>
  <c r="BG641"/>
  <c r="BK641"/>
  <c r="CB641"/>
  <c r="BG642"/>
  <c r="BK642"/>
  <c r="CB642"/>
  <c r="AO643"/>
  <c r="BM643" s="1"/>
  <c r="AP643"/>
  <c r="AQ643"/>
  <c r="BO643" s="1"/>
  <c r="AR643"/>
  <c r="BP643" s="1"/>
  <c r="AS643"/>
  <c r="BQ643" s="1"/>
  <c r="AT643"/>
  <c r="BR643" s="1"/>
  <c r="AU643"/>
  <c r="AV643"/>
  <c r="BT643" s="1"/>
  <c r="AW643"/>
  <c r="BU643" s="1"/>
  <c r="AX643"/>
  <c r="BV643" s="1"/>
  <c r="AY643"/>
  <c r="BG643"/>
  <c r="BK643"/>
  <c r="BN643"/>
  <c r="BY643"/>
  <c r="BZ643"/>
  <c r="CA643"/>
  <c r="CB643"/>
  <c r="AO644"/>
  <c r="BM644" s="1"/>
  <c r="AP644"/>
  <c r="AQ644"/>
  <c r="BO644" s="1"/>
  <c r="AR644"/>
  <c r="BP644" s="1"/>
  <c r="AS644"/>
  <c r="BQ644" s="1"/>
  <c r="AT644"/>
  <c r="BR644" s="1"/>
  <c r="AU644"/>
  <c r="AV644"/>
  <c r="BT644" s="1"/>
  <c r="AW644"/>
  <c r="BU644" s="1"/>
  <c r="AX644"/>
  <c r="BV644" s="1"/>
  <c r="AY644"/>
  <c r="BG644"/>
  <c r="BK644"/>
  <c r="BN644"/>
  <c r="CB644"/>
  <c r="AO645"/>
  <c r="BM645" s="1"/>
  <c r="AP645"/>
  <c r="AQ645"/>
  <c r="BO645" s="1"/>
  <c r="AR645"/>
  <c r="BP645" s="1"/>
  <c r="AS645"/>
  <c r="BQ645" s="1"/>
  <c r="AT645"/>
  <c r="BR645" s="1"/>
  <c r="AU645"/>
  <c r="AV645"/>
  <c r="BT645" s="1"/>
  <c r="AW645"/>
  <c r="BU645" s="1"/>
  <c r="AX645"/>
  <c r="BV645" s="1"/>
  <c r="AY645"/>
  <c r="BG645"/>
  <c r="BK645"/>
  <c r="BN645"/>
  <c r="CB645"/>
  <c r="BG646"/>
  <c r="BK646"/>
  <c r="CB646"/>
  <c r="AO647"/>
  <c r="BM647" s="1"/>
  <c r="AP647"/>
  <c r="BN647" s="1"/>
  <c r="AQ647"/>
  <c r="BO647" s="1"/>
  <c r="AR647"/>
  <c r="BP647" s="1"/>
  <c r="AS647"/>
  <c r="BQ647" s="1"/>
  <c r="AT647"/>
  <c r="BR647" s="1"/>
  <c r="AU647"/>
  <c r="AV647"/>
  <c r="BT647" s="1"/>
  <c r="AW647"/>
  <c r="BU647" s="1"/>
  <c r="AX647"/>
  <c r="BV647" s="1"/>
  <c r="AY647"/>
  <c r="BG647"/>
  <c r="BK647"/>
  <c r="BY647"/>
  <c r="BZ647"/>
  <c r="CA647"/>
  <c r="CB647"/>
  <c r="AO648"/>
  <c r="BM648" s="1"/>
  <c r="AP648"/>
  <c r="AQ648"/>
  <c r="BO648" s="1"/>
  <c r="AR648"/>
  <c r="BP648" s="1"/>
  <c r="AS648"/>
  <c r="BQ648" s="1"/>
  <c r="AT648"/>
  <c r="BR648" s="1"/>
  <c r="AU648"/>
  <c r="AV648"/>
  <c r="BT648" s="1"/>
  <c r="AW648"/>
  <c r="BU648" s="1"/>
  <c r="AX648"/>
  <c r="BV648" s="1"/>
  <c r="AY648"/>
  <c r="BG648"/>
  <c r="BK648"/>
  <c r="BN648"/>
  <c r="CB648"/>
  <c r="BG649"/>
  <c r="BK649"/>
  <c r="CB649"/>
  <c r="AO650"/>
  <c r="BM650" s="1"/>
  <c r="AP650"/>
  <c r="AQ650"/>
  <c r="BO650" s="1"/>
  <c r="AR650"/>
  <c r="BP650" s="1"/>
  <c r="AS650"/>
  <c r="BQ650" s="1"/>
  <c r="AT650"/>
  <c r="BR650" s="1"/>
  <c r="AU650"/>
  <c r="AV650"/>
  <c r="BT650" s="1"/>
  <c r="AW650"/>
  <c r="BU650" s="1"/>
  <c r="AX650"/>
  <c r="BV650" s="1"/>
  <c r="AY650"/>
  <c r="BG650"/>
  <c r="BK650"/>
  <c r="BN650"/>
  <c r="BY650"/>
  <c r="BZ650"/>
  <c r="CA650"/>
  <c r="CB650"/>
  <c r="AO651"/>
  <c r="BM651" s="1"/>
  <c r="AP651"/>
  <c r="AQ651"/>
  <c r="BO651" s="1"/>
  <c r="AR651"/>
  <c r="BP651" s="1"/>
  <c r="AS651"/>
  <c r="BQ651" s="1"/>
  <c r="AT651"/>
  <c r="BR651" s="1"/>
  <c r="AU651"/>
  <c r="AV651"/>
  <c r="BT651" s="1"/>
  <c r="AW651"/>
  <c r="BU651" s="1"/>
  <c r="AX651"/>
  <c r="BV651" s="1"/>
  <c r="AY651"/>
  <c r="BG651"/>
  <c r="BK651"/>
  <c r="BN651"/>
  <c r="CB651"/>
  <c r="BG652"/>
  <c r="BK652"/>
  <c r="CB652"/>
  <c r="AO653"/>
  <c r="BM653" s="1"/>
  <c r="AP653"/>
  <c r="AQ653"/>
  <c r="BO653" s="1"/>
  <c r="AR653"/>
  <c r="BP653" s="1"/>
  <c r="AS653"/>
  <c r="BQ653" s="1"/>
  <c r="AT653"/>
  <c r="BR653" s="1"/>
  <c r="AU653"/>
  <c r="AV653"/>
  <c r="BT653" s="1"/>
  <c r="AW653"/>
  <c r="BU653" s="1"/>
  <c r="AX653"/>
  <c r="BV653" s="1"/>
  <c r="AY653"/>
  <c r="BG653"/>
  <c r="BK653"/>
  <c r="BN653"/>
  <c r="BY653"/>
  <c r="BZ653"/>
  <c r="CA653"/>
  <c r="CB653"/>
  <c r="AO654"/>
  <c r="BM654" s="1"/>
  <c r="AP654"/>
  <c r="BN654" s="1"/>
  <c r="AQ654"/>
  <c r="BO654" s="1"/>
  <c r="AR654"/>
  <c r="BP654" s="1"/>
  <c r="AS654"/>
  <c r="BQ654" s="1"/>
  <c r="AT654"/>
  <c r="BR654" s="1"/>
  <c r="AU654"/>
  <c r="AV654"/>
  <c r="BT654" s="1"/>
  <c r="AW654"/>
  <c r="BU654" s="1"/>
  <c r="AX654"/>
  <c r="BV654" s="1"/>
  <c r="AY654"/>
  <c r="BG654"/>
  <c r="BK654"/>
  <c r="CB654"/>
  <c r="AO655"/>
  <c r="BM655" s="1"/>
  <c r="AP655"/>
  <c r="BN655" s="1"/>
  <c r="AQ655"/>
  <c r="AR655"/>
  <c r="BP655" s="1"/>
  <c r="AS655"/>
  <c r="BQ655" s="1"/>
  <c r="AT655"/>
  <c r="BR655" s="1"/>
  <c r="AU655"/>
  <c r="AV655"/>
  <c r="BT655" s="1"/>
  <c r="AW655"/>
  <c r="BU655" s="1"/>
  <c r="AX655"/>
  <c r="BV655" s="1"/>
  <c r="BG655"/>
  <c r="BK655"/>
  <c r="BO655"/>
  <c r="CB655"/>
  <c r="AO656"/>
  <c r="BM656" s="1"/>
  <c r="AP656"/>
  <c r="AQ656"/>
  <c r="BO656" s="1"/>
  <c r="AR656"/>
  <c r="BP656" s="1"/>
  <c r="AS656"/>
  <c r="BQ656" s="1"/>
  <c r="AT656"/>
  <c r="BR656" s="1"/>
  <c r="AU656"/>
  <c r="AV656"/>
  <c r="BT656" s="1"/>
  <c r="AW656"/>
  <c r="BU656" s="1"/>
  <c r="AX656"/>
  <c r="BV656" s="1"/>
  <c r="AY656"/>
  <c r="BG656"/>
  <c r="BK656"/>
  <c r="BN656"/>
  <c r="CB656"/>
  <c r="AO657"/>
  <c r="BM657" s="1"/>
  <c r="AP657"/>
  <c r="AQ657"/>
  <c r="BO657" s="1"/>
  <c r="AR657"/>
  <c r="BP657" s="1"/>
  <c r="AS657"/>
  <c r="BQ657" s="1"/>
  <c r="AT657"/>
  <c r="BR657" s="1"/>
  <c r="AU657"/>
  <c r="AV657"/>
  <c r="BT657" s="1"/>
  <c r="AW657"/>
  <c r="BU657" s="1"/>
  <c r="AX657"/>
  <c r="BV657" s="1"/>
  <c r="AY657"/>
  <c r="BG657"/>
  <c r="BK657"/>
  <c r="BN657"/>
  <c r="CB657"/>
  <c r="AO658"/>
  <c r="BM658" s="1"/>
  <c r="AP658"/>
  <c r="AQ658"/>
  <c r="BO658" s="1"/>
  <c r="AR658"/>
  <c r="BP658" s="1"/>
  <c r="AS658"/>
  <c r="BQ658" s="1"/>
  <c r="AT658"/>
  <c r="BR658" s="1"/>
  <c r="AU658"/>
  <c r="AV658"/>
  <c r="BT658" s="1"/>
  <c r="AW658"/>
  <c r="BU658" s="1"/>
  <c r="AX658"/>
  <c r="BV658" s="1"/>
  <c r="AY658"/>
  <c r="BG658"/>
  <c r="BK658"/>
  <c r="BN658"/>
  <c r="CB658"/>
  <c r="AO659"/>
  <c r="BM659" s="1"/>
  <c r="AP659"/>
  <c r="BN659" s="1"/>
  <c r="AQ659"/>
  <c r="BO659" s="1"/>
  <c r="AR659"/>
  <c r="BP659" s="1"/>
  <c r="AS659"/>
  <c r="BQ659" s="1"/>
  <c r="AT659"/>
  <c r="BR659" s="1"/>
  <c r="AU659"/>
  <c r="AV659"/>
  <c r="BT659" s="1"/>
  <c r="AW659"/>
  <c r="BU659" s="1"/>
  <c r="AX659"/>
  <c r="BV659" s="1"/>
  <c r="AY659"/>
  <c r="BG659"/>
  <c r="BK659"/>
  <c r="CB659"/>
  <c r="BG660"/>
  <c r="BK660"/>
  <c r="CB660"/>
  <c r="AO661"/>
  <c r="BM661" s="1"/>
  <c r="AP661"/>
  <c r="AQ661"/>
  <c r="BO661" s="1"/>
  <c r="AR661"/>
  <c r="BP661" s="1"/>
  <c r="AS661"/>
  <c r="BQ661" s="1"/>
  <c r="AT661"/>
  <c r="BR661" s="1"/>
  <c r="AU661"/>
  <c r="AV661"/>
  <c r="BT661" s="1"/>
  <c r="AW661"/>
  <c r="BU661" s="1"/>
  <c r="AX661"/>
  <c r="BV661" s="1"/>
  <c r="AY661"/>
  <c r="BG661"/>
  <c r="BK661"/>
  <c r="BN661"/>
  <c r="BY661"/>
  <c r="BZ661"/>
  <c r="CA661"/>
  <c r="CB661"/>
  <c r="AO662"/>
  <c r="BM662" s="1"/>
  <c r="AP662"/>
  <c r="AQ662"/>
  <c r="BO662" s="1"/>
  <c r="AR662"/>
  <c r="BP662" s="1"/>
  <c r="AS662"/>
  <c r="BQ662" s="1"/>
  <c r="AT662"/>
  <c r="BR662" s="1"/>
  <c r="AU662"/>
  <c r="AV662"/>
  <c r="BT662" s="1"/>
  <c r="AW662"/>
  <c r="BU662" s="1"/>
  <c r="AX662"/>
  <c r="BV662" s="1"/>
  <c r="AY662"/>
  <c r="BG662"/>
  <c r="BK662"/>
  <c r="BN662"/>
  <c r="CB662"/>
  <c r="BG663"/>
  <c r="BK663"/>
  <c r="CB663"/>
  <c r="AO664"/>
  <c r="BM664" s="1"/>
  <c r="AP664"/>
  <c r="BN664" s="1"/>
  <c r="AQ664"/>
  <c r="BO664" s="1"/>
  <c r="AR664"/>
  <c r="BP664" s="1"/>
  <c r="AS664"/>
  <c r="BQ664" s="1"/>
  <c r="AT664"/>
  <c r="BR664" s="1"/>
  <c r="AU664"/>
  <c r="AV664"/>
  <c r="BT664" s="1"/>
  <c r="AW664"/>
  <c r="BU664" s="1"/>
  <c r="AX664"/>
  <c r="BV664" s="1"/>
  <c r="AY664"/>
  <c r="BG664"/>
  <c r="BK664"/>
  <c r="BY664"/>
  <c r="BZ664"/>
  <c r="CA664"/>
  <c r="CB664"/>
  <c r="AO665"/>
  <c r="BM665" s="1"/>
  <c r="AP665"/>
  <c r="BN665" s="1"/>
  <c r="AQ665"/>
  <c r="BO665" s="1"/>
  <c r="AR665"/>
  <c r="BP665" s="1"/>
  <c r="AS665"/>
  <c r="BQ665" s="1"/>
  <c r="AT665"/>
  <c r="BR665" s="1"/>
  <c r="AU665"/>
  <c r="AV665"/>
  <c r="BT665" s="1"/>
  <c r="AW665"/>
  <c r="BU665" s="1"/>
  <c r="AX665"/>
  <c r="BV665" s="1"/>
  <c r="AY665"/>
  <c r="BG665"/>
  <c r="BK665"/>
  <c r="CB665"/>
  <c r="BG666"/>
  <c r="BK666"/>
  <c r="CB666"/>
  <c r="AO667"/>
  <c r="BM667" s="1"/>
  <c r="AP667"/>
  <c r="AQ667"/>
  <c r="BO667" s="1"/>
  <c r="AR667"/>
  <c r="BP667" s="1"/>
  <c r="AS667"/>
  <c r="BQ667" s="1"/>
  <c r="AT667"/>
  <c r="BR667" s="1"/>
  <c r="AU667"/>
  <c r="AV667"/>
  <c r="BT667" s="1"/>
  <c r="AW667"/>
  <c r="BU667" s="1"/>
  <c r="AX667"/>
  <c r="BV667" s="1"/>
  <c r="AY667"/>
  <c r="BG667"/>
  <c r="BK667"/>
  <c r="BN667"/>
  <c r="BY667"/>
  <c r="BZ667"/>
  <c r="CA667"/>
  <c r="CB667"/>
  <c r="AO668"/>
  <c r="BM668" s="1"/>
  <c r="AP668"/>
  <c r="AQ668"/>
  <c r="BO668" s="1"/>
  <c r="AR668"/>
  <c r="BP668" s="1"/>
  <c r="AS668"/>
  <c r="BQ668" s="1"/>
  <c r="AT668"/>
  <c r="BR668" s="1"/>
  <c r="AU668"/>
  <c r="AV668"/>
  <c r="BT668" s="1"/>
  <c r="AW668"/>
  <c r="BU668" s="1"/>
  <c r="AX668"/>
  <c r="BV668" s="1"/>
  <c r="AY668"/>
  <c r="BG668"/>
  <c r="BK668"/>
  <c r="BN668"/>
  <c r="CB668"/>
  <c r="AO669"/>
  <c r="BM669" s="1"/>
  <c r="AP669"/>
  <c r="AQ669"/>
  <c r="BO669" s="1"/>
  <c r="AR669"/>
  <c r="BP669" s="1"/>
  <c r="AS669"/>
  <c r="BQ669" s="1"/>
  <c r="AT669"/>
  <c r="BR669" s="1"/>
  <c r="AU669"/>
  <c r="AV669"/>
  <c r="BT669" s="1"/>
  <c r="AW669"/>
  <c r="BU669" s="1"/>
  <c r="AX669"/>
  <c r="BV669" s="1"/>
  <c r="AY669"/>
  <c r="BG669"/>
  <c r="BK669"/>
  <c r="BN669"/>
  <c r="CB669"/>
  <c r="AO670"/>
  <c r="BM670" s="1"/>
  <c r="AP670"/>
  <c r="BN670" s="1"/>
  <c r="AQ670"/>
  <c r="BO670" s="1"/>
  <c r="AR670"/>
  <c r="BP670" s="1"/>
  <c r="AS670"/>
  <c r="BQ670" s="1"/>
  <c r="AT670"/>
  <c r="BR670" s="1"/>
  <c r="AU670"/>
  <c r="AV670"/>
  <c r="BT670" s="1"/>
  <c r="AW670"/>
  <c r="BU670" s="1"/>
  <c r="AX670"/>
  <c r="BV670" s="1"/>
  <c r="AY670"/>
  <c r="BG670"/>
  <c r="BK670"/>
  <c r="CB670"/>
  <c r="AO671"/>
  <c r="BM671" s="1"/>
  <c r="AP671"/>
  <c r="AQ671"/>
  <c r="BO671" s="1"/>
  <c r="AR671"/>
  <c r="BP671" s="1"/>
  <c r="AS671"/>
  <c r="BQ671" s="1"/>
  <c r="AT671"/>
  <c r="BR671" s="1"/>
  <c r="AU671"/>
  <c r="AV671"/>
  <c r="BT671" s="1"/>
  <c r="AW671"/>
  <c r="BU671" s="1"/>
  <c r="AX671"/>
  <c r="BV671" s="1"/>
  <c r="AY671"/>
  <c r="BG671"/>
  <c r="BK671"/>
  <c r="BN671"/>
  <c r="CB671"/>
  <c r="AO672"/>
  <c r="BM672" s="1"/>
  <c r="AP672"/>
  <c r="AQ672"/>
  <c r="BO672" s="1"/>
  <c r="AR672"/>
  <c r="BP672" s="1"/>
  <c r="AS672"/>
  <c r="BQ672" s="1"/>
  <c r="AT672"/>
  <c r="BR672" s="1"/>
  <c r="AU672"/>
  <c r="AV672"/>
  <c r="BT672" s="1"/>
  <c r="AW672"/>
  <c r="BU672" s="1"/>
  <c r="AX672"/>
  <c r="BV672" s="1"/>
  <c r="AY672"/>
  <c r="BG672"/>
  <c r="BK672"/>
  <c r="BN672"/>
  <c r="CB672"/>
  <c r="AO673"/>
  <c r="BM673" s="1"/>
  <c r="AP673"/>
  <c r="BN673" s="1"/>
  <c r="AQ673"/>
  <c r="BO673" s="1"/>
  <c r="AR673"/>
  <c r="BP673" s="1"/>
  <c r="AS673"/>
  <c r="BQ673" s="1"/>
  <c r="AT673"/>
  <c r="BR673" s="1"/>
  <c r="AU673"/>
  <c r="AV673"/>
  <c r="BT673" s="1"/>
  <c r="AW673"/>
  <c r="BU673" s="1"/>
  <c r="AX673"/>
  <c r="BV673" s="1"/>
  <c r="AY673"/>
  <c r="BG673"/>
  <c r="BK673"/>
  <c r="CB673"/>
  <c r="AO674"/>
  <c r="BM674" s="1"/>
  <c r="AP674"/>
  <c r="BN674" s="1"/>
  <c r="AQ674"/>
  <c r="BO674" s="1"/>
  <c r="AR674"/>
  <c r="BP674" s="1"/>
  <c r="AS674"/>
  <c r="BQ674" s="1"/>
  <c r="AT674"/>
  <c r="BR674" s="1"/>
  <c r="AU674"/>
  <c r="AV674"/>
  <c r="BT674" s="1"/>
  <c r="AW674"/>
  <c r="BU674" s="1"/>
  <c r="AX674"/>
  <c r="BV674" s="1"/>
  <c r="AY674"/>
  <c r="BG674"/>
  <c r="BK674"/>
  <c r="CB674"/>
  <c r="BG675"/>
  <c r="BK675"/>
  <c r="CB675"/>
  <c r="AO676"/>
  <c r="BM676" s="1"/>
  <c r="AP676"/>
  <c r="AQ676"/>
  <c r="BO676" s="1"/>
  <c r="AR676"/>
  <c r="BP676" s="1"/>
  <c r="AS676"/>
  <c r="BQ676" s="1"/>
  <c r="AT676"/>
  <c r="BR676" s="1"/>
  <c r="AU676"/>
  <c r="AV676"/>
  <c r="BT676" s="1"/>
  <c r="AW676"/>
  <c r="BU676" s="1"/>
  <c r="AX676"/>
  <c r="BV676" s="1"/>
  <c r="AY676"/>
  <c r="BG676"/>
  <c r="BK676"/>
  <c r="BN676"/>
  <c r="BY676"/>
  <c r="BZ676"/>
  <c r="CA676"/>
  <c r="CB676"/>
  <c r="AO677"/>
  <c r="BM677" s="1"/>
  <c r="AP677"/>
  <c r="AQ677"/>
  <c r="BO677" s="1"/>
  <c r="AR677"/>
  <c r="BP677" s="1"/>
  <c r="AS677"/>
  <c r="BQ677" s="1"/>
  <c r="AT677"/>
  <c r="BR677" s="1"/>
  <c r="AU677"/>
  <c r="AV677"/>
  <c r="BT677" s="1"/>
  <c r="AW677"/>
  <c r="BU677" s="1"/>
  <c r="AX677"/>
  <c r="BV677" s="1"/>
  <c r="AY677"/>
  <c r="BG677"/>
  <c r="BK677"/>
  <c r="BN677"/>
  <c r="CB677"/>
  <c r="AO678"/>
  <c r="BM678" s="1"/>
  <c r="AP678"/>
  <c r="BN678" s="1"/>
  <c r="AQ678"/>
  <c r="BO678" s="1"/>
  <c r="AR678"/>
  <c r="BP678" s="1"/>
  <c r="AS678"/>
  <c r="BQ678" s="1"/>
  <c r="AT678"/>
  <c r="BR678" s="1"/>
  <c r="AU678"/>
  <c r="AV678"/>
  <c r="BT678" s="1"/>
  <c r="AW678"/>
  <c r="BU678" s="1"/>
  <c r="AX678"/>
  <c r="BV678" s="1"/>
  <c r="AY678"/>
  <c r="BG678"/>
  <c r="BK678"/>
  <c r="CB678"/>
  <c r="BG679"/>
  <c r="BK679"/>
  <c r="CB679"/>
  <c r="AO680"/>
  <c r="BM680" s="1"/>
  <c r="AP680"/>
  <c r="BN680" s="1"/>
  <c r="AQ680"/>
  <c r="BO680" s="1"/>
  <c r="AR680"/>
  <c r="BP680" s="1"/>
  <c r="AS680"/>
  <c r="BQ680" s="1"/>
  <c r="AT680"/>
  <c r="BR680" s="1"/>
  <c r="AU680"/>
  <c r="AV680"/>
  <c r="BT680" s="1"/>
  <c r="AW680"/>
  <c r="BU680" s="1"/>
  <c r="AX680"/>
  <c r="BV680" s="1"/>
  <c r="AY680"/>
  <c r="BG680"/>
  <c r="BK680"/>
  <c r="BY680"/>
  <c r="BZ680"/>
  <c r="CA680"/>
  <c r="CB680"/>
  <c r="AO681"/>
  <c r="BM681" s="1"/>
  <c r="AP681"/>
  <c r="AQ681"/>
  <c r="BO681" s="1"/>
  <c r="AR681"/>
  <c r="BP681" s="1"/>
  <c r="AS681"/>
  <c r="BQ681" s="1"/>
  <c r="AT681"/>
  <c r="BR681" s="1"/>
  <c r="AU681"/>
  <c r="AV681"/>
  <c r="BT681" s="1"/>
  <c r="AW681"/>
  <c r="BU681" s="1"/>
  <c r="AX681"/>
  <c r="BV681" s="1"/>
  <c r="AY681"/>
  <c r="BG681"/>
  <c r="BK681"/>
  <c r="BN681"/>
  <c r="CB681"/>
  <c r="AO682"/>
  <c r="BM682" s="1"/>
  <c r="AP682"/>
  <c r="BN682" s="1"/>
  <c r="AQ682"/>
  <c r="BO682" s="1"/>
  <c r="AR682"/>
  <c r="BP682" s="1"/>
  <c r="AS682"/>
  <c r="BQ682" s="1"/>
  <c r="AT682"/>
  <c r="BR682" s="1"/>
  <c r="AU682"/>
  <c r="AV682"/>
  <c r="BT682" s="1"/>
  <c r="AW682"/>
  <c r="BU682" s="1"/>
  <c r="AX682"/>
  <c r="BV682" s="1"/>
  <c r="AY682"/>
  <c r="BG682"/>
  <c r="BK682"/>
  <c r="CB682"/>
  <c r="BG683"/>
  <c r="BK683"/>
  <c r="CB683"/>
  <c r="AO684"/>
  <c r="BM684" s="1"/>
  <c r="AP684"/>
  <c r="AQ684"/>
  <c r="BO684" s="1"/>
  <c r="AR684"/>
  <c r="BP684" s="1"/>
  <c r="AS684"/>
  <c r="BQ684" s="1"/>
  <c r="AT684"/>
  <c r="BR684" s="1"/>
  <c r="AU684"/>
  <c r="AV684"/>
  <c r="BT684" s="1"/>
  <c r="AW684"/>
  <c r="BU684" s="1"/>
  <c r="AX684"/>
  <c r="BV684" s="1"/>
  <c r="AY684"/>
  <c r="BG684"/>
  <c r="BK684"/>
  <c r="BN684"/>
  <c r="BY684"/>
  <c r="BZ684"/>
  <c r="CA684"/>
  <c r="CB684"/>
  <c r="AO685"/>
  <c r="BM685" s="1"/>
  <c r="AP685"/>
  <c r="BN685" s="1"/>
  <c r="AQ685"/>
  <c r="BO685" s="1"/>
  <c r="AR685"/>
  <c r="BP685" s="1"/>
  <c r="AS685"/>
  <c r="BQ685" s="1"/>
  <c r="AT685"/>
  <c r="BR685" s="1"/>
  <c r="AU685"/>
  <c r="AV685"/>
  <c r="BT685" s="1"/>
  <c r="AW685"/>
  <c r="BU685" s="1"/>
  <c r="AX685"/>
  <c r="BV685" s="1"/>
  <c r="AY685"/>
  <c r="BG685"/>
  <c r="BK685"/>
  <c r="CB685"/>
  <c r="AO686"/>
  <c r="BM686" s="1"/>
  <c r="AP686"/>
  <c r="BN686" s="1"/>
  <c r="AQ686"/>
  <c r="BO686" s="1"/>
  <c r="AR686"/>
  <c r="BP686" s="1"/>
  <c r="AS686"/>
  <c r="BQ686" s="1"/>
  <c r="AT686"/>
  <c r="BR686" s="1"/>
  <c r="AU686"/>
  <c r="AV686"/>
  <c r="BT686" s="1"/>
  <c r="AW686"/>
  <c r="BU686" s="1"/>
  <c r="AX686"/>
  <c r="BV686" s="1"/>
  <c r="AY686"/>
  <c r="BG686"/>
  <c r="BK686"/>
  <c r="CB686"/>
  <c r="BG687"/>
  <c r="BK687"/>
  <c r="CB687"/>
  <c r="AO688"/>
  <c r="BM688" s="1"/>
  <c r="AP688"/>
  <c r="AQ688"/>
  <c r="BO688" s="1"/>
  <c r="AR688"/>
  <c r="BP688" s="1"/>
  <c r="AS688"/>
  <c r="BQ688" s="1"/>
  <c r="AT688"/>
  <c r="BR688" s="1"/>
  <c r="AU688"/>
  <c r="AV688"/>
  <c r="BT688" s="1"/>
  <c r="AW688"/>
  <c r="BU688" s="1"/>
  <c r="AX688"/>
  <c r="BV688" s="1"/>
  <c r="AY688"/>
  <c r="BG688"/>
  <c r="BK688"/>
  <c r="BN688"/>
  <c r="BY688"/>
  <c r="BZ688"/>
  <c r="CA688"/>
  <c r="CB688"/>
  <c r="AO689"/>
  <c r="BM689" s="1"/>
  <c r="AP689"/>
  <c r="AQ689"/>
  <c r="BO689" s="1"/>
  <c r="AR689"/>
  <c r="BP689" s="1"/>
  <c r="AS689"/>
  <c r="BQ689" s="1"/>
  <c r="AT689"/>
  <c r="BR689" s="1"/>
  <c r="AU689"/>
  <c r="AV689"/>
  <c r="BT689" s="1"/>
  <c r="AW689"/>
  <c r="BU689" s="1"/>
  <c r="AX689"/>
  <c r="BV689" s="1"/>
  <c r="AY689"/>
  <c r="BG689"/>
  <c r="BK689"/>
  <c r="BN689"/>
  <c r="CB689"/>
  <c r="AO690"/>
  <c r="BM690" s="1"/>
  <c r="AP690"/>
  <c r="BN690" s="1"/>
  <c r="AQ690"/>
  <c r="BO690" s="1"/>
  <c r="AR690"/>
  <c r="BP690" s="1"/>
  <c r="AS690"/>
  <c r="BQ690" s="1"/>
  <c r="AT690"/>
  <c r="BR690" s="1"/>
  <c r="AU690"/>
  <c r="AV690"/>
  <c r="BT690" s="1"/>
  <c r="AW690"/>
  <c r="BU690" s="1"/>
  <c r="AX690"/>
  <c r="BV690" s="1"/>
  <c r="AY690"/>
  <c r="BG690"/>
  <c r="BK690"/>
  <c r="CB690"/>
  <c r="AO691"/>
  <c r="BM691" s="1"/>
  <c r="AP691"/>
  <c r="AQ691"/>
  <c r="BO691" s="1"/>
  <c r="AR691"/>
  <c r="BP691" s="1"/>
  <c r="AS691"/>
  <c r="BQ691" s="1"/>
  <c r="AT691"/>
  <c r="BR691" s="1"/>
  <c r="AU691"/>
  <c r="AV691"/>
  <c r="BT691" s="1"/>
  <c r="AW691"/>
  <c r="BU691" s="1"/>
  <c r="AX691"/>
  <c r="BV691" s="1"/>
  <c r="AY691"/>
  <c r="BG691"/>
  <c r="BK691"/>
  <c r="BN691"/>
  <c r="CB691"/>
  <c r="BG692"/>
  <c r="BK692"/>
  <c r="CB692"/>
  <c r="AO693"/>
  <c r="BM693" s="1"/>
  <c r="AP693"/>
  <c r="BN693" s="1"/>
  <c r="AQ693"/>
  <c r="BO693" s="1"/>
  <c r="AR693"/>
  <c r="BP693" s="1"/>
  <c r="AS693"/>
  <c r="BQ693" s="1"/>
  <c r="AT693"/>
  <c r="BR693" s="1"/>
  <c r="AU693"/>
  <c r="AV693"/>
  <c r="BT693" s="1"/>
  <c r="AW693"/>
  <c r="BU693" s="1"/>
  <c r="AX693"/>
  <c r="BV693" s="1"/>
  <c r="AY693"/>
  <c r="BG693"/>
  <c r="BK693"/>
  <c r="BY693"/>
  <c r="BZ693"/>
  <c r="CA693"/>
  <c r="CB693"/>
  <c r="AO694"/>
  <c r="BM694" s="1"/>
  <c r="AP694"/>
  <c r="BN694" s="1"/>
  <c r="AQ694"/>
  <c r="BO694" s="1"/>
  <c r="AR694"/>
  <c r="BP694" s="1"/>
  <c r="AS694"/>
  <c r="BQ694" s="1"/>
  <c r="AT694"/>
  <c r="BR694" s="1"/>
  <c r="AU694"/>
  <c r="AV694"/>
  <c r="BT694" s="1"/>
  <c r="AW694"/>
  <c r="BU694" s="1"/>
  <c r="AX694"/>
  <c r="BV694" s="1"/>
  <c r="AY694"/>
  <c r="BG694"/>
  <c r="BK694"/>
  <c r="CB694"/>
  <c r="BG695"/>
  <c r="BK695"/>
  <c r="CB695"/>
  <c r="AO696"/>
  <c r="BM696" s="1"/>
  <c r="AP696"/>
  <c r="BN696" s="1"/>
  <c r="AQ696"/>
  <c r="BO696" s="1"/>
  <c r="AR696"/>
  <c r="BP696" s="1"/>
  <c r="AS696"/>
  <c r="BQ696" s="1"/>
  <c r="AT696"/>
  <c r="BR696" s="1"/>
  <c r="AU696"/>
  <c r="AV696"/>
  <c r="BT696" s="1"/>
  <c r="AW696"/>
  <c r="BU696" s="1"/>
  <c r="AX696"/>
  <c r="BV696" s="1"/>
  <c r="AY696"/>
  <c r="BG696"/>
  <c r="BK696"/>
  <c r="BY696"/>
  <c r="BZ696"/>
  <c r="CA696"/>
  <c r="CB696"/>
  <c r="AO697"/>
  <c r="BM697" s="1"/>
  <c r="AP697"/>
  <c r="AQ697"/>
  <c r="BO697" s="1"/>
  <c r="AR697"/>
  <c r="BP697" s="1"/>
  <c r="AS697"/>
  <c r="BQ697" s="1"/>
  <c r="AT697"/>
  <c r="BR697" s="1"/>
  <c r="AU697"/>
  <c r="AV697"/>
  <c r="BT697" s="1"/>
  <c r="AW697"/>
  <c r="BU697" s="1"/>
  <c r="AX697"/>
  <c r="BV697" s="1"/>
  <c r="AY697"/>
  <c r="BG697"/>
  <c r="BK697"/>
  <c r="BN697"/>
  <c r="CB697"/>
  <c r="AO698"/>
  <c r="BM698" s="1"/>
  <c r="AP698"/>
  <c r="BN698" s="1"/>
  <c r="AQ698"/>
  <c r="BO698" s="1"/>
  <c r="AR698"/>
  <c r="AS698"/>
  <c r="BQ698" s="1"/>
  <c r="AT698"/>
  <c r="BR698" s="1"/>
  <c r="AU698"/>
  <c r="AV698"/>
  <c r="BT698" s="1"/>
  <c r="AW698"/>
  <c r="BU698" s="1"/>
  <c r="AX698"/>
  <c r="BV698" s="1"/>
  <c r="AY698"/>
  <c r="BG698"/>
  <c r="BK698"/>
  <c r="BP698"/>
  <c r="CB698"/>
  <c r="BG699"/>
  <c r="BK699"/>
  <c r="CB699"/>
  <c r="AO700"/>
  <c r="BM700" s="1"/>
  <c r="AP700"/>
  <c r="BN700" s="1"/>
  <c r="AQ700"/>
  <c r="BO700" s="1"/>
  <c r="AR700"/>
  <c r="BP700" s="1"/>
  <c r="AS700"/>
  <c r="BQ700" s="1"/>
  <c r="AT700"/>
  <c r="BR700" s="1"/>
  <c r="AU700"/>
  <c r="AV700"/>
  <c r="BT700" s="1"/>
  <c r="AW700"/>
  <c r="BU700" s="1"/>
  <c r="AX700"/>
  <c r="BV700" s="1"/>
  <c r="AY700"/>
  <c r="BG700"/>
  <c r="BK700"/>
  <c r="BY700"/>
  <c r="BZ700"/>
  <c r="CA700"/>
  <c r="CB700"/>
  <c r="AO701"/>
  <c r="BM701" s="1"/>
  <c r="AP701"/>
  <c r="BN701" s="1"/>
  <c r="AQ701"/>
  <c r="BO701" s="1"/>
  <c r="AR701"/>
  <c r="BP701" s="1"/>
  <c r="AS701"/>
  <c r="BQ701" s="1"/>
  <c r="AT701"/>
  <c r="BR701" s="1"/>
  <c r="AU701"/>
  <c r="AV701"/>
  <c r="BT701" s="1"/>
  <c r="AW701"/>
  <c r="BU701" s="1"/>
  <c r="AX701"/>
  <c r="BV701" s="1"/>
  <c r="AY701"/>
  <c r="BG701"/>
  <c r="BK701"/>
  <c r="CB701"/>
  <c r="BG702"/>
  <c r="BK702"/>
  <c r="CB702"/>
  <c r="AO703"/>
  <c r="BM703" s="1"/>
  <c r="AP703"/>
  <c r="BN703" s="1"/>
  <c r="AQ703"/>
  <c r="BO703" s="1"/>
  <c r="AR703"/>
  <c r="BP703" s="1"/>
  <c r="AS703"/>
  <c r="BQ703" s="1"/>
  <c r="AT703"/>
  <c r="BR703" s="1"/>
  <c r="AU703"/>
  <c r="AV703"/>
  <c r="BT703" s="1"/>
  <c r="AW703"/>
  <c r="BU703" s="1"/>
  <c r="AX703"/>
  <c r="BV703" s="1"/>
  <c r="AY703"/>
  <c r="BG703"/>
  <c r="BK703"/>
  <c r="BY703"/>
  <c r="BZ703"/>
  <c r="CA703"/>
  <c r="CB703"/>
  <c r="AO704"/>
  <c r="BM704" s="1"/>
  <c r="AP704"/>
  <c r="AQ704"/>
  <c r="BO704" s="1"/>
  <c r="AR704"/>
  <c r="BP704" s="1"/>
  <c r="AS704"/>
  <c r="BQ704" s="1"/>
  <c r="AT704"/>
  <c r="BR704" s="1"/>
  <c r="AU704"/>
  <c r="AV704"/>
  <c r="BT704" s="1"/>
  <c r="AW704"/>
  <c r="BU704" s="1"/>
  <c r="AX704"/>
  <c r="BV704" s="1"/>
  <c r="AY704"/>
  <c r="BG704"/>
  <c r="BK704"/>
  <c r="BN704"/>
  <c r="CB704"/>
  <c r="AO705"/>
  <c r="BM705" s="1"/>
  <c r="AP705"/>
  <c r="AQ705"/>
  <c r="BO705" s="1"/>
  <c r="AR705"/>
  <c r="BP705" s="1"/>
  <c r="AS705"/>
  <c r="BQ705" s="1"/>
  <c r="AT705"/>
  <c r="BR705" s="1"/>
  <c r="AU705"/>
  <c r="AV705"/>
  <c r="BT705" s="1"/>
  <c r="AW705"/>
  <c r="BU705" s="1"/>
  <c r="AX705"/>
  <c r="BV705" s="1"/>
  <c r="AY705"/>
  <c r="BG705"/>
  <c r="BK705"/>
  <c r="BN705"/>
  <c r="CB705"/>
  <c r="AO706"/>
  <c r="BM706" s="1"/>
  <c r="AP706"/>
  <c r="BN706" s="1"/>
  <c r="AQ706"/>
  <c r="BO706" s="1"/>
  <c r="AR706"/>
  <c r="BP706" s="1"/>
  <c r="AS706"/>
  <c r="BQ706" s="1"/>
  <c r="AT706"/>
  <c r="BR706" s="1"/>
  <c r="AU706"/>
  <c r="AV706"/>
  <c r="BT706" s="1"/>
  <c r="AW706"/>
  <c r="BU706" s="1"/>
  <c r="AX706"/>
  <c r="BV706" s="1"/>
  <c r="AY706"/>
  <c r="BG706"/>
  <c r="BK706"/>
  <c r="CB706"/>
  <c r="BG707"/>
  <c r="BK707"/>
  <c r="CB707"/>
  <c r="AO708"/>
  <c r="BM708" s="1"/>
  <c r="AP708"/>
  <c r="BN708" s="1"/>
  <c r="AQ708"/>
  <c r="BO708" s="1"/>
  <c r="AR708"/>
  <c r="BP708" s="1"/>
  <c r="AS708"/>
  <c r="BQ708" s="1"/>
  <c r="AT708"/>
  <c r="BR708" s="1"/>
  <c r="AU708"/>
  <c r="AV708"/>
  <c r="BT708" s="1"/>
  <c r="AW708"/>
  <c r="BU708" s="1"/>
  <c r="AX708"/>
  <c r="BV708" s="1"/>
  <c r="AY708"/>
  <c r="BG708"/>
  <c r="BK708"/>
  <c r="BY708"/>
  <c r="BZ708"/>
  <c r="CA708"/>
  <c r="CB708"/>
  <c r="AO709"/>
  <c r="BM709" s="1"/>
  <c r="AP709"/>
  <c r="AQ709"/>
  <c r="BO709" s="1"/>
  <c r="AR709"/>
  <c r="BP709" s="1"/>
  <c r="AS709"/>
  <c r="BQ709" s="1"/>
  <c r="AT709"/>
  <c r="BR709" s="1"/>
  <c r="AU709"/>
  <c r="AV709"/>
  <c r="BT709" s="1"/>
  <c r="AW709"/>
  <c r="BU709" s="1"/>
  <c r="AX709"/>
  <c r="BV709" s="1"/>
  <c r="AY709"/>
  <c r="BG709"/>
  <c r="BK709"/>
  <c r="BN709"/>
  <c r="CB709"/>
  <c r="AO710"/>
  <c r="BM710" s="1"/>
  <c r="AP710"/>
  <c r="AQ710"/>
  <c r="BO710" s="1"/>
  <c r="AR710"/>
  <c r="BP710" s="1"/>
  <c r="AS710"/>
  <c r="BQ710" s="1"/>
  <c r="AT710"/>
  <c r="BR710" s="1"/>
  <c r="AU710"/>
  <c r="AV710"/>
  <c r="BT710" s="1"/>
  <c r="AW710"/>
  <c r="BU710" s="1"/>
  <c r="AX710"/>
  <c r="BV710" s="1"/>
  <c r="AY710"/>
  <c r="BG710"/>
  <c r="BK710"/>
  <c r="BN710"/>
  <c r="CB710"/>
  <c r="AO711"/>
  <c r="BM711" s="1"/>
  <c r="AP711"/>
  <c r="BN711" s="1"/>
  <c r="AQ711"/>
  <c r="BO711" s="1"/>
  <c r="AR711"/>
  <c r="BP711" s="1"/>
  <c r="AS711"/>
  <c r="BQ711" s="1"/>
  <c r="AT711"/>
  <c r="BR711" s="1"/>
  <c r="AU711"/>
  <c r="AV711"/>
  <c r="BT711" s="1"/>
  <c r="AW711"/>
  <c r="BU711" s="1"/>
  <c r="AX711"/>
  <c r="BV711" s="1"/>
  <c r="AY711"/>
  <c r="BG711"/>
  <c r="BK711"/>
  <c r="CB711"/>
  <c r="BG712"/>
  <c r="BK712"/>
  <c r="CB712"/>
  <c r="AO713"/>
  <c r="BM713" s="1"/>
  <c r="AP713"/>
  <c r="BN713" s="1"/>
  <c r="AQ713"/>
  <c r="BO713" s="1"/>
  <c r="AR713"/>
  <c r="BP713" s="1"/>
  <c r="AS713"/>
  <c r="BQ713" s="1"/>
  <c r="AT713"/>
  <c r="BR713" s="1"/>
  <c r="AU713"/>
  <c r="AV713"/>
  <c r="BT713" s="1"/>
  <c r="AW713"/>
  <c r="BU713" s="1"/>
  <c r="AX713"/>
  <c r="BV713" s="1"/>
  <c r="AY713"/>
  <c r="BG713"/>
  <c r="BK713"/>
  <c r="BY713"/>
  <c r="BZ713"/>
  <c r="CA713"/>
  <c r="CB713"/>
  <c r="AO714"/>
  <c r="BM714" s="1"/>
  <c r="AP714"/>
  <c r="AQ714"/>
  <c r="BO714" s="1"/>
  <c r="AR714"/>
  <c r="BP714" s="1"/>
  <c r="AS714"/>
  <c r="BQ714" s="1"/>
  <c r="AT714"/>
  <c r="BR714" s="1"/>
  <c r="AU714"/>
  <c r="AV714"/>
  <c r="BT714" s="1"/>
  <c r="AW714"/>
  <c r="BU714" s="1"/>
  <c r="AX714"/>
  <c r="BV714" s="1"/>
  <c r="AY714"/>
  <c r="BG714"/>
  <c r="BK714"/>
  <c r="BN714"/>
  <c r="CB714"/>
  <c r="BG715"/>
  <c r="BK715"/>
  <c r="CB715"/>
  <c r="AO716"/>
  <c r="BM716" s="1"/>
  <c r="AP716"/>
  <c r="AQ716"/>
  <c r="BO716" s="1"/>
  <c r="AR716"/>
  <c r="BP716" s="1"/>
  <c r="AS716"/>
  <c r="BQ716" s="1"/>
  <c r="AT716"/>
  <c r="BR716" s="1"/>
  <c r="AU716"/>
  <c r="AV716"/>
  <c r="BT716" s="1"/>
  <c r="AW716"/>
  <c r="BU716" s="1"/>
  <c r="AX716"/>
  <c r="BV716" s="1"/>
  <c r="AY716"/>
  <c r="BG716"/>
  <c r="BK716"/>
  <c r="BN716"/>
  <c r="BY716"/>
  <c r="BZ716"/>
  <c r="CA716"/>
  <c r="CB716"/>
  <c r="AO717"/>
  <c r="BM717" s="1"/>
  <c r="AP717"/>
  <c r="BN717" s="1"/>
  <c r="AQ717"/>
  <c r="BO717" s="1"/>
  <c r="AR717"/>
  <c r="BP717" s="1"/>
  <c r="AS717"/>
  <c r="BQ717" s="1"/>
  <c r="AT717"/>
  <c r="BR717" s="1"/>
  <c r="AU717"/>
  <c r="AV717"/>
  <c r="BT717" s="1"/>
  <c r="AW717"/>
  <c r="BU717" s="1"/>
  <c r="AX717"/>
  <c r="BV717" s="1"/>
  <c r="AY717"/>
  <c r="BG717"/>
  <c r="BK717"/>
  <c r="CB717"/>
  <c r="BG718"/>
  <c r="BK718"/>
  <c r="CB718"/>
  <c r="AO719"/>
  <c r="BM719" s="1"/>
  <c r="AP719"/>
  <c r="BN719" s="1"/>
  <c r="AQ719"/>
  <c r="BO719" s="1"/>
  <c r="AR719"/>
  <c r="BP719" s="1"/>
  <c r="AS719"/>
  <c r="BQ719" s="1"/>
  <c r="AT719"/>
  <c r="BR719" s="1"/>
  <c r="AU719"/>
  <c r="AV719"/>
  <c r="BT719" s="1"/>
  <c r="AW719"/>
  <c r="BU719" s="1"/>
  <c r="AX719"/>
  <c r="BV719" s="1"/>
  <c r="AY719"/>
  <c r="BG719"/>
  <c r="BK719"/>
  <c r="BY719"/>
  <c r="BZ719"/>
  <c r="CA719"/>
  <c r="CB719"/>
  <c r="AO720"/>
  <c r="BM720" s="1"/>
  <c r="AP720"/>
  <c r="AQ720"/>
  <c r="BO720" s="1"/>
  <c r="AR720"/>
  <c r="BP720" s="1"/>
  <c r="AS720"/>
  <c r="BQ720" s="1"/>
  <c r="AT720"/>
  <c r="BR720" s="1"/>
  <c r="AU720"/>
  <c r="AV720"/>
  <c r="BT720" s="1"/>
  <c r="AW720"/>
  <c r="BU720" s="1"/>
  <c r="AX720"/>
  <c r="BV720" s="1"/>
  <c r="AY720"/>
  <c r="BG720"/>
  <c r="BK720"/>
  <c r="BN720"/>
  <c r="CB720"/>
  <c r="AO721"/>
  <c r="BM721" s="1"/>
  <c r="AP721"/>
  <c r="BN721" s="1"/>
  <c r="AQ721"/>
  <c r="BO721" s="1"/>
  <c r="AR721"/>
  <c r="BP721" s="1"/>
  <c r="AS721"/>
  <c r="BQ721" s="1"/>
  <c r="AT721"/>
  <c r="BR721" s="1"/>
  <c r="AU721"/>
  <c r="AV721"/>
  <c r="BT721" s="1"/>
  <c r="AW721"/>
  <c r="BU721" s="1"/>
  <c r="AX721"/>
  <c r="BV721" s="1"/>
  <c r="AY721"/>
  <c r="BG721"/>
  <c r="BK721"/>
  <c r="CB721"/>
  <c r="BG722"/>
  <c r="BK722"/>
  <c r="CB722"/>
  <c r="AO723"/>
  <c r="BM723" s="1"/>
  <c r="AP723"/>
  <c r="BN723" s="1"/>
  <c r="AQ723"/>
  <c r="BO723" s="1"/>
  <c r="AR723"/>
  <c r="BP723" s="1"/>
  <c r="AS723"/>
  <c r="BQ723" s="1"/>
  <c r="AT723"/>
  <c r="BR723" s="1"/>
  <c r="AU723"/>
  <c r="AV723"/>
  <c r="BT723" s="1"/>
  <c r="AW723"/>
  <c r="BU723" s="1"/>
  <c r="AX723"/>
  <c r="BV723" s="1"/>
  <c r="AY723"/>
  <c r="BG723"/>
  <c r="BK723"/>
  <c r="BY723"/>
  <c r="BZ723"/>
  <c r="CA723"/>
  <c r="CB723"/>
  <c r="AO724"/>
  <c r="BM724" s="1"/>
  <c r="AP724"/>
  <c r="AQ724"/>
  <c r="BO724" s="1"/>
  <c r="AR724"/>
  <c r="BP724" s="1"/>
  <c r="AS724"/>
  <c r="BQ724" s="1"/>
  <c r="AT724"/>
  <c r="BR724" s="1"/>
  <c r="AU724"/>
  <c r="AV724"/>
  <c r="BT724" s="1"/>
  <c r="AW724"/>
  <c r="BU724" s="1"/>
  <c r="AX724"/>
  <c r="BV724" s="1"/>
  <c r="AY724"/>
  <c r="BG724"/>
  <c r="BK724"/>
  <c r="BN724"/>
  <c r="CB724"/>
  <c r="AO725"/>
  <c r="BM725" s="1"/>
  <c r="AP725"/>
  <c r="AQ725"/>
  <c r="BO725" s="1"/>
  <c r="AR725"/>
  <c r="BP725" s="1"/>
  <c r="AS725"/>
  <c r="BQ725" s="1"/>
  <c r="AT725"/>
  <c r="BR725" s="1"/>
  <c r="AU725"/>
  <c r="AV725"/>
  <c r="BT725" s="1"/>
  <c r="AW725"/>
  <c r="BU725" s="1"/>
  <c r="AX725"/>
  <c r="BV725" s="1"/>
  <c r="AY725"/>
  <c r="BG725"/>
  <c r="BK725"/>
  <c r="BN725"/>
  <c r="CB725"/>
  <c r="AO726"/>
  <c r="BM726" s="1"/>
  <c r="AP726"/>
  <c r="AQ726"/>
  <c r="BO726" s="1"/>
  <c r="AR726"/>
  <c r="BP726" s="1"/>
  <c r="AS726"/>
  <c r="BQ726" s="1"/>
  <c r="AT726"/>
  <c r="BR726" s="1"/>
  <c r="AU726"/>
  <c r="AV726"/>
  <c r="BT726" s="1"/>
  <c r="AW726"/>
  <c r="BU726" s="1"/>
  <c r="AX726"/>
  <c r="BV726" s="1"/>
  <c r="AY726"/>
  <c r="BG726"/>
  <c r="BK726"/>
  <c r="BN726"/>
  <c r="CB726"/>
  <c r="AO727"/>
  <c r="BM727" s="1"/>
  <c r="AP727"/>
  <c r="BN727" s="1"/>
  <c r="AQ727"/>
  <c r="BO727" s="1"/>
  <c r="AR727"/>
  <c r="BP727" s="1"/>
  <c r="AS727"/>
  <c r="BQ727" s="1"/>
  <c r="AT727"/>
  <c r="BR727" s="1"/>
  <c r="AU727"/>
  <c r="AV727"/>
  <c r="BT727" s="1"/>
  <c r="AW727"/>
  <c r="BU727" s="1"/>
  <c r="AX727"/>
  <c r="BV727" s="1"/>
  <c r="AY727"/>
  <c r="BG727"/>
  <c r="BK727"/>
  <c r="CB727"/>
  <c r="AO728"/>
  <c r="BM728" s="1"/>
  <c r="AP728"/>
  <c r="AQ728"/>
  <c r="BO728" s="1"/>
  <c r="AR728"/>
  <c r="BP728" s="1"/>
  <c r="AS728"/>
  <c r="BQ728" s="1"/>
  <c r="AT728"/>
  <c r="BR728" s="1"/>
  <c r="AU728"/>
  <c r="AV728"/>
  <c r="BT728" s="1"/>
  <c r="AW728"/>
  <c r="BU728" s="1"/>
  <c r="AX728"/>
  <c r="BV728" s="1"/>
  <c r="AY728"/>
  <c r="BG728"/>
  <c r="BK728"/>
  <c r="BN728"/>
  <c r="CB728"/>
  <c r="AO729"/>
  <c r="BM729" s="1"/>
  <c r="AP729"/>
  <c r="AQ729"/>
  <c r="BO729" s="1"/>
  <c r="AR729"/>
  <c r="BP729" s="1"/>
  <c r="AS729"/>
  <c r="BQ729" s="1"/>
  <c r="AT729"/>
  <c r="BR729" s="1"/>
  <c r="AU729"/>
  <c r="AV729"/>
  <c r="BT729" s="1"/>
  <c r="AW729"/>
  <c r="BU729" s="1"/>
  <c r="AX729"/>
  <c r="BV729" s="1"/>
  <c r="AY729"/>
  <c r="BG729"/>
  <c r="BK729"/>
  <c r="BN729"/>
  <c r="CB729"/>
  <c r="BG730"/>
  <c r="BK730"/>
  <c r="CB730"/>
  <c r="AO731"/>
  <c r="BM731" s="1"/>
  <c r="AP731"/>
  <c r="BN731" s="1"/>
  <c r="AQ731"/>
  <c r="BO731" s="1"/>
  <c r="AR731"/>
  <c r="BP731" s="1"/>
  <c r="AS731"/>
  <c r="BQ731" s="1"/>
  <c r="AT731"/>
  <c r="BR731" s="1"/>
  <c r="AU731"/>
  <c r="AV731"/>
  <c r="BT731" s="1"/>
  <c r="AW731"/>
  <c r="BU731" s="1"/>
  <c r="AX731"/>
  <c r="BV731" s="1"/>
  <c r="AY731"/>
  <c r="BG731"/>
  <c r="BK731"/>
  <c r="BY731"/>
  <c r="BZ731"/>
  <c r="CA731"/>
  <c r="CB731"/>
  <c r="AO732"/>
  <c r="BM732" s="1"/>
  <c r="AP732"/>
  <c r="BN732" s="1"/>
  <c r="AQ732"/>
  <c r="BO732" s="1"/>
  <c r="AR732"/>
  <c r="BP732" s="1"/>
  <c r="AS732"/>
  <c r="BQ732" s="1"/>
  <c r="AT732"/>
  <c r="BR732" s="1"/>
  <c r="AU732"/>
  <c r="AV732"/>
  <c r="BT732" s="1"/>
  <c r="AW732"/>
  <c r="BU732" s="1"/>
  <c r="AX732"/>
  <c r="BV732" s="1"/>
  <c r="AY732"/>
  <c r="BG732"/>
  <c r="BK732"/>
  <c r="CB732"/>
  <c r="AO733"/>
  <c r="BM733" s="1"/>
  <c r="AP733"/>
  <c r="AQ733"/>
  <c r="BO733" s="1"/>
  <c r="AR733"/>
  <c r="BP733" s="1"/>
  <c r="AS733"/>
  <c r="BQ733" s="1"/>
  <c r="AT733"/>
  <c r="BR733" s="1"/>
  <c r="AU733"/>
  <c r="AV733"/>
  <c r="BT733" s="1"/>
  <c r="AW733"/>
  <c r="BU733" s="1"/>
  <c r="AX733"/>
  <c r="BV733" s="1"/>
  <c r="AY733"/>
  <c r="BG733"/>
  <c r="BK733"/>
  <c r="BN733"/>
  <c r="CB733"/>
  <c r="BG734"/>
  <c r="BK734"/>
  <c r="CB734"/>
  <c r="AO735"/>
  <c r="BM735" s="1"/>
  <c r="AP735"/>
  <c r="AQ735"/>
  <c r="BO735" s="1"/>
  <c r="AR735"/>
  <c r="BP735" s="1"/>
  <c r="AS735"/>
  <c r="BQ735" s="1"/>
  <c r="AT735"/>
  <c r="BR735" s="1"/>
  <c r="AU735"/>
  <c r="AV735"/>
  <c r="BT735" s="1"/>
  <c r="AW735"/>
  <c r="BU735" s="1"/>
  <c r="AX735"/>
  <c r="BV735" s="1"/>
  <c r="AY735"/>
  <c r="BG735"/>
  <c r="BK735"/>
  <c r="BN735"/>
  <c r="BY735"/>
  <c r="BZ735"/>
  <c r="CA735"/>
  <c r="CB735"/>
  <c r="AO736"/>
  <c r="BM736" s="1"/>
  <c r="AP736"/>
  <c r="BN736" s="1"/>
  <c r="AQ736"/>
  <c r="BO736" s="1"/>
  <c r="AR736"/>
  <c r="BP736" s="1"/>
  <c r="AS736"/>
  <c r="BQ736" s="1"/>
  <c r="AT736"/>
  <c r="BR736" s="1"/>
  <c r="AU736"/>
  <c r="AV736"/>
  <c r="BT736" s="1"/>
  <c r="AW736"/>
  <c r="BU736" s="1"/>
  <c r="AX736"/>
  <c r="BV736" s="1"/>
  <c r="AY736"/>
  <c r="BG736"/>
  <c r="BK736"/>
  <c r="CB736"/>
  <c r="BG737"/>
  <c r="BK737"/>
  <c r="CB737"/>
  <c r="AO738"/>
  <c r="BM738" s="1"/>
  <c r="AP738"/>
  <c r="AQ738"/>
  <c r="BO738" s="1"/>
  <c r="AR738"/>
  <c r="BP738" s="1"/>
  <c r="AS738"/>
  <c r="BQ738" s="1"/>
  <c r="AT738"/>
  <c r="BR738" s="1"/>
  <c r="AU738"/>
  <c r="AV738"/>
  <c r="BT738" s="1"/>
  <c r="AW738"/>
  <c r="BU738" s="1"/>
  <c r="AX738"/>
  <c r="BV738" s="1"/>
  <c r="AY738"/>
  <c r="BG738"/>
  <c r="BK738"/>
  <c r="BN738"/>
  <c r="BY738"/>
  <c r="BZ738"/>
  <c r="CA738"/>
  <c r="CB738"/>
  <c r="AO739"/>
  <c r="BM739" s="1"/>
  <c r="AP739"/>
  <c r="BN739" s="1"/>
  <c r="AQ739"/>
  <c r="BO739" s="1"/>
  <c r="AR739"/>
  <c r="BP739" s="1"/>
  <c r="AS739"/>
  <c r="BQ739" s="1"/>
  <c r="AT739"/>
  <c r="BR739" s="1"/>
  <c r="AU739"/>
  <c r="AV739"/>
  <c r="BT739" s="1"/>
  <c r="AW739"/>
  <c r="BU739" s="1"/>
  <c r="AX739"/>
  <c r="BV739" s="1"/>
  <c r="AY739"/>
  <c r="BG739"/>
  <c r="BK739"/>
  <c r="CB739"/>
  <c r="AO740"/>
  <c r="BM740" s="1"/>
  <c r="AP740"/>
  <c r="BN740" s="1"/>
  <c r="AQ740"/>
  <c r="BO740" s="1"/>
  <c r="AR740"/>
  <c r="BP740" s="1"/>
  <c r="AS740"/>
  <c r="BQ740" s="1"/>
  <c r="AT740"/>
  <c r="BR740" s="1"/>
  <c r="AU740"/>
  <c r="AV740"/>
  <c r="BT740" s="1"/>
  <c r="AW740"/>
  <c r="BU740" s="1"/>
  <c r="AX740"/>
  <c r="BV740" s="1"/>
  <c r="AY740"/>
  <c r="BG740"/>
  <c r="BK740"/>
  <c r="CB740"/>
  <c r="AO741"/>
  <c r="BM741" s="1"/>
  <c r="AP741"/>
  <c r="BN741" s="1"/>
  <c r="AQ741"/>
  <c r="BO741" s="1"/>
  <c r="AR741"/>
  <c r="BP741" s="1"/>
  <c r="AS741"/>
  <c r="BQ741" s="1"/>
  <c r="AT741"/>
  <c r="BR741" s="1"/>
  <c r="AU741"/>
  <c r="AV741"/>
  <c r="BT741" s="1"/>
  <c r="AW741"/>
  <c r="BU741" s="1"/>
  <c r="AX741"/>
  <c r="BV741" s="1"/>
  <c r="AY741"/>
  <c r="BG741"/>
  <c r="BK741"/>
  <c r="CB741"/>
  <c r="AO742"/>
  <c r="BM742" s="1"/>
  <c r="AP742"/>
  <c r="BN742" s="1"/>
  <c r="AQ742"/>
  <c r="BO742" s="1"/>
  <c r="AR742"/>
  <c r="BP742" s="1"/>
  <c r="AS742"/>
  <c r="BQ742" s="1"/>
  <c r="AT742"/>
  <c r="BR742" s="1"/>
  <c r="AU742"/>
  <c r="AV742"/>
  <c r="BT742" s="1"/>
  <c r="AW742"/>
  <c r="BU742" s="1"/>
  <c r="AX742"/>
  <c r="BV742" s="1"/>
  <c r="BG742"/>
  <c r="BK742"/>
  <c r="CB742"/>
  <c r="AO743"/>
  <c r="BM743" s="1"/>
  <c r="AP743"/>
  <c r="AQ743"/>
  <c r="BO743" s="1"/>
  <c r="AR743"/>
  <c r="BP743" s="1"/>
  <c r="AS743"/>
  <c r="BQ743" s="1"/>
  <c r="AT743"/>
  <c r="BR743" s="1"/>
  <c r="AU743"/>
  <c r="AV743"/>
  <c r="BT743" s="1"/>
  <c r="AW743"/>
  <c r="BU743" s="1"/>
  <c r="AX743"/>
  <c r="BV743" s="1"/>
  <c r="AY743"/>
  <c r="BG743"/>
  <c r="BK743"/>
  <c r="BN743"/>
  <c r="CB743"/>
  <c r="AO744"/>
  <c r="BM744" s="1"/>
  <c r="AP744"/>
  <c r="BN744" s="1"/>
  <c r="AQ744"/>
  <c r="BO744" s="1"/>
  <c r="AR744"/>
  <c r="BP744" s="1"/>
  <c r="AS744"/>
  <c r="BQ744" s="1"/>
  <c r="AT744"/>
  <c r="BR744" s="1"/>
  <c r="AU744"/>
  <c r="AV744"/>
  <c r="BT744" s="1"/>
  <c r="AW744"/>
  <c r="BU744" s="1"/>
  <c r="AX744"/>
  <c r="BV744" s="1"/>
  <c r="AY744"/>
  <c r="BG744"/>
  <c r="BK744"/>
  <c r="CB744"/>
  <c r="AO745"/>
  <c r="BM745" s="1"/>
  <c r="AP745"/>
  <c r="BN745" s="1"/>
  <c r="AQ745"/>
  <c r="BO745" s="1"/>
  <c r="AR745"/>
  <c r="BP745" s="1"/>
  <c r="AS745"/>
  <c r="BQ745" s="1"/>
  <c r="AT745"/>
  <c r="BR745" s="1"/>
  <c r="AU745"/>
  <c r="AV745"/>
  <c r="BT745" s="1"/>
  <c r="AW745"/>
  <c r="BU745" s="1"/>
  <c r="AX745"/>
  <c r="BV745" s="1"/>
  <c r="AY745"/>
  <c r="BG745"/>
  <c r="BK745"/>
  <c r="CB745"/>
  <c r="AO746"/>
  <c r="BM746" s="1"/>
  <c r="AP746"/>
  <c r="BN746" s="1"/>
  <c r="AQ746"/>
  <c r="BO746" s="1"/>
  <c r="AR746"/>
  <c r="BP746" s="1"/>
  <c r="AS746"/>
  <c r="BQ746" s="1"/>
  <c r="AT746"/>
  <c r="BR746" s="1"/>
  <c r="AU746"/>
  <c r="AV746"/>
  <c r="BT746" s="1"/>
  <c r="AW746"/>
  <c r="BU746" s="1"/>
  <c r="AX746"/>
  <c r="BV746" s="1"/>
  <c r="AY746"/>
  <c r="BG746"/>
  <c r="BK746"/>
  <c r="CB746"/>
  <c r="BG747"/>
  <c r="BK747"/>
  <c r="CB747"/>
  <c r="AO748"/>
  <c r="BM748" s="1"/>
  <c r="AP748"/>
  <c r="AQ748"/>
  <c r="BO748" s="1"/>
  <c r="AR748"/>
  <c r="BP748" s="1"/>
  <c r="AS748"/>
  <c r="BQ748" s="1"/>
  <c r="AT748"/>
  <c r="BR748" s="1"/>
  <c r="AU748"/>
  <c r="AV748"/>
  <c r="BT748" s="1"/>
  <c r="AW748"/>
  <c r="BU748" s="1"/>
  <c r="AX748"/>
  <c r="BV748" s="1"/>
  <c r="AY748"/>
  <c r="BG748"/>
  <c r="BK748"/>
  <c r="BN748"/>
  <c r="BY748"/>
  <c r="BZ748"/>
  <c r="CA748"/>
  <c r="CB748"/>
  <c r="AO749"/>
  <c r="BM749" s="1"/>
  <c r="AP749"/>
  <c r="BN749" s="1"/>
  <c r="AQ749"/>
  <c r="BO749" s="1"/>
  <c r="AR749"/>
  <c r="BP749" s="1"/>
  <c r="AS749"/>
  <c r="BQ749" s="1"/>
  <c r="AT749"/>
  <c r="BR749" s="1"/>
  <c r="AU749"/>
  <c r="AV749"/>
  <c r="BT749" s="1"/>
  <c r="AW749"/>
  <c r="BU749" s="1"/>
  <c r="AX749"/>
  <c r="BV749" s="1"/>
  <c r="AY749"/>
  <c r="BG749"/>
  <c r="BK749"/>
  <c r="CB749"/>
  <c r="BG750"/>
  <c r="BK750"/>
  <c r="CB750"/>
  <c r="BS526" l="1"/>
  <c r="BW375"/>
  <c r="CD559"/>
  <c r="BW386"/>
  <c r="BW385"/>
  <c r="BW384"/>
  <c r="BW379"/>
  <c r="BW378"/>
  <c r="BW380"/>
  <c r="BW467"/>
  <c r="BW418"/>
  <c r="BW404"/>
  <c r="BW382"/>
  <c r="BW373"/>
  <c r="BW377"/>
  <c r="BS386"/>
  <c r="BS385"/>
  <c r="BS378"/>
  <c r="BS382"/>
  <c r="BS380"/>
  <c r="BW748"/>
  <c r="BW739"/>
  <c r="BW736"/>
  <c r="BW735"/>
  <c r="BW733"/>
  <c r="BW732"/>
  <c r="BW731"/>
  <c r="BW729"/>
  <c r="BW728"/>
  <c r="BW726"/>
  <c r="BW716"/>
  <c r="BW749"/>
  <c r="BW746"/>
  <c r="BW745"/>
  <c r="BW744"/>
  <c r="BW743"/>
  <c r="BW741"/>
  <c r="BW740"/>
  <c r="BW738"/>
  <c r="BW727"/>
  <c r="BW725"/>
  <c r="BW724"/>
  <c r="BW723"/>
  <c r="BW721"/>
  <c r="BW720"/>
  <c r="BW709"/>
  <c r="BW706"/>
  <c r="BW698"/>
  <c r="BW719"/>
  <c r="BW717"/>
  <c r="BW714"/>
  <c r="BW713"/>
  <c r="BW711"/>
  <c r="BW710"/>
  <c r="BW708"/>
  <c r="BW705"/>
  <c r="BW704"/>
  <c r="BW703"/>
  <c r="BW701"/>
  <c r="BW700"/>
  <c r="BW697"/>
  <c r="BW694"/>
  <c r="BW693"/>
  <c r="BW691"/>
  <c r="BW690"/>
  <c r="BW688"/>
  <c r="BW686"/>
  <c r="BW684"/>
  <c r="BW681"/>
  <c r="BW678"/>
  <c r="BW673"/>
  <c r="BW671"/>
  <c r="BW669"/>
  <c r="BW664"/>
  <c r="BW657"/>
  <c r="BW656"/>
  <c r="BW650"/>
  <c r="BW639"/>
  <c r="BW637"/>
  <c r="BW636"/>
  <c r="BW634"/>
  <c r="BW633"/>
  <c r="BW631"/>
  <c r="BW628"/>
  <c r="BW627"/>
  <c r="BW625"/>
  <c r="BW624"/>
  <c r="BW623"/>
  <c r="BW617"/>
  <c r="BW613"/>
  <c r="BW611"/>
  <c r="BW610"/>
  <c r="BW608"/>
  <c r="BW603"/>
  <c r="BW601"/>
  <c r="BW599"/>
  <c r="BW597"/>
  <c r="BW595"/>
  <c r="BW594"/>
  <c r="BW591"/>
  <c r="BW590"/>
  <c r="BW589"/>
  <c r="BW587"/>
  <c r="BW586"/>
  <c r="BW585"/>
  <c r="BW583"/>
  <c r="BW582"/>
  <c r="BW569"/>
  <c r="BW564"/>
  <c r="BW562"/>
  <c r="BW558"/>
  <c r="BW555"/>
  <c r="BW553"/>
  <c r="BW552"/>
  <c r="BW550"/>
  <c r="BW548"/>
  <c r="BW546"/>
  <c r="BW543"/>
  <c r="BW542"/>
  <c r="BW539"/>
  <c r="BW537"/>
  <c r="BW536"/>
  <c r="BW534"/>
  <c r="BW528"/>
  <c r="BW696"/>
  <c r="BW689"/>
  <c r="BW685"/>
  <c r="BW682"/>
  <c r="BW680"/>
  <c r="BW677"/>
  <c r="BW676"/>
  <c r="BW674"/>
  <c r="BW672"/>
  <c r="BW670"/>
  <c r="BW668"/>
  <c r="BW667"/>
  <c r="BW665"/>
  <c r="BW662"/>
  <c r="BW661"/>
  <c r="BW659"/>
  <c r="BW658"/>
  <c r="BW654"/>
  <c r="BW653"/>
  <c r="BW651"/>
  <c r="BW648"/>
  <c r="BW647"/>
  <c r="BW645"/>
  <c r="BW644"/>
  <c r="BW643"/>
  <c r="BW641"/>
  <c r="BW640"/>
  <c r="BW638"/>
  <c r="BW635"/>
  <c r="BW630"/>
  <c r="BW612"/>
  <c r="BW607"/>
  <c r="BW606"/>
  <c r="BW604"/>
  <c r="BW602"/>
  <c r="BW600"/>
  <c r="BW598"/>
  <c r="BW596"/>
  <c r="BW593"/>
  <c r="BW592"/>
  <c r="BW581"/>
  <c r="BW580"/>
  <c r="BW579"/>
  <c r="BW577"/>
  <c r="BW576"/>
  <c r="BW575"/>
  <c r="BW573"/>
  <c r="BW572"/>
  <c r="BW571"/>
  <c r="BW570"/>
  <c r="BW568"/>
  <c r="BW567"/>
  <c r="BW565"/>
  <c r="BW563"/>
  <c r="BW557"/>
  <c r="BW556"/>
  <c r="BW554"/>
  <c r="BW551"/>
  <c r="BW549"/>
  <c r="BW547"/>
  <c r="BW544"/>
  <c r="BW541"/>
  <c r="BW540"/>
  <c r="BW538"/>
  <c r="BW535"/>
  <c r="BW530"/>
  <c r="BW529"/>
  <c r="BW526"/>
  <c r="BW524"/>
  <c r="BW523"/>
  <c r="BW521"/>
  <c r="BW518"/>
  <c r="BW517"/>
  <c r="BW515"/>
  <c r="BW514"/>
  <c r="BW512"/>
  <c r="BW510"/>
  <c r="BW508"/>
  <c r="BW503"/>
  <c r="BW501"/>
  <c r="BW499"/>
  <c r="BW497"/>
  <c r="BW495"/>
  <c r="BW494"/>
  <c r="BW493"/>
  <c r="BW491"/>
  <c r="BW488"/>
  <c r="BW486"/>
  <c r="BW484"/>
  <c r="BW482"/>
  <c r="BS481"/>
  <c r="BW480"/>
  <c r="BW478"/>
  <c r="BW477"/>
  <c r="BW475"/>
  <c r="BW472"/>
  <c r="BW469"/>
  <c r="BW468"/>
  <c r="BS467"/>
  <c r="BW453"/>
  <c r="BW450"/>
  <c r="BW449"/>
  <c r="BW446"/>
  <c r="BW444"/>
  <c r="BW443"/>
  <c r="BW442"/>
  <c r="BW439"/>
  <c r="BW438"/>
  <c r="BW435"/>
  <c r="BW434"/>
  <c r="BW431"/>
  <c r="BW430"/>
  <c r="BW427"/>
  <c r="BW425"/>
  <c r="BW423"/>
  <c r="BW422"/>
  <c r="BW419"/>
  <c r="BS418"/>
  <c r="BW417"/>
  <c r="BW412"/>
  <c r="BW410"/>
  <c r="BW408"/>
  <c r="BW407"/>
  <c r="BW406"/>
  <c r="BW405"/>
  <c r="BS404"/>
  <c r="BW403"/>
  <c r="BW402"/>
  <c r="BW401"/>
  <c r="BW388"/>
  <c r="BS375"/>
  <c r="BW527"/>
  <c r="BW525"/>
  <c r="BW522"/>
  <c r="BW520"/>
  <c r="BW519"/>
  <c r="BW516"/>
  <c r="BW513"/>
  <c r="BW511"/>
  <c r="BW509"/>
  <c r="BW507"/>
  <c r="BW506"/>
  <c r="BW504"/>
  <c r="BW500"/>
  <c r="BW498"/>
  <c r="BW496"/>
  <c r="BW492"/>
  <c r="BW490"/>
  <c r="BW489"/>
  <c r="BW487"/>
  <c r="BW485"/>
  <c r="BW483"/>
  <c r="BW479"/>
  <c r="BW476"/>
  <c r="BW474"/>
  <c r="BW471"/>
  <c r="BW466"/>
  <c r="BW465"/>
  <c r="BW464"/>
  <c r="BW463"/>
  <c r="BW462"/>
  <c r="BW460"/>
  <c r="BW459"/>
  <c r="BW458"/>
  <c r="BW457"/>
  <c r="BW456"/>
  <c r="BW455"/>
  <c r="BW454"/>
  <c r="BW452"/>
  <c r="BW451"/>
  <c r="BW448"/>
  <c r="BW447"/>
  <c r="BW445"/>
  <c r="BW441"/>
  <c r="BW440"/>
  <c r="BW437"/>
  <c r="BW436"/>
  <c r="BW433"/>
  <c r="BW432"/>
  <c r="BW429"/>
  <c r="BW428"/>
  <c r="BW426"/>
  <c r="BW424"/>
  <c r="BW421"/>
  <c r="BW420"/>
  <c r="BW415"/>
  <c r="BW413"/>
  <c r="BW411"/>
  <c r="BW409"/>
  <c r="BW400"/>
  <c r="BW399"/>
  <c r="BW398"/>
  <c r="BW397"/>
  <c r="BW396"/>
  <c r="BW395"/>
  <c r="BW394"/>
  <c r="BW393"/>
  <c r="BW392"/>
  <c r="BW391"/>
  <c r="BW390"/>
  <c r="BW389"/>
  <c r="BW387"/>
  <c r="BW383"/>
  <c r="BW381"/>
  <c r="BW376"/>
  <c r="BS373"/>
  <c r="BS714"/>
  <c r="BS694"/>
  <c r="BS688"/>
  <c r="CC373"/>
  <c r="BS562"/>
  <c r="BS506"/>
  <c r="BS489"/>
  <c r="BS708"/>
  <c r="BS706"/>
  <c r="BS704"/>
  <c r="CC703"/>
  <c r="BS498"/>
  <c r="BS514"/>
  <c r="BS414"/>
  <c r="BS422"/>
  <c r="BS740"/>
  <c r="CC661"/>
  <c r="CC653"/>
  <c r="CC562"/>
  <c r="BS459"/>
  <c r="CC688"/>
  <c r="BS682"/>
  <c r="BS670"/>
  <c r="BS664"/>
  <c r="BS662"/>
  <c r="BS658"/>
  <c r="BS656"/>
  <c r="BS654"/>
  <c r="BS630"/>
  <c r="BS628"/>
  <c r="CC627"/>
  <c r="BS624"/>
  <c r="CC623"/>
  <c r="BS620"/>
  <c r="BS600"/>
  <c r="CC585"/>
  <c r="BS391"/>
  <c r="BS716"/>
  <c r="BS710"/>
  <c r="BS680"/>
  <c r="BS678"/>
  <c r="BS602"/>
  <c r="CC589"/>
  <c r="BS410"/>
  <c r="BS744"/>
  <c r="BS696"/>
  <c r="BS690"/>
  <c r="BS684"/>
  <c r="BS674"/>
  <c r="CC633"/>
  <c r="BS596"/>
  <c r="BS594"/>
  <c r="BS592"/>
  <c r="BS590"/>
  <c r="BS586"/>
  <c r="BS582"/>
  <c r="BS580"/>
  <c r="CC579"/>
  <c r="BS576"/>
  <c r="CC575"/>
  <c r="BS572"/>
  <c r="BS568"/>
  <c r="CC567"/>
  <c r="BS564"/>
  <c r="BS546"/>
  <c r="BS544"/>
  <c r="BS542"/>
  <c r="BS540"/>
  <c r="BS538"/>
  <c r="BS536"/>
  <c r="BS522"/>
  <c r="BS510"/>
  <c r="BS502"/>
  <c r="BS493"/>
  <c r="BS485"/>
  <c r="BS463"/>
  <c r="BS455"/>
  <c r="BS442"/>
  <c r="BS440"/>
  <c r="BS438"/>
  <c r="BS436"/>
  <c r="BS434"/>
  <c r="BS432"/>
  <c r="BS430"/>
  <c r="BS428"/>
  <c r="BS402"/>
  <c r="BS397"/>
  <c r="BS393"/>
  <c r="BS389"/>
  <c r="BS383"/>
  <c r="BS381"/>
  <c r="BS748"/>
  <c r="BS746"/>
  <c r="BS742"/>
  <c r="BS738"/>
  <c r="BS736"/>
  <c r="CC735"/>
  <c r="BS732"/>
  <c r="CC731"/>
  <c r="BS728"/>
  <c r="BS726"/>
  <c r="BS724"/>
  <c r="CC723"/>
  <c r="BS720"/>
  <c r="CC719"/>
  <c r="CC713"/>
  <c r="CC708"/>
  <c r="BS700"/>
  <c r="BS698"/>
  <c r="CC693"/>
  <c r="BS686"/>
  <c r="CC680"/>
  <c r="BS676"/>
  <c r="CC664"/>
  <c r="BS650"/>
  <c r="BS648"/>
  <c r="CC647"/>
  <c r="BS644"/>
  <c r="CC643"/>
  <c r="BS640"/>
  <c r="BS638"/>
  <c r="BS636"/>
  <c r="BS634"/>
  <c r="BS558"/>
  <c r="BS556"/>
  <c r="BS554"/>
  <c r="BS552"/>
  <c r="BS550"/>
  <c r="BS534"/>
  <c r="BS530"/>
  <c r="BS518"/>
  <c r="BS479"/>
  <c r="BS477"/>
  <c r="BS475"/>
  <c r="BS473"/>
  <c r="BS471"/>
  <c r="BS469"/>
  <c r="BS465"/>
  <c r="BS461"/>
  <c r="BS457"/>
  <c r="BS443"/>
  <c r="BS426"/>
  <c r="BS424"/>
  <c r="BS405"/>
  <c r="BS401"/>
  <c r="BS399"/>
  <c r="BS395"/>
  <c r="BS387"/>
  <c r="BS745"/>
  <c r="BS743"/>
  <c r="BS741"/>
  <c r="CC716"/>
  <c r="CC700"/>
  <c r="CC696"/>
  <c r="CC684"/>
  <c r="CC676"/>
  <c r="BS672"/>
  <c r="BS668"/>
  <c r="CC667"/>
  <c r="BS618"/>
  <c r="CC617"/>
  <c r="BS612"/>
  <c r="BS610"/>
  <c r="BS608"/>
  <c r="BS606"/>
  <c r="BS604"/>
  <c r="BS598"/>
  <c r="BS570"/>
  <c r="BS524"/>
  <c r="BS520"/>
  <c r="BS516"/>
  <c r="BS512"/>
  <c r="BS508"/>
  <c r="BS504"/>
  <c r="BS500"/>
  <c r="BS496"/>
  <c r="BS491"/>
  <c r="BS487"/>
  <c r="BS483"/>
  <c r="BS468"/>
  <c r="BS466"/>
  <c r="BS464"/>
  <c r="BS462"/>
  <c r="BS460"/>
  <c r="BS458"/>
  <c r="BS456"/>
  <c r="BS444"/>
  <c r="BS420"/>
  <c r="BS416"/>
  <c r="BS412"/>
  <c r="BS400"/>
  <c r="BS398"/>
  <c r="BS396"/>
  <c r="BS394"/>
  <c r="BS392"/>
  <c r="BS390"/>
  <c r="BS388"/>
  <c r="BS384"/>
  <c r="BS749"/>
  <c r="CC738"/>
  <c r="CC650"/>
  <c r="CC630"/>
  <c r="CC610"/>
  <c r="CC606"/>
  <c r="CC546"/>
  <c r="CC534"/>
  <c r="BS528"/>
  <c r="BS470"/>
  <c r="BS453"/>
  <c r="BS452"/>
  <c r="BS451"/>
  <c r="BS450"/>
  <c r="BS449"/>
  <c r="BS448"/>
  <c r="BS447"/>
  <c r="BS446"/>
  <c r="BS445"/>
  <c r="BS409"/>
  <c r="BS408"/>
  <c r="BS407"/>
  <c r="BS406"/>
  <c r="BS403"/>
  <c r="BS377"/>
  <c r="CC748"/>
  <c r="BS739"/>
  <c r="BS735"/>
  <c r="BS733"/>
  <c r="BS731"/>
  <c r="BS729"/>
  <c r="BS727"/>
  <c r="BS725"/>
  <c r="BS723"/>
  <c r="BS721"/>
  <c r="BS719"/>
  <c r="BS717"/>
  <c r="BS713"/>
  <c r="BS711"/>
  <c r="BS709"/>
  <c r="BS705"/>
  <c r="BS703"/>
  <c r="BS701"/>
  <c r="BS697"/>
  <c r="BS693"/>
  <c r="BS691"/>
  <c r="BS689"/>
  <c r="BS685"/>
  <c r="BS681"/>
  <c r="BS677"/>
  <c r="BS673"/>
  <c r="BS671"/>
  <c r="BS669"/>
  <c r="BS667"/>
  <c r="BS665"/>
  <c r="BS661"/>
  <c r="BS659"/>
  <c r="BS657"/>
  <c r="BS655"/>
  <c r="BS653"/>
  <c r="BS651"/>
  <c r="BS647"/>
  <c r="BS645"/>
  <c r="BS643"/>
  <c r="BS641"/>
  <c r="BS639"/>
  <c r="BS637"/>
  <c r="BS635"/>
  <c r="BS633"/>
  <c r="BS631"/>
  <c r="BS627"/>
  <c r="BS625"/>
  <c r="BS623"/>
  <c r="BS621"/>
  <c r="BS619"/>
  <c r="BS617"/>
  <c r="BS613"/>
  <c r="BS611"/>
  <c r="BS607"/>
  <c r="BS603"/>
  <c r="BS601"/>
  <c r="BS599"/>
  <c r="BS597"/>
  <c r="BS593"/>
  <c r="BS591"/>
  <c r="BS589"/>
  <c r="BS587"/>
  <c r="BS585"/>
  <c r="BS583"/>
  <c r="BS581"/>
  <c r="BS579"/>
  <c r="BS577"/>
  <c r="BS575"/>
  <c r="BS573"/>
  <c r="BS569"/>
  <c r="BS567"/>
  <c r="BS565"/>
  <c r="BS563"/>
  <c r="BS557"/>
  <c r="BS555"/>
  <c r="BS553"/>
  <c r="BS551"/>
  <c r="BS549"/>
  <c r="BS547"/>
  <c r="BS543"/>
  <c r="BS541"/>
  <c r="BS539"/>
  <c r="BS537"/>
  <c r="BS535"/>
  <c r="BS529"/>
  <c r="BS527"/>
  <c r="BS525"/>
  <c r="BS523"/>
  <c r="BS521"/>
  <c r="BS519"/>
  <c r="BS517"/>
  <c r="BS515"/>
  <c r="BS513"/>
  <c r="BS511"/>
  <c r="BS509"/>
  <c r="BS507"/>
  <c r="BS505"/>
  <c r="BS503"/>
  <c r="BS501"/>
  <c r="BS499"/>
  <c r="BS497"/>
  <c r="BS495"/>
  <c r="BS492"/>
  <c r="BS490"/>
  <c r="BS488"/>
  <c r="BS486"/>
  <c r="BS484"/>
  <c r="BS482"/>
  <c r="BS478"/>
  <c r="BS476"/>
  <c r="BS474"/>
  <c r="BS472"/>
  <c r="BS441"/>
  <c r="BS439"/>
  <c r="BS437"/>
  <c r="BS435"/>
  <c r="BS433"/>
  <c r="BS431"/>
  <c r="BS429"/>
  <c r="BS427"/>
  <c r="BS425"/>
  <c r="BS421"/>
  <c r="BS419"/>
  <c r="BS417"/>
  <c r="BS415"/>
  <c r="BS413"/>
  <c r="BS411"/>
  <c r="G613"/>
  <c r="BZ613" l="1"/>
  <c r="CA613"/>
  <c r="CC613" s="1"/>
  <c r="BY613"/>
  <c r="L611" i="9"/>
  <c r="P611" s="1"/>
  <c r="Y609" i="10"/>
  <c r="Z609"/>
  <c r="AA609"/>
  <c r="AB609"/>
  <c r="AC609"/>
  <c r="AD609"/>
  <c r="AE609"/>
  <c r="AF609"/>
  <c r="AG609"/>
  <c r="AH609"/>
  <c r="AI609"/>
  <c r="AJ609"/>
  <c r="AK609"/>
  <c r="AL609"/>
  <c r="W609"/>
  <c r="X609"/>
  <c r="I609"/>
  <c r="J609"/>
  <c r="K609"/>
  <c r="L609"/>
  <c r="M609"/>
  <c r="N609"/>
  <c r="O609"/>
  <c r="P609"/>
  <c r="Q609"/>
  <c r="R609"/>
  <c r="S609"/>
  <c r="T609"/>
  <c r="U609"/>
  <c r="I528"/>
  <c r="Q528"/>
  <c r="O528"/>
  <c r="AR528" l="1"/>
  <c r="BP528" s="1"/>
  <c r="Q533"/>
  <c r="AQ528"/>
  <c r="BO528" s="1"/>
  <c r="O533"/>
  <c r="AN528"/>
  <c r="BL528" s="1"/>
  <c r="I533"/>
  <c r="AU609"/>
  <c r="BS609" s="1"/>
  <c r="AX609"/>
  <c r="BV609" s="1"/>
  <c r="AW609"/>
  <c r="BU609" s="1"/>
  <c r="AV609"/>
  <c r="BT609" s="1"/>
  <c r="AS616"/>
  <c r="BQ616" s="1"/>
  <c r="AR616"/>
  <c r="BP616" s="1"/>
  <c r="AQ616"/>
  <c r="BO616" s="1"/>
  <c r="AP616"/>
  <c r="BN616" s="1"/>
  <c r="AO616"/>
  <c r="BM616" s="1"/>
  <c r="AY616"/>
  <c r="BW616" s="1"/>
  <c r="AN616"/>
  <c r="BL616" s="1"/>
  <c r="AU616"/>
  <c r="BS616" s="1"/>
  <c r="AT609"/>
  <c r="BR609" s="1"/>
  <c r="AS609"/>
  <c r="BQ609" s="1"/>
  <c r="AR609"/>
  <c r="BP609" s="1"/>
  <c r="AQ609"/>
  <c r="BO609" s="1"/>
  <c r="AP609"/>
  <c r="BN609" s="1"/>
  <c r="AO609"/>
  <c r="BM609" s="1"/>
  <c r="AX616"/>
  <c r="BV616" s="1"/>
  <c r="AW616"/>
  <c r="BU616" s="1"/>
  <c r="AV616"/>
  <c r="BT616" s="1"/>
  <c r="AT616"/>
  <c r="BR616" s="1"/>
  <c r="U530"/>
  <c r="AT530" s="1"/>
  <c r="BR530" s="1"/>
  <c r="H530"/>
  <c r="U529"/>
  <c r="AT529" s="1"/>
  <c r="BR529" s="1"/>
  <c r="H529"/>
  <c r="U528"/>
  <c r="AT528" s="1"/>
  <c r="BR528" s="1"/>
  <c r="H528"/>
  <c r="U527"/>
  <c r="AT527" s="1"/>
  <c r="BR527" s="1"/>
  <c r="H527"/>
  <c r="U526"/>
  <c r="AT526" s="1"/>
  <c r="BR526" s="1"/>
  <c r="H526"/>
  <c r="AR533" l="1"/>
  <c r="BP533" s="1"/>
  <c r="AQ533"/>
  <c r="BO533" s="1"/>
  <c r="AP533"/>
  <c r="BN533" s="1"/>
  <c r="AO533"/>
  <c r="BM533" s="1"/>
  <c r="AX533"/>
  <c r="BV533" s="1"/>
  <c r="AW533"/>
  <c r="BU533" s="1"/>
  <c r="AV533"/>
  <c r="BT533" s="1"/>
  <c r="G526"/>
  <c r="L524" i="9" s="1"/>
  <c r="G527" i="10"/>
  <c r="L525" i="9" s="1"/>
  <c r="G529" i="10"/>
  <c r="G530"/>
  <c r="G528"/>
  <c r="BY528" l="1"/>
  <c r="CA528"/>
  <c r="CC528" s="1"/>
  <c r="BZ528"/>
  <c r="BZ529"/>
  <c r="BY529"/>
  <c r="CA529"/>
  <c r="CC529" s="1"/>
  <c r="BY526"/>
  <c r="CA526"/>
  <c r="CC526" s="1"/>
  <c r="BZ526"/>
  <c r="BY530"/>
  <c r="CA530"/>
  <c r="CC530" s="1"/>
  <c r="BZ530"/>
  <c r="BZ527"/>
  <c r="CA527"/>
  <c r="CC527" s="1"/>
  <c r="BY527"/>
  <c r="L528" i="9"/>
  <c r="P528" s="1"/>
  <c r="P525"/>
  <c r="L527"/>
  <c r="P527" s="1"/>
  <c r="P524"/>
  <c r="L526"/>
  <c r="P526" l="1"/>
  <c r="G604" i="10"/>
  <c r="BY604" l="1"/>
  <c r="CA604"/>
  <c r="CC604" s="1"/>
  <c r="BZ604"/>
  <c r="AL172"/>
  <c r="I730" l="1"/>
  <c r="AB545"/>
  <c r="AA545"/>
  <c r="W545"/>
  <c r="P747"/>
  <c r="Q747"/>
  <c r="R747"/>
  <c r="S747"/>
  <c r="J747"/>
  <c r="K747"/>
  <c r="L747"/>
  <c r="M747"/>
  <c r="N747"/>
  <c r="O747"/>
  <c r="I747"/>
  <c r="G544"/>
  <c r="G542"/>
  <c r="G537"/>
  <c r="G538"/>
  <c r="G539"/>
  <c r="G540"/>
  <c r="G541"/>
  <c r="G535"/>
  <c r="I545"/>
  <c r="J545"/>
  <c r="K545"/>
  <c r="L545"/>
  <c r="M545"/>
  <c r="N545"/>
  <c r="O545"/>
  <c r="P545"/>
  <c r="Q545"/>
  <c r="R545"/>
  <c r="S545"/>
  <c r="AN170"/>
  <c r="BL170" s="1"/>
  <c r="AO170"/>
  <c r="AP170"/>
  <c r="BN170" s="1"/>
  <c r="AQ170"/>
  <c r="BO170" s="1"/>
  <c r="AR170"/>
  <c r="BP170" s="1"/>
  <c r="AS170"/>
  <c r="BQ170" s="1"/>
  <c r="AT170"/>
  <c r="BR170" s="1"/>
  <c r="AU170"/>
  <c r="AV170"/>
  <c r="BT170" s="1"/>
  <c r="AW170"/>
  <c r="BU170" s="1"/>
  <c r="AX170"/>
  <c r="BV170" s="1"/>
  <c r="AY170"/>
  <c r="BW170" s="1"/>
  <c r="BG170"/>
  <c r="BM170"/>
  <c r="CB170"/>
  <c r="AN171"/>
  <c r="BL171" s="1"/>
  <c r="AO171"/>
  <c r="BM171" s="1"/>
  <c r="AP171"/>
  <c r="BN171" s="1"/>
  <c r="AQ171"/>
  <c r="BO171" s="1"/>
  <c r="AR171"/>
  <c r="BP171" s="1"/>
  <c r="AS171"/>
  <c r="BQ171" s="1"/>
  <c r="AT171"/>
  <c r="BR171" s="1"/>
  <c r="AU171"/>
  <c r="AV171"/>
  <c r="BT171" s="1"/>
  <c r="AW171"/>
  <c r="BU171" s="1"/>
  <c r="AX171"/>
  <c r="BV171" s="1"/>
  <c r="AY171"/>
  <c r="BW171" s="1"/>
  <c r="BG171"/>
  <c r="CB171"/>
  <c r="BG172"/>
  <c r="CB172"/>
  <c r="AK525"/>
  <c r="U525"/>
  <c r="AT525" s="1"/>
  <c r="BR525" s="1"/>
  <c r="H525"/>
  <c r="AK524"/>
  <c r="U524"/>
  <c r="AT524" s="1"/>
  <c r="BR524" s="1"/>
  <c r="H524"/>
  <c r="AK523"/>
  <c r="U523"/>
  <c r="AT523" s="1"/>
  <c r="BR523" s="1"/>
  <c r="H523"/>
  <c r="AJ522"/>
  <c r="H522"/>
  <c r="AH715"/>
  <c r="BZ535" l="1"/>
  <c r="BY535"/>
  <c r="CA535"/>
  <c r="CC535" s="1"/>
  <c r="BY540"/>
  <c r="CA540"/>
  <c r="CC540" s="1"/>
  <c r="BZ540"/>
  <c r="BY538"/>
  <c r="CA538"/>
  <c r="CC538" s="1"/>
  <c r="BZ538"/>
  <c r="BY542"/>
  <c r="CA542"/>
  <c r="CC542" s="1"/>
  <c r="BZ542"/>
  <c r="BZ541"/>
  <c r="CA541"/>
  <c r="CC541" s="1"/>
  <c r="BY541"/>
  <c r="BZ539"/>
  <c r="BY539"/>
  <c r="CA539"/>
  <c r="CC539" s="1"/>
  <c r="BZ537"/>
  <c r="CA537"/>
  <c r="CC537" s="1"/>
  <c r="BY537"/>
  <c r="BY544"/>
  <c r="CA544"/>
  <c r="CC544" s="1"/>
  <c r="BZ544"/>
  <c r="AS545"/>
  <c r="BQ545" s="1"/>
  <c r="AR545"/>
  <c r="BP545" s="1"/>
  <c r="AQ545"/>
  <c r="BO545" s="1"/>
  <c r="AP545"/>
  <c r="BN545" s="1"/>
  <c r="AO545"/>
  <c r="BM545" s="1"/>
  <c r="AQ747"/>
  <c r="BO747" s="1"/>
  <c r="AP747"/>
  <c r="BN747" s="1"/>
  <c r="AO747"/>
  <c r="BM747" s="1"/>
  <c r="AS747"/>
  <c r="BQ747" s="1"/>
  <c r="AR747"/>
  <c r="BP747" s="1"/>
  <c r="AW545"/>
  <c r="BU545" s="1"/>
  <c r="BS170"/>
  <c r="BS171"/>
  <c r="AJ523"/>
  <c r="AJ524"/>
  <c r="AJ525"/>
  <c r="AK522"/>
  <c r="U521"/>
  <c r="AT521" s="1"/>
  <c r="BR521" s="1"/>
  <c r="H521"/>
  <c r="G524" l="1"/>
  <c r="G525"/>
  <c r="BY525" s="1"/>
  <c r="G523"/>
  <c r="G522"/>
  <c r="BZ522" s="1"/>
  <c r="CA523" l="1"/>
  <c r="CC523" s="1"/>
  <c r="BZ523"/>
  <c r="CA524"/>
  <c r="CC524" s="1"/>
  <c r="BZ524"/>
  <c r="CA522"/>
  <c r="CC522" s="1"/>
  <c r="BY522"/>
  <c r="CA525"/>
  <c r="CC525" s="1"/>
  <c r="BZ525"/>
  <c r="BY524"/>
  <c r="BY523"/>
  <c r="G521"/>
  <c r="L521" i="9"/>
  <c r="P521" s="1"/>
  <c r="L523"/>
  <c r="P523" s="1"/>
  <c r="L522"/>
  <c r="P522" s="1"/>
  <c r="L520"/>
  <c r="G714" i="10"/>
  <c r="BZ521" l="1"/>
  <c r="BY521"/>
  <c r="CA521"/>
  <c r="CC521" s="1"/>
  <c r="BY714"/>
  <c r="CA714"/>
  <c r="CC714" s="1"/>
  <c r="BZ714"/>
  <c r="L519" i="9"/>
  <c r="P519" s="1"/>
  <c r="X545" i="10"/>
  <c r="AU545" s="1"/>
  <c r="BS545" s="1"/>
  <c r="P520" i="9"/>
  <c r="G697" i="10"/>
  <c r="BZ697" l="1"/>
  <c r="BY697"/>
  <c r="CA697"/>
  <c r="CC697" s="1"/>
  <c r="M603" i="9"/>
  <c r="N603"/>
  <c r="O603"/>
  <c r="Q603"/>
  <c r="R603"/>
  <c r="K603"/>
  <c r="J603"/>
  <c r="I603"/>
  <c r="Y605" i="10"/>
  <c r="Z605"/>
  <c r="AA605"/>
  <c r="AB605"/>
  <c r="AC605"/>
  <c r="AD605"/>
  <c r="AE605"/>
  <c r="AF605"/>
  <c r="AG605"/>
  <c r="AH605"/>
  <c r="AL605"/>
  <c r="W605"/>
  <c r="U605"/>
  <c r="T605"/>
  <c r="J605"/>
  <c r="L605"/>
  <c r="N605"/>
  <c r="P605"/>
  <c r="Q605"/>
  <c r="R605"/>
  <c r="H604"/>
  <c r="CB144"/>
  <c r="CB143"/>
  <c r="CB138"/>
  <c r="CB169"/>
  <c r="BG169"/>
  <c r="AY169"/>
  <c r="BW169" s="1"/>
  <c r="AX169"/>
  <c r="BV169" s="1"/>
  <c r="AW169"/>
  <c r="BU169" s="1"/>
  <c r="AV169"/>
  <c r="BT169" s="1"/>
  <c r="AU169"/>
  <c r="AT169"/>
  <c r="BR169" s="1"/>
  <c r="AS169"/>
  <c r="BQ169" s="1"/>
  <c r="AR169"/>
  <c r="BP169" s="1"/>
  <c r="AQ169"/>
  <c r="BO169" s="1"/>
  <c r="AP169"/>
  <c r="BN169" s="1"/>
  <c r="AO169"/>
  <c r="BM169" s="1"/>
  <c r="AN169"/>
  <c r="BL169" s="1"/>
  <c r="AK138"/>
  <c r="AK144"/>
  <c r="AK143"/>
  <c r="AJ143"/>
  <c r="AX605" l="1"/>
  <c r="BV605" s="1"/>
  <c r="AW605"/>
  <c r="BU605" s="1"/>
  <c r="AV605"/>
  <c r="BT605" s="1"/>
  <c r="AR605"/>
  <c r="BP605" s="1"/>
  <c r="AT605"/>
  <c r="BR605" s="1"/>
  <c r="L602" i="9"/>
  <c r="P602" s="1"/>
  <c r="BS169" i="10"/>
  <c r="H133"/>
  <c r="G133" s="1"/>
  <c r="I170" i="9" l="1"/>
  <c r="K170"/>
  <c r="M170"/>
  <c r="N170"/>
  <c r="O170"/>
  <c r="Q170"/>
  <c r="R170"/>
  <c r="X172" i="10"/>
  <c r="Y172"/>
  <c r="Z172"/>
  <c r="AA172"/>
  <c r="AB172"/>
  <c r="AC172"/>
  <c r="AD172"/>
  <c r="AE172"/>
  <c r="AF172"/>
  <c r="AG172"/>
  <c r="AH172"/>
  <c r="W172"/>
  <c r="I172"/>
  <c r="J172"/>
  <c r="L172"/>
  <c r="M172"/>
  <c r="N172"/>
  <c r="P172"/>
  <c r="R172"/>
  <c r="S172"/>
  <c r="T172"/>
  <c r="U172"/>
  <c r="H171"/>
  <c r="G171" s="1"/>
  <c r="M200" i="9"/>
  <c r="K200"/>
  <c r="I200"/>
  <c r="J200"/>
  <c r="N200"/>
  <c r="O200"/>
  <c r="Q200"/>
  <c r="R200"/>
  <c r="H201" i="10"/>
  <c r="G201" s="1"/>
  <c r="H200"/>
  <c r="G200" s="1"/>
  <c r="H199"/>
  <c r="G199" s="1"/>
  <c r="BY199" s="1"/>
  <c r="X202"/>
  <c r="Y202"/>
  <c r="Z202"/>
  <c r="AA202"/>
  <c r="AB202"/>
  <c r="AC202"/>
  <c r="AD202"/>
  <c r="AE202"/>
  <c r="AF202"/>
  <c r="AG202"/>
  <c r="AH202"/>
  <c r="AI202"/>
  <c r="AJ202"/>
  <c r="AK202"/>
  <c r="W202"/>
  <c r="I202"/>
  <c r="J202"/>
  <c r="K202"/>
  <c r="L202"/>
  <c r="M202"/>
  <c r="N202"/>
  <c r="O202"/>
  <c r="P202"/>
  <c r="Q202"/>
  <c r="R202"/>
  <c r="S202"/>
  <c r="T202"/>
  <c r="U202"/>
  <c r="H170"/>
  <c r="G170" s="1"/>
  <c r="H169"/>
  <c r="G169" s="1"/>
  <c r="CB28"/>
  <c r="CB19"/>
  <c r="BY173"/>
  <c r="BZ173"/>
  <c r="CA173"/>
  <c r="CB173"/>
  <c r="CB159"/>
  <c r="CB160"/>
  <c r="CB161"/>
  <c r="CB162"/>
  <c r="CB163"/>
  <c r="CB164"/>
  <c r="CB165"/>
  <c r="CB166"/>
  <c r="CB167"/>
  <c r="CB168"/>
  <c r="AN164"/>
  <c r="BL164" s="1"/>
  <c r="AO164"/>
  <c r="BM164" s="1"/>
  <c r="AP164"/>
  <c r="BN164" s="1"/>
  <c r="AQ164"/>
  <c r="BO164" s="1"/>
  <c r="AR164"/>
  <c r="BP164" s="1"/>
  <c r="AS164"/>
  <c r="BQ164" s="1"/>
  <c r="AT164"/>
  <c r="BR164" s="1"/>
  <c r="AU164"/>
  <c r="AV164"/>
  <c r="BT164" s="1"/>
  <c r="AW164"/>
  <c r="BU164" s="1"/>
  <c r="AX164"/>
  <c r="BV164" s="1"/>
  <c r="AY164"/>
  <c r="BW164" s="1"/>
  <c r="BG164"/>
  <c r="AN165"/>
  <c r="BL165" s="1"/>
  <c r="AO165"/>
  <c r="AP165"/>
  <c r="BN165" s="1"/>
  <c r="AQ165"/>
  <c r="BO165" s="1"/>
  <c r="AR165"/>
  <c r="BP165" s="1"/>
  <c r="AS165"/>
  <c r="BQ165" s="1"/>
  <c r="AT165"/>
  <c r="BR165" s="1"/>
  <c r="AU165"/>
  <c r="AV165"/>
  <c r="BT165" s="1"/>
  <c r="AW165"/>
  <c r="BU165" s="1"/>
  <c r="AX165"/>
  <c r="BV165" s="1"/>
  <c r="AY165"/>
  <c r="BW165" s="1"/>
  <c r="BG165"/>
  <c r="BM165"/>
  <c r="AN166"/>
  <c r="BL166" s="1"/>
  <c r="AO166"/>
  <c r="BM166" s="1"/>
  <c r="AP166"/>
  <c r="BN166" s="1"/>
  <c r="AQ166"/>
  <c r="BO166" s="1"/>
  <c r="AR166"/>
  <c r="BP166" s="1"/>
  <c r="AS166"/>
  <c r="BQ166" s="1"/>
  <c r="AT166"/>
  <c r="BR166" s="1"/>
  <c r="AU166"/>
  <c r="AV166"/>
  <c r="BT166" s="1"/>
  <c r="AW166"/>
  <c r="BU166" s="1"/>
  <c r="AX166"/>
  <c r="BV166" s="1"/>
  <c r="AY166"/>
  <c r="BW166" s="1"/>
  <c r="BG166"/>
  <c r="AN167"/>
  <c r="BL167" s="1"/>
  <c r="AO167"/>
  <c r="AP167"/>
  <c r="BN167" s="1"/>
  <c r="AQ167"/>
  <c r="BO167" s="1"/>
  <c r="AR167"/>
  <c r="BP167" s="1"/>
  <c r="AS167"/>
  <c r="BQ167" s="1"/>
  <c r="AT167"/>
  <c r="BR167" s="1"/>
  <c r="AU167"/>
  <c r="AV167"/>
  <c r="BT167" s="1"/>
  <c r="AW167"/>
  <c r="BU167" s="1"/>
  <c r="AX167"/>
  <c r="BV167" s="1"/>
  <c r="AY167"/>
  <c r="BW167" s="1"/>
  <c r="BG167"/>
  <c r="BM167"/>
  <c r="AN168"/>
  <c r="BL168" s="1"/>
  <c r="AO168"/>
  <c r="BM168" s="1"/>
  <c r="AP168"/>
  <c r="BN168" s="1"/>
  <c r="AQ168"/>
  <c r="BO168" s="1"/>
  <c r="AR168"/>
  <c r="BP168" s="1"/>
  <c r="AS168"/>
  <c r="BQ168" s="1"/>
  <c r="AT168"/>
  <c r="BR168" s="1"/>
  <c r="AU168"/>
  <c r="AV168"/>
  <c r="BT168" s="1"/>
  <c r="AW168"/>
  <c r="BU168" s="1"/>
  <c r="AX168"/>
  <c r="BV168" s="1"/>
  <c r="AY168"/>
  <c r="BW168" s="1"/>
  <c r="BG168"/>
  <c r="AU423" l="1"/>
  <c r="BS423" s="1"/>
  <c r="AX172"/>
  <c r="BV172" s="1"/>
  <c r="AW172"/>
  <c r="BU172" s="1"/>
  <c r="AV172"/>
  <c r="BT172" s="1"/>
  <c r="AU172"/>
  <c r="BS172" s="1"/>
  <c r="L168" i="9"/>
  <c r="P168" s="1"/>
  <c r="BY170" i="10"/>
  <c r="CA170"/>
  <c r="CC170" s="1"/>
  <c r="BZ170"/>
  <c r="BY171"/>
  <c r="CA171"/>
  <c r="CC171" s="1"/>
  <c r="BZ171"/>
  <c r="AT172"/>
  <c r="BR172" s="1"/>
  <c r="AS172"/>
  <c r="BQ172" s="1"/>
  <c r="AP172"/>
  <c r="BN172" s="1"/>
  <c r="L169" i="9"/>
  <c r="P169" s="1"/>
  <c r="L167"/>
  <c r="P167" s="1"/>
  <c r="BZ169" i="10"/>
  <c r="CA169"/>
  <c r="CC169" s="1"/>
  <c r="BY169"/>
  <c r="BS167"/>
  <c r="BS165"/>
  <c r="BS168"/>
  <c r="BS166"/>
  <c r="BY200"/>
  <c r="L198" i="9"/>
  <c r="P198" s="1"/>
  <c r="BY201" i="10"/>
  <c r="L199" i="9"/>
  <c r="P199" s="1"/>
  <c r="L197"/>
  <c r="P197" s="1"/>
  <c r="BZ199" i="10"/>
  <c r="CC173"/>
  <c r="BS164"/>
  <c r="H168" l="1"/>
  <c r="G168" s="1"/>
  <c r="L166" i="9" l="1"/>
  <c r="BY168" i="10"/>
  <c r="CA168"/>
  <c r="CC168" s="1"/>
  <c r="BZ168"/>
  <c r="P166" i="9"/>
  <c r="G167" i="10"/>
  <c r="U520"/>
  <c r="AT520" s="1"/>
  <c r="BR520" s="1"/>
  <c r="H520"/>
  <c r="J586" i="9"/>
  <c r="K586"/>
  <c r="D56" i="11" s="1"/>
  <c r="M586" i="9"/>
  <c r="N586"/>
  <c r="O586"/>
  <c r="Q586"/>
  <c r="R586"/>
  <c r="I586"/>
  <c r="C56" i="11" s="1"/>
  <c r="Y588" i="10"/>
  <c r="Z588"/>
  <c r="AA588"/>
  <c r="AB588"/>
  <c r="AC588"/>
  <c r="AD588"/>
  <c r="AE588"/>
  <c r="AF588"/>
  <c r="AG588"/>
  <c r="AH588"/>
  <c r="AI588"/>
  <c r="AY588" s="1"/>
  <c r="BW588" s="1"/>
  <c r="AL588"/>
  <c r="W588"/>
  <c r="I588"/>
  <c r="J588"/>
  <c r="K588"/>
  <c r="L588"/>
  <c r="M588"/>
  <c r="N588"/>
  <c r="O588"/>
  <c r="P588"/>
  <c r="Q588"/>
  <c r="R588"/>
  <c r="S588"/>
  <c r="AN588" l="1"/>
  <c r="BL588" s="1"/>
  <c r="AS588"/>
  <c r="BQ588" s="1"/>
  <c r="AR588"/>
  <c r="BP588" s="1"/>
  <c r="AQ588"/>
  <c r="BO588" s="1"/>
  <c r="AP588"/>
  <c r="BN588" s="1"/>
  <c r="AO588"/>
  <c r="BM588" s="1"/>
  <c r="AX588"/>
  <c r="BV588" s="1"/>
  <c r="AW588"/>
  <c r="BU588" s="1"/>
  <c r="AV588"/>
  <c r="BT588" s="1"/>
  <c r="L165" i="9"/>
  <c r="P165" s="1"/>
  <c r="BY167" i="10"/>
  <c r="CA167"/>
  <c r="CC167" s="1"/>
  <c r="BZ167"/>
  <c r="W584"/>
  <c r="T588"/>
  <c r="U588"/>
  <c r="H587"/>
  <c r="H586"/>
  <c r="I582" i="9"/>
  <c r="J582"/>
  <c r="K582"/>
  <c r="M582"/>
  <c r="N582"/>
  <c r="O582"/>
  <c r="Q582"/>
  <c r="R582"/>
  <c r="Y584" i="10"/>
  <c r="Z584"/>
  <c r="AA584"/>
  <c r="AB584"/>
  <c r="AC584"/>
  <c r="AD584"/>
  <c r="AE584"/>
  <c r="AF584"/>
  <c r="AG584"/>
  <c r="AH584"/>
  <c r="AI584"/>
  <c r="AL584"/>
  <c r="I584"/>
  <c r="J584"/>
  <c r="K584"/>
  <c r="L584"/>
  <c r="M584"/>
  <c r="N584"/>
  <c r="O584"/>
  <c r="P584"/>
  <c r="Q584"/>
  <c r="R584"/>
  <c r="S584"/>
  <c r="T584"/>
  <c r="U584"/>
  <c r="H583"/>
  <c r="H582"/>
  <c r="M607" i="9"/>
  <c r="N607"/>
  <c r="O607"/>
  <c r="K607"/>
  <c r="J607"/>
  <c r="AY609" i="10" s="1"/>
  <c r="BW609" s="1"/>
  <c r="I607" i="9"/>
  <c r="AN609" i="10" s="1"/>
  <c r="BL609" s="1"/>
  <c r="AT584" l="1"/>
  <c r="BR584" s="1"/>
  <c r="AS584"/>
  <c r="BQ584" s="1"/>
  <c r="AR584"/>
  <c r="BP584" s="1"/>
  <c r="AQ584"/>
  <c r="BO584" s="1"/>
  <c r="AP584"/>
  <c r="BN584" s="1"/>
  <c r="AO584"/>
  <c r="BM584" s="1"/>
  <c r="AY584"/>
  <c r="BW584" s="1"/>
  <c r="AN584"/>
  <c r="BL584" s="1"/>
  <c r="AX584"/>
  <c r="BV584" s="1"/>
  <c r="AW584"/>
  <c r="BU584" s="1"/>
  <c r="AV584"/>
  <c r="BT584" s="1"/>
  <c r="AT588"/>
  <c r="BR588" s="1"/>
  <c r="G520"/>
  <c r="BZ520" s="1"/>
  <c r="H588"/>
  <c r="G582"/>
  <c r="X588"/>
  <c r="AU588" s="1"/>
  <c r="BS588" s="1"/>
  <c r="K572" i="9"/>
  <c r="M572"/>
  <c r="N572"/>
  <c r="O572"/>
  <c r="Q572"/>
  <c r="R572"/>
  <c r="J572"/>
  <c r="Y574" i="10"/>
  <c r="Z574"/>
  <c r="AA574"/>
  <c r="AC574"/>
  <c r="AD574"/>
  <c r="AE574"/>
  <c r="AF574"/>
  <c r="AG574"/>
  <c r="AH574"/>
  <c r="AI574"/>
  <c r="AY574" s="1"/>
  <c r="BW574" s="1"/>
  <c r="AL574"/>
  <c r="W574"/>
  <c r="T574"/>
  <c r="I574"/>
  <c r="J574"/>
  <c r="K574"/>
  <c r="L574"/>
  <c r="M574"/>
  <c r="N574"/>
  <c r="O574"/>
  <c r="P574"/>
  <c r="Q574"/>
  <c r="R574"/>
  <c r="S574"/>
  <c r="U519"/>
  <c r="AT519" s="1"/>
  <c r="BR519" s="1"/>
  <c r="U518"/>
  <c r="H519"/>
  <c r="H518"/>
  <c r="H517"/>
  <c r="H516"/>
  <c r="H515"/>
  <c r="AT518" l="1"/>
  <c r="BR518" s="1"/>
  <c r="U533"/>
  <c r="AX574"/>
  <c r="BV574" s="1"/>
  <c r="BY582"/>
  <c r="CA582"/>
  <c r="CC582" s="1"/>
  <c r="BZ582"/>
  <c r="BY520"/>
  <c r="CA520"/>
  <c r="CC520" s="1"/>
  <c r="AS574"/>
  <c r="BQ574" s="1"/>
  <c r="AR574"/>
  <c r="BP574" s="1"/>
  <c r="AQ574"/>
  <c r="BO574" s="1"/>
  <c r="AP574"/>
  <c r="BN574" s="1"/>
  <c r="AO574"/>
  <c r="BM574" s="1"/>
  <c r="AV574"/>
  <c r="BT574" s="1"/>
  <c r="L518" i="9"/>
  <c r="P518" s="1"/>
  <c r="G583" i="10"/>
  <c r="G587"/>
  <c r="AJ588"/>
  <c r="AK588"/>
  <c r="G586"/>
  <c r="L580" i="9"/>
  <c r="G246" i="10"/>
  <c r="AT533" l="1"/>
  <c r="BR533" s="1"/>
  <c r="BZ587"/>
  <c r="CA587"/>
  <c r="CC587" s="1"/>
  <c r="BY587"/>
  <c r="BY586"/>
  <c r="CA586"/>
  <c r="CC586" s="1"/>
  <c r="BZ586"/>
  <c r="BZ583"/>
  <c r="BY583"/>
  <c r="CA583"/>
  <c r="CC583" s="1"/>
  <c r="G588"/>
  <c r="CA588" s="1"/>
  <c r="CC588" s="1"/>
  <c r="G516"/>
  <c r="G518"/>
  <c r="G517"/>
  <c r="G515"/>
  <c r="L585" i="9"/>
  <c r="P585" s="1"/>
  <c r="L581"/>
  <c r="P581" s="1"/>
  <c r="L584"/>
  <c r="G573" i="10"/>
  <c r="P580" i="9"/>
  <c r="G608" i="10"/>
  <c r="G519"/>
  <c r="H403"/>
  <c r="BY588" l="1"/>
  <c r="BZ519"/>
  <c r="CA519"/>
  <c r="CC519" s="1"/>
  <c r="BY519"/>
  <c r="BZ517"/>
  <c r="BY517"/>
  <c r="CA517"/>
  <c r="CC517" s="1"/>
  <c r="BY516"/>
  <c r="CA516"/>
  <c r="CC516" s="1"/>
  <c r="BZ516"/>
  <c r="BY608"/>
  <c r="CA608"/>
  <c r="CC608" s="1"/>
  <c r="BZ608"/>
  <c r="BZ573"/>
  <c r="CA573"/>
  <c r="CC573" s="1"/>
  <c r="BY573"/>
  <c r="BZ515"/>
  <c r="CA515"/>
  <c r="CC515" s="1"/>
  <c r="BY515"/>
  <c r="BY518"/>
  <c r="CA518"/>
  <c r="CC518" s="1"/>
  <c r="BZ518"/>
  <c r="BZ588"/>
  <c r="L517" i="9"/>
  <c r="P517" s="1"/>
  <c r="L513"/>
  <c r="P513" s="1"/>
  <c r="L515"/>
  <c r="P515" s="1"/>
  <c r="L516"/>
  <c r="P516" s="1"/>
  <c r="L514"/>
  <c r="P514" s="1"/>
  <c r="L606"/>
  <c r="P606" s="1"/>
  <c r="P584"/>
  <c r="P586" s="1"/>
  <c r="L586"/>
  <c r="F56" i="11" s="1"/>
  <c r="L571" i="9"/>
  <c r="P571" s="1"/>
  <c r="G403" i="10" l="1"/>
  <c r="BY403" l="1"/>
  <c r="CA403"/>
  <c r="CC403" s="1"/>
  <c r="BZ403"/>
  <c r="H125"/>
  <c r="G165" l="1"/>
  <c r="G166"/>
  <c r="G164"/>
  <c r="L162" i="9" l="1"/>
  <c r="P162" s="1"/>
  <c r="BY164" i="10"/>
  <c r="CA164"/>
  <c r="CC164" s="1"/>
  <c r="BZ164"/>
  <c r="L163" i="9"/>
  <c r="P163" s="1"/>
  <c r="BZ165" i="10"/>
  <c r="BY165"/>
  <c r="CA165"/>
  <c r="CC165" s="1"/>
  <c r="L164" i="9"/>
  <c r="P164" s="1"/>
  <c r="BZ166" i="10"/>
  <c r="BY166"/>
  <c r="CA166"/>
  <c r="CC166" s="1"/>
  <c r="J543" i="9"/>
  <c r="K543"/>
  <c r="M543"/>
  <c r="N543"/>
  <c r="O543"/>
  <c r="Q543"/>
  <c r="R543"/>
  <c r="I543"/>
  <c r="AN545" i="10" s="1"/>
  <c r="BL545" s="1"/>
  <c r="Y545" l="1"/>
  <c r="Z545"/>
  <c r="AC545"/>
  <c r="AD545"/>
  <c r="AE545"/>
  <c r="AF545"/>
  <c r="AG545"/>
  <c r="AH545"/>
  <c r="AI545"/>
  <c r="AL545"/>
  <c r="T545"/>
  <c r="I570" i="9"/>
  <c r="AN572" i="10" s="1"/>
  <c r="BL572" s="1"/>
  <c r="J412" i="9"/>
  <c r="CB246" i="10"/>
  <c r="AY414" l="1"/>
  <c r="BW414" s="1"/>
  <c r="AY545"/>
  <c r="BW545" s="1"/>
  <c r="AX545"/>
  <c r="BV545" s="1"/>
  <c r="AV545"/>
  <c r="BT545" s="1"/>
  <c r="AQ561"/>
  <c r="BO561" s="1"/>
  <c r="I572" i="9"/>
  <c r="AN574" i="10" s="1"/>
  <c r="BL574" s="1"/>
  <c r="AO561"/>
  <c r="BM561" s="1"/>
  <c r="U545"/>
  <c r="U574"/>
  <c r="AT574" s="1"/>
  <c r="BR574" s="1"/>
  <c r="G513"/>
  <c r="G543"/>
  <c r="BK371"/>
  <c r="AT545" l="1"/>
  <c r="BR545" s="1"/>
  <c r="BZ543"/>
  <c r="BY543"/>
  <c r="CA543"/>
  <c r="CC543" s="1"/>
  <c r="BZ513"/>
  <c r="BY513"/>
  <c r="CA513"/>
  <c r="CC513" s="1"/>
  <c r="I605"/>
  <c r="L511" i="9"/>
  <c r="P511" s="1"/>
  <c r="G512" i="10"/>
  <c r="G572"/>
  <c r="G514"/>
  <c r="G603"/>
  <c r="BG18"/>
  <c r="BS18" s="1"/>
  <c r="BG19"/>
  <c r="BG20"/>
  <c r="BG21"/>
  <c r="BG22"/>
  <c r="BG23"/>
  <c r="BG24"/>
  <c r="BG25"/>
  <c r="BG26"/>
  <c r="BG27"/>
  <c r="BG28"/>
  <c r="BG29"/>
  <c r="BG30"/>
  <c r="BG31"/>
  <c r="BG32"/>
  <c r="BG33"/>
  <c r="BG34"/>
  <c r="BG35"/>
  <c r="BG36"/>
  <c r="BG37"/>
  <c r="BG38"/>
  <c r="BG39"/>
  <c r="BG40"/>
  <c r="BG41"/>
  <c r="BG42"/>
  <c r="BG43"/>
  <c r="BG44"/>
  <c r="BG45"/>
  <c r="BG46"/>
  <c r="BG47"/>
  <c r="BG48"/>
  <c r="BG49"/>
  <c r="BG50"/>
  <c r="BG51"/>
  <c r="BG52"/>
  <c r="BG53"/>
  <c r="BG54"/>
  <c r="BG55"/>
  <c r="BG56"/>
  <c r="BG57"/>
  <c r="BG58"/>
  <c r="BG59"/>
  <c r="BG60"/>
  <c r="BG61"/>
  <c r="BG62"/>
  <c r="BG63"/>
  <c r="BG64"/>
  <c r="BG65"/>
  <c r="BG66"/>
  <c r="BG67"/>
  <c r="BG68"/>
  <c r="BG69"/>
  <c r="BG70"/>
  <c r="BG71"/>
  <c r="BG72"/>
  <c r="BG73"/>
  <c r="BG74"/>
  <c r="BG75"/>
  <c r="BG76"/>
  <c r="BG77"/>
  <c r="BG78"/>
  <c r="BG79"/>
  <c r="BG80"/>
  <c r="BG81"/>
  <c r="BG82"/>
  <c r="BG83"/>
  <c r="BG84"/>
  <c r="BG85"/>
  <c r="BG86"/>
  <c r="BG87"/>
  <c r="BG88"/>
  <c r="BG89"/>
  <c r="BG90"/>
  <c r="BG91"/>
  <c r="BG92"/>
  <c r="BG93"/>
  <c r="BG94"/>
  <c r="BG95"/>
  <c r="BG96"/>
  <c r="BG97"/>
  <c r="BG98"/>
  <c r="BG99"/>
  <c r="BG100"/>
  <c r="BG101"/>
  <c r="BG102"/>
  <c r="BG103"/>
  <c r="BG104"/>
  <c r="BG105"/>
  <c r="BG106"/>
  <c r="BG107"/>
  <c r="BG108"/>
  <c r="BG109"/>
  <c r="BG110"/>
  <c r="BG111"/>
  <c r="BG112"/>
  <c r="BG113"/>
  <c r="BG114"/>
  <c r="BG115"/>
  <c r="BG116"/>
  <c r="BG117"/>
  <c r="BG118"/>
  <c r="BG119"/>
  <c r="BG120"/>
  <c r="BG121"/>
  <c r="BG122"/>
  <c r="BG123"/>
  <c r="BG124"/>
  <c r="BG125"/>
  <c r="BG126"/>
  <c r="BG127"/>
  <c r="BG128"/>
  <c r="BG129"/>
  <c r="BG130"/>
  <c r="BG131"/>
  <c r="BG132"/>
  <c r="BG133"/>
  <c r="BG134"/>
  <c r="BG135"/>
  <c r="BG136"/>
  <c r="BG137"/>
  <c r="BG138"/>
  <c r="BG139"/>
  <c r="BG140"/>
  <c r="BG141"/>
  <c r="BG142"/>
  <c r="BG143"/>
  <c r="BG144"/>
  <c r="BG145"/>
  <c r="BG146"/>
  <c r="BG147"/>
  <c r="BG148"/>
  <c r="BG149"/>
  <c r="BG150"/>
  <c r="BG151"/>
  <c r="BG152"/>
  <c r="BG153"/>
  <c r="BG154"/>
  <c r="BG155"/>
  <c r="BG156"/>
  <c r="BG157"/>
  <c r="BG158"/>
  <c r="BG159"/>
  <c r="BG160"/>
  <c r="BG161"/>
  <c r="BG162"/>
  <c r="BG163"/>
  <c r="BG173"/>
  <c r="BG174"/>
  <c r="BG175"/>
  <c r="BG176"/>
  <c r="BG177"/>
  <c r="BG178"/>
  <c r="BG179"/>
  <c r="BG180"/>
  <c r="BG181"/>
  <c r="BG182"/>
  <c r="BG183"/>
  <c r="BG184"/>
  <c r="BG185"/>
  <c r="BG186"/>
  <c r="BG187"/>
  <c r="BG188"/>
  <c r="BG189"/>
  <c r="BG190"/>
  <c r="BG191"/>
  <c r="BG192"/>
  <c r="BG193"/>
  <c r="BG194"/>
  <c r="BG195"/>
  <c r="BG196"/>
  <c r="BG197"/>
  <c r="BG198"/>
  <c r="BG202"/>
  <c r="BG203"/>
  <c r="BG204"/>
  <c r="BG205"/>
  <c r="BG206"/>
  <c r="BG207"/>
  <c r="BG208"/>
  <c r="BG209"/>
  <c r="BG210"/>
  <c r="BG211"/>
  <c r="BG212"/>
  <c r="BG213"/>
  <c r="BG214"/>
  <c r="BG215"/>
  <c r="BG216"/>
  <c r="BG217"/>
  <c r="BG218"/>
  <c r="BG219"/>
  <c r="BG220"/>
  <c r="BG221"/>
  <c r="BG222"/>
  <c r="BG223"/>
  <c r="BG224"/>
  <c r="BG225"/>
  <c r="BG226"/>
  <c r="BG227"/>
  <c r="BG228"/>
  <c r="BG229"/>
  <c r="BG230"/>
  <c r="BG231"/>
  <c r="BG232"/>
  <c r="BG233"/>
  <c r="BG234"/>
  <c r="BG235"/>
  <c r="BG236"/>
  <c r="BG237"/>
  <c r="BG238"/>
  <c r="BG239"/>
  <c r="BG240"/>
  <c r="BG241"/>
  <c r="BG242"/>
  <c r="BG243"/>
  <c r="BG244"/>
  <c r="BG245"/>
  <c r="BG246"/>
  <c r="BG247"/>
  <c r="BG248"/>
  <c r="BG249"/>
  <c r="BG250"/>
  <c r="BG251"/>
  <c r="BG252"/>
  <c r="BG253"/>
  <c r="BG254"/>
  <c r="BG255"/>
  <c r="BG256"/>
  <c r="BG257"/>
  <c r="BG258"/>
  <c r="BG259"/>
  <c r="BG260"/>
  <c r="BG261"/>
  <c r="BG262"/>
  <c r="BG263"/>
  <c r="BG264"/>
  <c r="BG265"/>
  <c r="BG266"/>
  <c r="BG267"/>
  <c r="BG268"/>
  <c r="BG269"/>
  <c r="BG270"/>
  <c r="BG271"/>
  <c r="BG272"/>
  <c r="BG273"/>
  <c r="BG274"/>
  <c r="BG275"/>
  <c r="BG276"/>
  <c r="BG277"/>
  <c r="BG278"/>
  <c r="BG279"/>
  <c r="BG280"/>
  <c r="BG281"/>
  <c r="BG282"/>
  <c r="BG283"/>
  <c r="BG284"/>
  <c r="BG285"/>
  <c r="BG286"/>
  <c r="BG287"/>
  <c r="BG288"/>
  <c r="BG289"/>
  <c r="BG290"/>
  <c r="BG291"/>
  <c r="BG292"/>
  <c r="BG293"/>
  <c r="BG294"/>
  <c r="BG295"/>
  <c r="BG296"/>
  <c r="BG297"/>
  <c r="BG298"/>
  <c r="BG299"/>
  <c r="BG300"/>
  <c r="BG301"/>
  <c r="BG302"/>
  <c r="BG303"/>
  <c r="BG304"/>
  <c r="BG305"/>
  <c r="BG306"/>
  <c r="BG307"/>
  <c r="BG308"/>
  <c r="BG309"/>
  <c r="BG310"/>
  <c r="BG311"/>
  <c r="BG312"/>
  <c r="BG313"/>
  <c r="BG314"/>
  <c r="BG315"/>
  <c r="BG316"/>
  <c r="BG317"/>
  <c r="BG318"/>
  <c r="BG319"/>
  <c r="BG320"/>
  <c r="BG321"/>
  <c r="BG322"/>
  <c r="BG323"/>
  <c r="BG324"/>
  <c r="BG325"/>
  <c r="BG326"/>
  <c r="BG327"/>
  <c r="BG328"/>
  <c r="BG329"/>
  <c r="BG330"/>
  <c r="BG331"/>
  <c r="BG332"/>
  <c r="BG333"/>
  <c r="BG334"/>
  <c r="BG335"/>
  <c r="BG336"/>
  <c r="BG337"/>
  <c r="BG338"/>
  <c r="BG339"/>
  <c r="BG340"/>
  <c r="BG341"/>
  <c r="BG342"/>
  <c r="BG343"/>
  <c r="BG344"/>
  <c r="BG345"/>
  <c r="BG346"/>
  <c r="BG347"/>
  <c r="BG348"/>
  <c r="BG349"/>
  <c r="BG350"/>
  <c r="BG351"/>
  <c r="BG352"/>
  <c r="BG353"/>
  <c r="BG354"/>
  <c r="BG355"/>
  <c r="BG356"/>
  <c r="BG357"/>
  <c r="BG358"/>
  <c r="BG359"/>
  <c r="BG360"/>
  <c r="BG361"/>
  <c r="BG362"/>
  <c r="BG363"/>
  <c r="BG364"/>
  <c r="BG365"/>
  <c r="BG366"/>
  <c r="BG367"/>
  <c r="BG368"/>
  <c r="BG369"/>
  <c r="BG370"/>
  <c r="AN18"/>
  <c r="BL18" s="1"/>
  <c r="AO18"/>
  <c r="BM18" s="1"/>
  <c r="AP18"/>
  <c r="BN18" s="1"/>
  <c r="AQ18"/>
  <c r="BO18" s="1"/>
  <c r="AR18"/>
  <c r="BP18" s="1"/>
  <c r="AS18"/>
  <c r="BQ18" s="1"/>
  <c r="AT18"/>
  <c r="BR18" s="1"/>
  <c r="AU18"/>
  <c r="AV18"/>
  <c r="BT18" s="1"/>
  <c r="AW18"/>
  <c r="BU18" s="1"/>
  <c r="AX18"/>
  <c r="BV18" s="1"/>
  <c r="AY18"/>
  <c r="BW18" s="1"/>
  <c r="AN19"/>
  <c r="BL19" s="1"/>
  <c r="AO19"/>
  <c r="BM19" s="1"/>
  <c r="AP19"/>
  <c r="BN19" s="1"/>
  <c r="AQ19"/>
  <c r="BO19" s="1"/>
  <c r="AR19"/>
  <c r="BP19" s="1"/>
  <c r="AS19"/>
  <c r="BQ19" s="1"/>
  <c r="AT19"/>
  <c r="BR19" s="1"/>
  <c r="AU19"/>
  <c r="AV19"/>
  <c r="BT19" s="1"/>
  <c r="AW19"/>
  <c r="BU19" s="1"/>
  <c r="AX19"/>
  <c r="BV19" s="1"/>
  <c r="AY19"/>
  <c r="BW19" s="1"/>
  <c r="AN20"/>
  <c r="BL20" s="1"/>
  <c r="AO20"/>
  <c r="BM20" s="1"/>
  <c r="AP20"/>
  <c r="BN20" s="1"/>
  <c r="AQ20"/>
  <c r="BO20" s="1"/>
  <c r="AR20"/>
  <c r="BP20" s="1"/>
  <c r="AS20"/>
  <c r="BQ20" s="1"/>
  <c r="AT20"/>
  <c r="BR20" s="1"/>
  <c r="AU20"/>
  <c r="AV20"/>
  <c r="BT20" s="1"/>
  <c r="AW20"/>
  <c r="BU20" s="1"/>
  <c r="AX20"/>
  <c r="BV20" s="1"/>
  <c r="AY20"/>
  <c r="BW20" s="1"/>
  <c r="AN21"/>
  <c r="BL21" s="1"/>
  <c r="AO21"/>
  <c r="BM21" s="1"/>
  <c r="AP21"/>
  <c r="BN21" s="1"/>
  <c r="AQ21"/>
  <c r="BO21" s="1"/>
  <c r="AR21"/>
  <c r="BP21" s="1"/>
  <c r="AS21"/>
  <c r="BQ21" s="1"/>
  <c r="AT21"/>
  <c r="BR21" s="1"/>
  <c r="AU21"/>
  <c r="AV21"/>
  <c r="BT21" s="1"/>
  <c r="AW21"/>
  <c r="BU21" s="1"/>
  <c r="AX21"/>
  <c r="BV21" s="1"/>
  <c r="AY21"/>
  <c r="BW21" s="1"/>
  <c r="AN22"/>
  <c r="BL22" s="1"/>
  <c r="AO22"/>
  <c r="BM22" s="1"/>
  <c r="AP22"/>
  <c r="BN22" s="1"/>
  <c r="AQ22"/>
  <c r="BO22" s="1"/>
  <c r="AR22"/>
  <c r="BP22" s="1"/>
  <c r="AS22"/>
  <c r="BQ22" s="1"/>
  <c r="AT22"/>
  <c r="BR22" s="1"/>
  <c r="AU22"/>
  <c r="AV22"/>
  <c r="BT22" s="1"/>
  <c r="AW22"/>
  <c r="BU22" s="1"/>
  <c r="AX22"/>
  <c r="BV22" s="1"/>
  <c r="AY22"/>
  <c r="BW22" s="1"/>
  <c r="AN23"/>
  <c r="BL23" s="1"/>
  <c r="AO23"/>
  <c r="BM23" s="1"/>
  <c r="AP23"/>
  <c r="BN23" s="1"/>
  <c r="AQ23"/>
  <c r="BO23" s="1"/>
  <c r="AR23"/>
  <c r="BP23" s="1"/>
  <c r="AS23"/>
  <c r="BQ23" s="1"/>
  <c r="AT23"/>
  <c r="BR23" s="1"/>
  <c r="AU23"/>
  <c r="AV23"/>
  <c r="BT23" s="1"/>
  <c r="AW23"/>
  <c r="BU23" s="1"/>
  <c r="AX23"/>
  <c r="BV23" s="1"/>
  <c r="AY23"/>
  <c r="BW23" s="1"/>
  <c r="AN24"/>
  <c r="BL24" s="1"/>
  <c r="AO24"/>
  <c r="BM24" s="1"/>
  <c r="AP24"/>
  <c r="BN24" s="1"/>
  <c r="AQ24"/>
  <c r="BO24" s="1"/>
  <c r="AR24"/>
  <c r="BP24" s="1"/>
  <c r="AS24"/>
  <c r="BQ24" s="1"/>
  <c r="AT24"/>
  <c r="BR24" s="1"/>
  <c r="AU24"/>
  <c r="AV24"/>
  <c r="BT24" s="1"/>
  <c r="AW24"/>
  <c r="BU24" s="1"/>
  <c r="AX24"/>
  <c r="BV24" s="1"/>
  <c r="AY24"/>
  <c r="BW24" s="1"/>
  <c r="AN25"/>
  <c r="BL25" s="1"/>
  <c r="AO25"/>
  <c r="BM25" s="1"/>
  <c r="AP25"/>
  <c r="BN25" s="1"/>
  <c r="AQ25"/>
  <c r="BO25" s="1"/>
  <c r="AR25"/>
  <c r="BP25" s="1"/>
  <c r="AS25"/>
  <c r="BQ25" s="1"/>
  <c r="AT25"/>
  <c r="BR25" s="1"/>
  <c r="AU25"/>
  <c r="AV25"/>
  <c r="BT25" s="1"/>
  <c r="AW25"/>
  <c r="BU25" s="1"/>
  <c r="AX25"/>
  <c r="BV25" s="1"/>
  <c r="AY25"/>
  <c r="BW25" s="1"/>
  <c r="AN26"/>
  <c r="BL26" s="1"/>
  <c r="AO26"/>
  <c r="BM26" s="1"/>
  <c r="AP26"/>
  <c r="BN26" s="1"/>
  <c r="AQ26"/>
  <c r="BO26" s="1"/>
  <c r="AR26"/>
  <c r="BP26" s="1"/>
  <c r="AS26"/>
  <c r="BQ26" s="1"/>
  <c r="AT26"/>
  <c r="BR26" s="1"/>
  <c r="AU26"/>
  <c r="AV26"/>
  <c r="BT26" s="1"/>
  <c r="AW26"/>
  <c r="BU26" s="1"/>
  <c r="AX26"/>
  <c r="BV26" s="1"/>
  <c r="AY26"/>
  <c r="BW26" s="1"/>
  <c r="AN27"/>
  <c r="BL27" s="1"/>
  <c r="AO27"/>
  <c r="BM27" s="1"/>
  <c r="AP27"/>
  <c r="BN27" s="1"/>
  <c r="AQ27"/>
  <c r="BO27" s="1"/>
  <c r="AR27"/>
  <c r="BP27" s="1"/>
  <c r="AS27"/>
  <c r="BQ27" s="1"/>
  <c r="AT27"/>
  <c r="BR27" s="1"/>
  <c r="AU27"/>
  <c r="AV27"/>
  <c r="BT27" s="1"/>
  <c r="AW27"/>
  <c r="BU27" s="1"/>
  <c r="AX27"/>
  <c r="BV27" s="1"/>
  <c r="AY27"/>
  <c r="BW27" s="1"/>
  <c r="AN28"/>
  <c r="BL28" s="1"/>
  <c r="AO28"/>
  <c r="BM28" s="1"/>
  <c r="AP28"/>
  <c r="BN28" s="1"/>
  <c r="AQ28"/>
  <c r="BO28" s="1"/>
  <c r="AR28"/>
  <c r="BP28" s="1"/>
  <c r="AS28"/>
  <c r="BQ28" s="1"/>
  <c r="AT28"/>
  <c r="BR28" s="1"/>
  <c r="AU28"/>
  <c r="AV28"/>
  <c r="BT28" s="1"/>
  <c r="AW28"/>
  <c r="BU28" s="1"/>
  <c r="AX28"/>
  <c r="BV28" s="1"/>
  <c r="AY28"/>
  <c r="BW28" s="1"/>
  <c r="AN29"/>
  <c r="BL29" s="1"/>
  <c r="AO29"/>
  <c r="BM29" s="1"/>
  <c r="AP29"/>
  <c r="BN29" s="1"/>
  <c r="AQ29"/>
  <c r="BO29" s="1"/>
  <c r="AR29"/>
  <c r="BP29" s="1"/>
  <c r="AS29"/>
  <c r="BQ29" s="1"/>
  <c r="AT29"/>
  <c r="BR29" s="1"/>
  <c r="AU29"/>
  <c r="AV29"/>
  <c r="BT29" s="1"/>
  <c r="AW29"/>
  <c r="BU29" s="1"/>
  <c r="AX29"/>
  <c r="BV29" s="1"/>
  <c r="AY29"/>
  <c r="BW29" s="1"/>
  <c r="AN30"/>
  <c r="BL30" s="1"/>
  <c r="AO30"/>
  <c r="BM30" s="1"/>
  <c r="AP30"/>
  <c r="BN30" s="1"/>
  <c r="AQ30"/>
  <c r="BO30" s="1"/>
  <c r="AR30"/>
  <c r="BP30" s="1"/>
  <c r="AS30"/>
  <c r="BQ30" s="1"/>
  <c r="AT30"/>
  <c r="BR30" s="1"/>
  <c r="AU30"/>
  <c r="AV30"/>
  <c r="BT30" s="1"/>
  <c r="AW30"/>
  <c r="BU30" s="1"/>
  <c r="AX30"/>
  <c r="BV30" s="1"/>
  <c r="AY30"/>
  <c r="BW30" s="1"/>
  <c r="AN31"/>
  <c r="BL31" s="1"/>
  <c r="AO31"/>
  <c r="BM31" s="1"/>
  <c r="AP31"/>
  <c r="BN31" s="1"/>
  <c r="AQ31"/>
  <c r="BO31" s="1"/>
  <c r="AR31"/>
  <c r="BP31" s="1"/>
  <c r="AS31"/>
  <c r="BQ31" s="1"/>
  <c r="AT31"/>
  <c r="BR31" s="1"/>
  <c r="AU31"/>
  <c r="AV31"/>
  <c r="BT31" s="1"/>
  <c r="AW31"/>
  <c r="BU31" s="1"/>
  <c r="AX31"/>
  <c r="BV31" s="1"/>
  <c r="AY31"/>
  <c r="BW31" s="1"/>
  <c r="AN32"/>
  <c r="BL32" s="1"/>
  <c r="AO32"/>
  <c r="BM32" s="1"/>
  <c r="AP32"/>
  <c r="BN32" s="1"/>
  <c r="AQ32"/>
  <c r="BO32" s="1"/>
  <c r="AR32"/>
  <c r="BP32" s="1"/>
  <c r="AS32"/>
  <c r="BQ32" s="1"/>
  <c r="AT32"/>
  <c r="BR32" s="1"/>
  <c r="AU32"/>
  <c r="AV32"/>
  <c r="BT32" s="1"/>
  <c r="AW32"/>
  <c r="BU32" s="1"/>
  <c r="AX32"/>
  <c r="BV32" s="1"/>
  <c r="AY32"/>
  <c r="BW32" s="1"/>
  <c r="AN33"/>
  <c r="BL33" s="1"/>
  <c r="AO33"/>
  <c r="BM33" s="1"/>
  <c r="AP33"/>
  <c r="BN33" s="1"/>
  <c r="AQ33"/>
  <c r="BO33" s="1"/>
  <c r="AR33"/>
  <c r="BP33" s="1"/>
  <c r="AS33"/>
  <c r="BQ33" s="1"/>
  <c r="AT33"/>
  <c r="BR33" s="1"/>
  <c r="AU33"/>
  <c r="AV33"/>
  <c r="BT33" s="1"/>
  <c r="AW33"/>
  <c r="BU33" s="1"/>
  <c r="AX33"/>
  <c r="BV33" s="1"/>
  <c r="AY33"/>
  <c r="BW33" s="1"/>
  <c r="AN34"/>
  <c r="BL34" s="1"/>
  <c r="AO34"/>
  <c r="BM34" s="1"/>
  <c r="AP34"/>
  <c r="BN34" s="1"/>
  <c r="AQ34"/>
  <c r="BO34" s="1"/>
  <c r="AR34"/>
  <c r="BP34" s="1"/>
  <c r="AS34"/>
  <c r="BQ34" s="1"/>
  <c r="AT34"/>
  <c r="BR34" s="1"/>
  <c r="AU34"/>
  <c r="AV34"/>
  <c r="BT34" s="1"/>
  <c r="AW34"/>
  <c r="BU34" s="1"/>
  <c r="AX34"/>
  <c r="BV34" s="1"/>
  <c r="AY34"/>
  <c r="BW34" s="1"/>
  <c r="AN35"/>
  <c r="BL35" s="1"/>
  <c r="AO35"/>
  <c r="BM35" s="1"/>
  <c r="AP35"/>
  <c r="BN35" s="1"/>
  <c r="AQ35"/>
  <c r="BO35" s="1"/>
  <c r="AR35"/>
  <c r="BP35" s="1"/>
  <c r="AS35"/>
  <c r="BQ35" s="1"/>
  <c r="AT35"/>
  <c r="BR35" s="1"/>
  <c r="AU35"/>
  <c r="AV35"/>
  <c r="BT35" s="1"/>
  <c r="AW35"/>
  <c r="BU35" s="1"/>
  <c r="AX35"/>
  <c r="BV35" s="1"/>
  <c r="AY35"/>
  <c r="BW35" s="1"/>
  <c r="AN36"/>
  <c r="BL36" s="1"/>
  <c r="AO36"/>
  <c r="BM36" s="1"/>
  <c r="AP36"/>
  <c r="BN36" s="1"/>
  <c r="AQ36"/>
  <c r="BO36" s="1"/>
  <c r="AR36"/>
  <c r="BP36" s="1"/>
  <c r="AS36"/>
  <c r="BQ36" s="1"/>
  <c r="AT36"/>
  <c r="BR36" s="1"/>
  <c r="AU36"/>
  <c r="AV36"/>
  <c r="BT36" s="1"/>
  <c r="AW36"/>
  <c r="BU36" s="1"/>
  <c r="AX36"/>
  <c r="BV36" s="1"/>
  <c r="AY36"/>
  <c r="BW36" s="1"/>
  <c r="AN37"/>
  <c r="BL37" s="1"/>
  <c r="AO37"/>
  <c r="BM37" s="1"/>
  <c r="AP37"/>
  <c r="BN37" s="1"/>
  <c r="AQ37"/>
  <c r="BO37" s="1"/>
  <c r="AR37"/>
  <c r="BP37" s="1"/>
  <c r="AS37"/>
  <c r="BQ37" s="1"/>
  <c r="AT37"/>
  <c r="BR37" s="1"/>
  <c r="AU37"/>
  <c r="AV37"/>
  <c r="BT37" s="1"/>
  <c r="AW37"/>
  <c r="BU37" s="1"/>
  <c r="AX37"/>
  <c r="BV37" s="1"/>
  <c r="AY37"/>
  <c r="BW37" s="1"/>
  <c r="AN38"/>
  <c r="BL38" s="1"/>
  <c r="AO38"/>
  <c r="BM38" s="1"/>
  <c r="AP38"/>
  <c r="BN38" s="1"/>
  <c r="AQ38"/>
  <c r="BO38" s="1"/>
  <c r="AR38"/>
  <c r="BP38" s="1"/>
  <c r="AS38"/>
  <c r="BQ38" s="1"/>
  <c r="AT38"/>
  <c r="BR38" s="1"/>
  <c r="AU38"/>
  <c r="AV38"/>
  <c r="BT38" s="1"/>
  <c r="AW38"/>
  <c r="BU38" s="1"/>
  <c r="AX38"/>
  <c r="BV38" s="1"/>
  <c r="AY38"/>
  <c r="BW38" s="1"/>
  <c r="AN39"/>
  <c r="BL39" s="1"/>
  <c r="AO39"/>
  <c r="BM39" s="1"/>
  <c r="AP39"/>
  <c r="BN39" s="1"/>
  <c r="AQ39"/>
  <c r="BO39" s="1"/>
  <c r="AR39"/>
  <c r="BP39" s="1"/>
  <c r="AS39"/>
  <c r="BQ39" s="1"/>
  <c r="AT39"/>
  <c r="BR39" s="1"/>
  <c r="AU39"/>
  <c r="AV39"/>
  <c r="BT39" s="1"/>
  <c r="AW39"/>
  <c r="BU39" s="1"/>
  <c r="AX39"/>
  <c r="BV39" s="1"/>
  <c r="AY39"/>
  <c r="BW39" s="1"/>
  <c r="AN40"/>
  <c r="BL40" s="1"/>
  <c r="AO40"/>
  <c r="BM40" s="1"/>
  <c r="AP40"/>
  <c r="BN40" s="1"/>
  <c r="AQ40"/>
  <c r="BO40" s="1"/>
  <c r="AR40"/>
  <c r="BP40" s="1"/>
  <c r="AS40"/>
  <c r="BQ40" s="1"/>
  <c r="AT40"/>
  <c r="BR40" s="1"/>
  <c r="AU40"/>
  <c r="AV40"/>
  <c r="BT40" s="1"/>
  <c r="AW40"/>
  <c r="BU40" s="1"/>
  <c r="AX40"/>
  <c r="BV40" s="1"/>
  <c r="AY40"/>
  <c r="BW40" s="1"/>
  <c r="AN41"/>
  <c r="BL41" s="1"/>
  <c r="AO41"/>
  <c r="BM41" s="1"/>
  <c r="AP41"/>
  <c r="BN41" s="1"/>
  <c r="AQ41"/>
  <c r="BO41" s="1"/>
  <c r="AR41"/>
  <c r="BP41" s="1"/>
  <c r="AS41"/>
  <c r="BQ41" s="1"/>
  <c r="AT41"/>
  <c r="BR41" s="1"/>
  <c r="AU41"/>
  <c r="AV41"/>
  <c r="BT41" s="1"/>
  <c r="AW41"/>
  <c r="BU41" s="1"/>
  <c r="AX41"/>
  <c r="BV41" s="1"/>
  <c r="AY41"/>
  <c r="BW41" s="1"/>
  <c r="AN42"/>
  <c r="BL42" s="1"/>
  <c r="AO42"/>
  <c r="BM42" s="1"/>
  <c r="AP42"/>
  <c r="BN42" s="1"/>
  <c r="AQ42"/>
  <c r="BO42" s="1"/>
  <c r="AR42"/>
  <c r="BP42" s="1"/>
  <c r="AS42"/>
  <c r="BQ42" s="1"/>
  <c r="AT42"/>
  <c r="BR42" s="1"/>
  <c r="AU42"/>
  <c r="AV42"/>
  <c r="BT42" s="1"/>
  <c r="AW42"/>
  <c r="BU42" s="1"/>
  <c r="AX42"/>
  <c r="BV42" s="1"/>
  <c r="AY42"/>
  <c r="BW42" s="1"/>
  <c r="AN43"/>
  <c r="BL43" s="1"/>
  <c r="AO43"/>
  <c r="BM43" s="1"/>
  <c r="AP43"/>
  <c r="BN43" s="1"/>
  <c r="AQ43"/>
  <c r="BO43" s="1"/>
  <c r="AR43"/>
  <c r="BP43" s="1"/>
  <c r="AS43"/>
  <c r="BQ43" s="1"/>
  <c r="AT43"/>
  <c r="BR43" s="1"/>
  <c r="AU43"/>
  <c r="AV43"/>
  <c r="BT43" s="1"/>
  <c r="AW43"/>
  <c r="BU43" s="1"/>
  <c r="AX43"/>
  <c r="BV43" s="1"/>
  <c r="AY43"/>
  <c r="BW43" s="1"/>
  <c r="AN44"/>
  <c r="BL44" s="1"/>
  <c r="AO44"/>
  <c r="BM44" s="1"/>
  <c r="AP44"/>
  <c r="BN44" s="1"/>
  <c r="AQ44"/>
  <c r="BO44" s="1"/>
  <c r="AR44"/>
  <c r="BP44" s="1"/>
  <c r="AS44"/>
  <c r="BQ44" s="1"/>
  <c r="AT44"/>
  <c r="BR44" s="1"/>
  <c r="AU44"/>
  <c r="AV44"/>
  <c r="BT44" s="1"/>
  <c r="AW44"/>
  <c r="BU44" s="1"/>
  <c r="AX44"/>
  <c r="BV44" s="1"/>
  <c r="AY44"/>
  <c r="BW44" s="1"/>
  <c r="AN45"/>
  <c r="BL45" s="1"/>
  <c r="AO45"/>
  <c r="BM45" s="1"/>
  <c r="AP45"/>
  <c r="BN45" s="1"/>
  <c r="AQ45"/>
  <c r="BO45" s="1"/>
  <c r="AR45"/>
  <c r="BP45" s="1"/>
  <c r="AS45"/>
  <c r="BQ45" s="1"/>
  <c r="AT45"/>
  <c r="BR45" s="1"/>
  <c r="AU45"/>
  <c r="AV45"/>
  <c r="BT45" s="1"/>
  <c r="AW45"/>
  <c r="BU45" s="1"/>
  <c r="AX45"/>
  <c r="BV45" s="1"/>
  <c r="AY45"/>
  <c r="BW45" s="1"/>
  <c r="AN46"/>
  <c r="BL46" s="1"/>
  <c r="AO46"/>
  <c r="BM46" s="1"/>
  <c r="AP46"/>
  <c r="BN46" s="1"/>
  <c r="AQ46"/>
  <c r="BO46" s="1"/>
  <c r="AR46"/>
  <c r="BP46" s="1"/>
  <c r="AS46"/>
  <c r="BQ46" s="1"/>
  <c r="AT46"/>
  <c r="BR46" s="1"/>
  <c r="AU46"/>
  <c r="AV46"/>
  <c r="BT46" s="1"/>
  <c r="AW46"/>
  <c r="BU46" s="1"/>
  <c r="AX46"/>
  <c r="BV46" s="1"/>
  <c r="AY46"/>
  <c r="BW46" s="1"/>
  <c r="AN47"/>
  <c r="BL47" s="1"/>
  <c r="AO47"/>
  <c r="BM47" s="1"/>
  <c r="AP47"/>
  <c r="BN47" s="1"/>
  <c r="AQ47"/>
  <c r="BO47" s="1"/>
  <c r="AR47"/>
  <c r="BP47" s="1"/>
  <c r="AS47"/>
  <c r="BQ47" s="1"/>
  <c r="AT47"/>
  <c r="BR47" s="1"/>
  <c r="AU47"/>
  <c r="AV47"/>
  <c r="BT47" s="1"/>
  <c r="AW47"/>
  <c r="BU47" s="1"/>
  <c r="AX47"/>
  <c r="BV47" s="1"/>
  <c r="AY47"/>
  <c r="BW47" s="1"/>
  <c r="AN48"/>
  <c r="BL48" s="1"/>
  <c r="AO48"/>
  <c r="BM48" s="1"/>
  <c r="AP48"/>
  <c r="BN48" s="1"/>
  <c r="AQ48"/>
  <c r="BO48" s="1"/>
  <c r="AR48"/>
  <c r="BP48" s="1"/>
  <c r="AS48"/>
  <c r="BQ48" s="1"/>
  <c r="AT48"/>
  <c r="BR48" s="1"/>
  <c r="AU48"/>
  <c r="AV48"/>
  <c r="BT48" s="1"/>
  <c r="AW48"/>
  <c r="BU48" s="1"/>
  <c r="AX48"/>
  <c r="BV48" s="1"/>
  <c r="AY48"/>
  <c r="BW48" s="1"/>
  <c r="AN49"/>
  <c r="BL49" s="1"/>
  <c r="AO49"/>
  <c r="BM49" s="1"/>
  <c r="AP49"/>
  <c r="BN49" s="1"/>
  <c r="AQ49"/>
  <c r="BO49" s="1"/>
  <c r="AR49"/>
  <c r="BP49" s="1"/>
  <c r="AS49"/>
  <c r="BQ49" s="1"/>
  <c r="AT49"/>
  <c r="BR49" s="1"/>
  <c r="AU49"/>
  <c r="AV49"/>
  <c r="BT49" s="1"/>
  <c r="AW49"/>
  <c r="BU49" s="1"/>
  <c r="AX49"/>
  <c r="BV49" s="1"/>
  <c r="AY49"/>
  <c r="BW49" s="1"/>
  <c r="AN50"/>
  <c r="BL50" s="1"/>
  <c r="AO50"/>
  <c r="BM50" s="1"/>
  <c r="AP50"/>
  <c r="BN50" s="1"/>
  <c r="AQ50"/>
  <c r="BO50" s="1"/>
  <c r="AR50"/>
  <c r="BP50" s="1"/>
  <c r="AS50"/>
  <c r="BQ50" s="1"/>
  <c r="AT50"/>
  <c r="BR50" s="1"/>
  <c r="AU50"/>
  <c r="AV50"/>
  <c r="BT50" s="1"/>
  <c r="AW50"/>
  <c r="BU50" s="1"/>
  <c r="AX50"/>
  <c r="BV50" s="1"/>
  <c r="AY50"/>
  <c r="BW50" s="1"/>
  <c r="AN51"/>
  <c r="BL51" s="1"/>
  <c r="AO51"/>
  <c r="BM51" s="1"/>
  <c r="AP51"/>
  <c r="BN51" s="1"/>
  <c r="AQ51"/>
  <c r="BO51" s="1"/>
  <c r="AR51"/>
  <c r="BP51" s="1"/>
  <c r="AS51"/>
  <c r="BQ51" s="1"/>
  <c r="AT51"/>
  <c r="BR51" s="1"/>
  <c r="AU51"/>
  <c r="AV51"/>
  <c r="BT51" s="1"/>
  <c r="AW51"/>
  <c r="BU51" s="1"/>
  <c r="AX51"/>
  <c r="BV51" s="1"/>
  <c r="AY51"/>
  <c r="BW51" s="1"/>
  <c r="AN52"/>
  <c r="BL52" s="1"/>
  <c r="AO52"/>
  <c r="BM52" s="1"/>
  <c r="AP52"/>
  <c r="BN52" s="1"/>
  <c r="AQ52"/>
  <c r="BO52" s="1"/>
  <c r="AR52"/>
  <c r="BP52" s="1"/>
  <c r="AS52"/>
  <c r="BQ52" s="1"/>
  <c r="AT52"/>
  <c r="BR52" s="1"/>
  <c r="AU52"/>
  <c r="AV52"/>
  <c r="BT52" s="1"/>
  <c r="AW52"/>
  <c r="BU52" s="1"/>
  <c r="AX52"/>
  <c r="BV52" s="1"/>
  <c r="AY52"/>
  <c r="BW52" s="1"/>
  <c r="AN53"/>
  <c r="BL53" s="1"/>
  <c r="AO53"/>
  <c r="BM53" s="1"/>
  <c r="AP53"/>
  <c r="BN53" s="1"/>
  <c r="AQ53"/>
  <c r="BO53" s="1"/>
  <c r="AR53"/>
  <c r="BP53" s="1"/>
  <c r="AS53"/>
  <c r="BQ53" s="1"/>
  <c r="AT53"/>
  <c r="BR53" s="1"/>
  <c r="AU53"/>
  <c r="AV53"/>
  <c r="BT53" s="1"/>
  <c r="AW53"/>
  <c r="BU53" s="1"/>
  <c r="AX53"/>
  <c r="BV53" s="1"/>
  <c r="AY53"/>
  <c r="BW53" s="1"/>
  <c r="AN54"/>
  <c r="BL54" s="1"/>
  <c r="AO54"/>
  <c r="BM54" s="1"/>
  <c r="AP54"/>
  <c r="BN54" s="1"/>
  <c r="AQ54"/>
  <c r="BO54" s="1"/>
  <c r="AR54"/>
  <c r="BP54" s="1"/>
  <c r="AS54"/>
  <c r="BQ54" s="1"/>
  <c r="AT54"/>
  <c r="BR54" s="1"/>
  <c r="AU54"/>
  <c r="AV54"/>
  <c r="BT54" s="1"/>
  <c r="AW54"/>
  <c r="BU54" s="1"/>
  <c r="AX54"/>
  <c r="BV54" s="1"/>
  <c r="AY54"/>
  <c r="BW54" s="1"/>
  <c r="AN55"/>
  <c r="BL55" s="1"/>
  <c r="AO55"/>
  <c r="BM55" s="1"/>
  <c r="AP55"/>
  <c r="BN55" s="1"/>
  <c r="AQ55"/>
  <c r="BO55" s="1"/>
  <c r="AR55"/>
  <c r="BP55" s="1"/>
  <c r="AS55"/>
  <c r="BQ55" s="1"/>
  <c r="AT55"/>
  <c r="BR55" s="1"/>
  <c r="AU55"/>
  <c r="AV55"/>
  <c r="BT55" s="1"/>
  <c r="AW55"/>
  <c r="BU55" s="1"/>
  <c r="AX55"/>
  <c r="BV55" s="1"/>
  <c r="AY55"/>
  <c r="BW55" s="1"/>
  <c r="AN56"/>
  <c r="BL56" s="1"/>
  <c r="AO56"/>
  <c r="BM56" s="1"/>
  <c r="AP56"/>
  <c r="BN56" s="1"/>
  <c r="AQ56"/>
  <c r="BO56" s="1"/>
  <c r="AR56"/>
  <c r="BP56" s="1"/>
  <c r="AS56"/>
  <c r="BQ56" s="1"/>
  <c r="AT56"/>
  <c r="BR56" s="1"/>
  <c r="AU56"/>
  <c r="AV56"/>
  <c r="BT56" s="1"/>
  <c r="AW56"/>
  <c r="BU56" s="1"/>
  <c r="AX56"/>
  <c r="BV56" s="1"/>
  <c r="AY56"/>
  <c r="BW56" s="1"/>
  <c r="AN57"/>
  <c r="BL57" s="1"/>
  <c r="AO57"/>
  <c r="BM57" s="1"/>
  <c r="AP57"/>
  <c r="BN57" s="1"/>
  <c r="AQ57"/>
  <c r="BO57" s="1"/>
  <c r="AR57"/>
  <c r="BP57" s="1"/>
  <c r="AS57"/>
  <c r="BQ57" s="1"/>
  <c r="AT57"/>
  <c r="BR57" s="1"/>
  <c r="AU57"/>
  <c r="AV57"/>
  <c r="BT57" s="1"/>
  <c r="AW57"/>
  <c r="BU57" s="1"/>
  <c r="AX57"/>
  <c r="BV57" s="1"/>
  <c r="AY57"/>
  <c r="BW57" s="1"/>
  <c r="AN58"/>
  <c r="BL58" s="1"/>
  <c r="AO58"/>
  <c r="BM58" s="1"/>
  <c r="AP58"/>
  <c r="BN58" s="1"/>
  <c r="AQ58"/>
  <c r="BO58" s="1"/>
  <c r="AR58"/>
  <c r="BP58" s="1"/>
  <c r="AS58"/>
  <c r="BQ58" s="1"/>
  <c r="AT58"/>
  <c r="BR58" s="1"/>
  <c r="AU58"/>
  <c r="AV58"/>
  <c r="BT58" s="1"/>
  <c r="AW58"/>
  <c r="BU58" s="1"/>
  <c r="AX58"/>
  <c r="BV58" s="1"/>
  <c r="AY58"/>
  <c r="BW58" s="1"/>
  <c r="AN59"/>
  <c r="BL59" s="1"/>
  <c r="AO59"/>
  <c r="BM59" s="1"/>
  <c r="AP59"/>
  <c r="BN59" s="1"/>
  <c r="AQ59"/>
  <c r="BO59" s="1"/>
  <c r="AR59"/>
  <c r="BP59" s="1"/>
  <c r="AS59"/>
  <c r="BQ59" s="1"/>
  <c r="AT59"/>
  <c r="BR59" s="1"/>
  <c r="AU59"/>
  <c r="AV59"/>
  <c r="BT59" s="1"/>
  <c r="AW59"/>
  <c r="BU59" s="1"/>
  <c r="AX59"/>
  <c r="BV59" s="1"/>
  <c r="AY59"/>
  <c r="BW59" s="1"/>
  <c r="AN60"/>
  <c r="BL60" s="1"/>
  <c r="AO60"/>
  <c r="BM60" s="1"/>
  <c r="AP60"/>
  <c r="BN60" s="1"/>
  <c r="AQ60"/>
  <c r="BO60" s="1"/>
  <c r="AR60"/>
  <c r="BP60" s="1"/>
  <c r="AS60"/>
  <c r="BQ60" s="1"/>
  <c r="AT60"/>
  <c r="BR60" s="1"/>
  <c r="AU60"/>
  <c r="AV60"/>
  <c r="BT60" s="1"/>
  <c r="AW60"/>
  <c r="BU60" s="1"/>
  <c r="AX60"/>
  <c r="BV60" s="1"/>
  <c r="AY60"/>
  <c r="BW60" s="1"/>
  <c r="AN61"/>
  <c r="BL61" s="1"/>
  <c r="AO61"/>
  <c r="BM61" s="1"/>
  <c r="AP61"/>
  <c r="BN61" s="1"/>
  <c r="AQ61"/>
  <c r="BO61" s="1"/>
  <c r="AR61"/>
  <c r="BP61" s="1"/>
  <c r="AS61"/>
  <c r="BQ61" s="1"/>
  <c r="AT61"/>
  <c r="BR61" s="1"/>
  <c r="AU61"/>
  <c r="AV61"/>
  <c r="BT61" s="1"/>
  <c r="AW61"/>
  <c r="BU61" s="1"/>
  <c r="AX61"/>
  <c r="BV61" s="1"/>
  <c r="AY61"/>
  <c r="BW61" s="1"/>
  <c r="AN62"/>
  <c r="BL62" s="1"/>
  <c r="AO62"/>
  <c r="BM62" s="1"/>
  <c r="AP62"/>
  <c r="BN62" s="1"/>
  <c r="AQ62"/>
  <c r="BO62" s="1"/>
  <c r="AR62"/>
  <c r="BP62" s="1"/>
  <c r="AS62"/>
  <c r="BQ62" s="1"/>
  <c r="AT62"/>
  <c r="BR62" s="1"/>
  <c r="AU62"/>
  <c r="AV62"/>
  <c r="BT62" s="1"/>
  <c r="AW62"/>
  <c r="BU62" s="1"/>
  <c r="AX62"/>
  <c r="BV62" s="1"/>
  <c r="AY62"/>
  <c r="BW62" s="1"/>
  <c r="AN63"/>
  <c r="BL63" s="1"/>
  <c r="AO63"/>
  <c r="BM63" s="1"/>
  <c r="AP63"/>
  <c r="BN63" s="1"/>
  <c r="AQ63"/>
  <c r="BO63" s="1"/>
  <c r="AR63"/>
  <c r="BP63" s="1"/>
  <c r="AS63"/>
  <c r="BQ63" s="1"/>
  <c r="AT63"/>
  <c r="BR63" s="1"/>
  <c r="AU63"/>
  <c r="AV63"/>
  <c r="BT63" s="1"/>
  <c r="AW63"/>
  <c r="BU63" s="1"/>
  <c r="AX63"/>
  <c r="BV63" s="1"/>
  <c r="AY63"/>
  <c r="BW63" s="1"/>
  <c r="AN64"/>
  <c r="BL64" s="1"/>
  <c r="AO64"/>
  <c r="BM64" s="1"/>
  <c r="AP64"/>
  <c r="BN64" s="1"/>
  <c r="AQ64"/>
  <c r="BO64" s="1"/>
  <c r="AR64"/>
  <c r="BP64" s="1"/>
  <c r="AS64"/>
  <c r="BQ64" s="1"/>
  <c r="AT64"/>
  <c r="BR64" s="1"/>
  <c r="AU64"/>
  <c r="AV64"/>
  <c r="BT64" s="1"/>
  <c r="AW64"/>
  <c r="BU64" s="1"/>
  <c r="AX64"/>
  <c r="BV64" s="1"/>
  <c r="AY64"/>
  <c r="BW64" s="1"/>
  <c r="AN65"/>
  <c r="BL65" s="1"/>
  <c r="AO65"/>
  <c r="BM65" s="1"/>
  <c r="AP65"/>
  <c r="BN65" s="1"/>
  <c r="AQ65"/>
  <c r="BO65" s="1"/>
  <c r="AR65"/>
  <c r="BP65" s="1"/>
  <c r="AS65"/>
  <c r="BQ65" s="1"/>
  <c r="AT65"/>
  <c r="BR65" s="1"/>
  <c r="AU65"/>
  <c r="AV65"/>
  <c r="BT65" s="1"/>
  <c r="AW65"/>
  <c r="BU65" s="1"/>
  <c r="AX65"/>
  <c r="BV65" s="1"/>
  <c r="AY65"/>
  <c r="BW65" s="1"/>
  <c r="AN66"/>
  <c r="BL66" s="1"/>
  <c r="AO66"/>
  <c r="BM66" s="1"/>
  <c r="AP66"/>
  <c r="BN66" s="1"/>
  <c r="AQ66"/>
  <c r="BO66" s="1"/>
  <c r="AR66"/>
  <c r="BP66" s="1"/>
  <c r="AS66"/>
  <c r="BQ66" s="1"/>
  <c r="AT66"/>
  <c r="BR66" s="1"/>
  <c r="AU66"/>
  <c r="AV66"/>
  <c r="BT66" s="1"/>
  <c r="AW66"/>
  <c r="BU66" s="1"/>
  <c r="AX66"/>
  <c r="BV66" s="1"/>
  <c r="AY66"/>
  <c r="BW66" s="1"/>
  <c r="AN67"/>
  <c r="BL67" s="1"/>
  <c r="AO67"/>
  <c r="BM67" s="1"/>
  <c r="AP67"/>
  <c r="BN67" s="1"/>
  <c r="AQ67"/>
  <c r="BO67" s="1"/>
  <c r="AR67"/>
  <c r="BP67" s="1"/>
  <c r="AS67"/>
  <c r="BQ67" s="1"/>
  <c r="AT67"/>
  <c r="BR67" s="1"/>
  <c r="AU67"/>
  <c r="AV67"/>
  <c r="BT67" s="1"/>
  <c r="AW67"/>
  <c r="BU67" s="1"/>
  <c r="AX67"/>
  <c r="BV67" s="1"/>
  <c r="AY67"/>
  <c r="BW67" s="1"/>
  <c r="AN68"/>
  <c r="BL68" s="1"/>
  <c r="AO68"/>
  <c r="BM68" s="1"/>
  <c r="AP68"/>
  <c r="BN68" s="1"/>
  <c r="AQ68"/>
  <c r="BO68" s="1"/>
  <c r="AR68"/>
  <c r="BP68" s="1"/>
  <c r="AS68"/>
  <c r="BQ68" s="1"/>
  <c r="AT68"/>
  <c r="BR68" s="1"/>
  <c r="AU68"/>
  <c r="AV68"/>
  <c r="BT68" s="1"/>
  <c r="AW68"/>
  <c r="BU68" s="1"/>
  <c r="AX68"/>
  <c r="BV68" s="1"/>
  <c r="AY68"/>
  <c r="BW68" s="1"/>
  <c r="AN69"/>
  <c r="BL69" s="1"/>
  <c r="AO69"/>
  <c r="BM69" s="1"/>
  <c r="AP69"/>
  <c r="BN69" s="1"/>
  <c r="AQ69"/>
  <c r="BO69" s="1"/>
  <c r="AR69"/>
  <c r="BP69" s="1"/>
  <c r="AS69"/>
  <c r="BQ69" s="1"/>
  <c r="AT69"/>
  <c r="BR69" s="1"/>
  <c r="AU69"/>
  <c r="AV69"/>
  <c r="BT69" s="1"/>
  <c r="AW69"/>
  <c r="BU69" s="1"/>
  <c r="AX69"/>
  <c r="BV69" s="1"/>
  <c r="AY69"/>
  <c r="BW69" s="1"/>
  <c r="AN70"/>
  <c r="BL70" s="1"/>
  <c r="AO70"/>
  <c r="BM70" s="1"/>
  <c r="AP70"/>
  <c r="BN70" s="1"/>
  <c r="AQ70"/>
  <c r="BO70" s="1"/>
  <c r="AR70"/>
  <c r="BP70" s="1"/>
  <c r="AS70"/>
  <c r="BQ70" s="1"/>
  <c r="AT70"/>
  <c r="BR70" s="1"/>
  <c r="AU70"/>
  <c r="AV70"/>
  <c r="BT70" s="1"/>
  <c r="AW70"/>
  <c r="BU70" s="1"/>
  <c r="AX70"/>
  <c r="BV70" s="1"/>
  <c r="AY70"/>
  <c r="BW70" s="1"/>
  <c r="AN71"/>
  <c r="BL71" s="1"/>
  <c r="AO71"/>
  <c r="BM71" s="1"/>
  <c r="AP71"/>
  <c r="BN71" s="1"/>
  <c r="AQ71"/>
  <c r="BO71" s="1"/>
  <c r="AR71"/>
  <c r="BP71" s="1"/>
  <c r="AS71"/>
  <c r="BQ71" s="1"/>
  <c r="AT71"/>
  <c r="BR71" s="1"/>
  <c r="AU71"/>
  <c r="AV71"/>
  <c r="BT71" s="1"/>
  <c r="AW71"/>
  <c r="BU71" s="1"/>
  <c r="AX71"/>
  <c r="BV71" s="1"/>
  <c r="AY71"/>
  <c r="BW71" s="1"/>
  <c r="AN72"/>
  <c r="BL72" s="1"/>
  <c r="AO72"/>
  <c r="BM72" s="1"/>
  <c r="AP72"/>
  <c r="BN72" s="1"/>
  <c r="AQ72"/>
  <c r="BO72" s="1"/>
  <c r="AR72"/>
  <c r="BP72" s="1"/>
  <c r="AS72"/>
  <c r="BQ72" s="1"/>
  <c r="AT72"/>
  <c r="BR72" s="1"/>
  <c r="AU72"/>
  <c r="AV72"/>
  <c r="BT72" s="1"/>
  <c r="AW72"/>
  <c r="BU72" s="1"/>
  <c r="AX72"/>
  <c r="BV72" s="1"/>
  <c r="AY72"/>
  <c r="BW72" s="1"/>
  <c r="AN73"/>
  <c r="BL73" s="1"/>
  <c r="AO73"/>
  <c r="BM73" s="1"/>
  <c r="AP73"/>
  <c r="BN73" s="1"/>
  <c r="AQ73"/>
  <c r="BO73" s="1"/>
  <c r="AR73"/>
  <c r="BP73" s="1"/>
  <c r="AS73"/>
  <c r="BQ73" s="1"/>
  <c r="AT73"/>
  <c r="BR73" s="1"/>
  <c r="AU73"/>
  <c r="AV73"/>
  <c r="BT73" s="1"/>
  <c r="AW73"/>
  <c r="BU73" s="1"/>
  <c r="AX73"/>
  <c r="BV73" s="1"/>
  <c r="AY73"/>
  <c r="BW73" s="1"/>
  <c r="AN74"/>
  <c r="BL74" s="1"/>
  <c r="AO74"/>
  <c r="BM74" s="1"/>
  <c r="AP74"/>
  <c r="BN74" s="1"/>
  <c r="AQ74"/>
  <c r="BO74" s="1"/>
  <c r="AR74"/>
  <c r="BP74" s="1"/>
  <c r="AS74"/>
  <c r="BQ74" s="1"/>
  <c r="AT74"/>
  <c r="BR74" s="1"/>
  <c r="AU74"/>
  <c r="AV74"/>
  <c r="BT74" s="1"/>
  <c r="AW74"/>
  <c r="BU74" s="1"/>
  <c r="AX74"/>
  <c r="BV74" s="1"/>
  <c r="AY74"/>
  <c r="BW74" s="1"/>
  <c r="AN75"/>
  <c r="BL75" s="1"/>
  <c r="AO75"/>
  <c r="BM75" s="1"/>
  <c r="AP75"/>
  <c r="BN75" s="1"/>
  <c r="AQ75"/>
  <c r="BO75" s="1"/>
  <c r="AR75"/>
  <c r="BP75" s="1"/>
  <c r="AS75"/>
  <c r="BQ75" s="1"/>
  <c r="AT75"/>
  <c r="BR75" s="1"/>
  <c r="AU75"/>
  <c r="AV75"/>
  <c r="BT75" s="1"/>
  <c r="AW75"/>
  <c r="BU75" s="1"/>
  <c r="AX75"/>
  <c r="BV75" s="1"/>
  <c r="AY75"/>
  <c r="BW75" s="1"/>
  <c r="AN76"/>
  <c r="BL76" s="1"/>
  <c r="AO76"/>
  <c r="BM76" s="1"/>
  <c r="AP76"/>
  <c r="BN76" s="1"/>
  <c r="AQ76"/>
  <c r="BO76" s="1"/>
  <c r="AR76"/>
  <c r="BP76" s="1"/>
  <c r="AS76"/>
  <c r="BQ76" s="1"/>
  <c r="AT76"/>
  <c r="BR76" s="1"/>
  <c r="AU76"/>
  <c r="AV76"/>
  <c r="BT76" s="1"/>
  <c r="AW76"/>
  <c r="BU76" s="1"/>
  <c r="AX76"/>
  <c r="BV76" s="1"/>
  <c r="AY76"/>
  <c r="BW76" s="1"/>
  <c r="AN77"/>
  <c r="BL77" s="1"/>
  <c r="AO77"/>
  <c r="BM77" s="1"/>
  <c r="AP77"/>
  <c r="BN77" s="1"/>
  <c r="AQ77"/>
  <c r="BO77" s="1"/>
  <c r="AR77"/>
  <c r="BP77" s="1"/>
  <c r="AS77"/>
  <c r="BQ77" s="1"/>
  <c r="AT77"/>
  <c r="BR77" s="1"/>
  <c r="AU77"/>
  <c r="AV77"/>
  <c r="BT77" s="1"/>
  <c r="AW77"/>
  <c r="BU77" s="1"/>
  <c r="AX77"/>
  <c r="BV77" s="1"/>
  <c r="AY77"/>
  <c r="BW77" s="1"/>
  <c r="AN78"/>
  <c r="BL78" s="1"/>
  <c r="AO78"/>
  <c r="BM78" s="1"/>
  <c r="AP78"/>
  <c r="BN78" s="1"/>
  <c r="AQ78"/>
  <c r="BO78" s="1"/>
  <c r="AR78"/>
  <c r="BP78" s="1"/>
  <c r="AS78"/>
  <c r="BQ78" s="1"/>
  <c r="AT78"/>
  <c r="BR78" s="1"/>
  <c r="AU78"/>
  <c r="AV78"/>
  <c r="BT78" s="1"/>
  <c r="AW78"/>
  <c r="BU78" s="1"/>
  <c r="AX78"/>
  <c r="BV78" s="1"/>
  <c r="AY78"/>
  <c r="BW78" s="1"/>
  <c r="AN79"/>
  <c r="BL79" s="1"/>
  <c r="AO79"/>
  <c r="BM79" s="1"/>
  <c r="AP79"/>
  <c r="BN79" s="1"/>
  <c r="AQ79"/>
  <c r="BO79" s="1"/>
  <c r="AR79"/>
  <c r="BP79" s="1"/>
  <c r="AS79"/>
  <c r="BQ79" s="1"/>
  <c r="AT79"/>
  <c r="BR79" s="1"/>
  <c r="AU79"/>
  <c r="AV79"/>
  <c r="BT79" s="1"/>
  <c r="AW79"/>
  <c r="BU79" s="1"/>
  <c r="AX79"/>
  <c r="BV79" s="1"/>
  <c r="AY79"/>
  <c r="BW79" s="1"/>
  <c r="AN80"/>
  <c r="BL80" s="1"/>
  <c r="AO80"/>
  <c r="BM80" s="1"/>
  <c r="AP80"/>
  <c r="BN80" s="1"/>
  <c r="AQ80"/>
  <c r="BO80" s="1"/>
  <c r="AR80"/>
  <c r="BP80" s="1"/>
  <c r="AS80"/>
  <c r="BQ80" s="1"/>
  <c r="AT80"/>
  <c r="BR80" s="1"/>
  <c r="AU80"/>
  <c r="AV80"/>
  <c r="BT80" s="1"/>
  <c r="AW80"/>
  <c r="BU80" s="1"/>
  <c r="AX80"/>
  <c r="BV80" s="1"/>
  <c r="AY80"/>
  <c r="BW80" s="1"/>
  <c r="AN81"/>
  <c r="BL81" s="1"/>
  <c r="AO81"/>
  <c r="BM81" s="1"/>
  <c r="AP81"/>
  <c r="BN81" s="1"/>
  <c r="AQ81"/>
  <c r="BO81" s="1"/>
  <c r="AR81"/>
  <c r="BP81" s="1"/>
  <c r="AS81"/>
  <c r="BQ81" s="1"/>
  <c r="AT81"/>
  <c r="BR81" s="1"/>
  <c r="AU81"/>
  <c r="AV81"/>
  <c r="BT81" s="1"/>
  <c r="AW81"/>
  <c r="BU81" s="1"/>
  <c r="AX81"/>
  <c r="BV81" s="1"/>
  <c r="AY81"/>
  <c r="BW81" s="1"/>
  <c r="AN82"/>
  <c r="BL82" s="1"/>
  <c r="AO82"/>
  <c r="BM82" s="1"/>
  <c r="AP82"/>
  <c r="BN82" s="1"/>
  <c r="AQ82"/>
  <c r="BO82" s="1"/>
  <c r="AR82"/>
  <c r="BP82" s="1"/>
  <c r="AS82"/>
  <c r="BQ82" s="1"/>
  <c r="AT82"/>
  <c r="BR82" s="1"/>
  <c r="AU82"/>
  <c r="AV82"/>
  <c r="BT82" s="1"/>
  <c r="AW82"/>
  <c r="BU82" s="1"/>
  <c r="AX82"/>
  <c r="BV82" s="1"/>
  <c r="AY82"/>
  <c r="BW82" s="1"/>
  <c r="AN83"/>
  <c r="BL83" s="1"/>
  <c r="AO83"/>
  <c r="BM83" s="1"/>
  <c r="AP83"/>
  <c r="BN83" s="1"/>
  <c r="AQ83"/>
  <c r="BO83" s="1"/>
  <c r="AR83"/>
  <c r="BP83" s="1"/>
  <c r="AS83"/>
  <c r="BQ83" s="1"/>
  <c r="AT83"/>
  <c r="BR83" s="1"/>
  <c r="AU83"/>
  <c r="AV83"/>
  <c r="BT83" s="1"/>
  <c r="AW83"/>
  <c r="BU83" s="1"/>
  <c r="AX83"/>
  <c r="BV83" s="1"/>
  <c r="AY83"/>
  <c r="BW83" s="1"/>
  <c r="AN84"/>
  <c r="BL84" s="1"/>
  <c r="AO84"/>
  <c r="BM84" s="1"/>
  <c r="AP84"/>
  <c r="BN84" s="1"/>
  <c r="AQ84"/>
  <c r="BO84" s="1"/>
  <c r="AR84"/>
  <c r="BP84" s="1"/>
  <c r="AS84"/>
  <c r="BQ84" s="1"/>
  <c r="AT84"/>
  <c r="BR84" s="1"/>
  <c r="AU84"/>
  <c r="AV84"/>
  <c r="BT84" s="1"/>
  <c r="AW84"/>
  <c r="BU84" s="1"/>
  <c r="AX84"/>
  <c r="BV84" s="1"/>
  <c r="AY84"/>
  <c r="BW84" s="1"/>
  <c r="AN85"/>
  <c r="BL85" s="1"/>
  <c r="AO85"/>
  <c r="BM85" s="1"/>
  <c r="AP85"/>
  <c r="BN85" s="1"/>
  <c r="AQ85"/>
  <c r="BO85" s="1"/>
  <c r="AR85"/>
  <c r="BP85" s="1"/>
  <c r="AS85"/>
  <c r="BQ85" s="1"/>
  <c r="AT85"/>
  <c r="BR85" s="1"/>
  <c r="AU85"/>
  <c r="AV85"/>
  <c r="BT85" s="1"/>
  <c r="AW85"/>
  <c r="BU85" s="1"/>
  <c r="AX85"/>
  <c r="BV85" s="1"/>
  <c r="AY85"/>
  <c r="BW85" s="1"/>
  <c r="AN86"/>
  <c r="BL86" s="1"/>
  <c r="AO86"/>
  <c r="BM86" s="1"/>
  <c r="AP86"/>
  <c r="BN86" s="1"/>
  <c r="AQ86"/>
  <c r="BO86" s="1"/>
  <c r="AR86"/>
  <c r="BP86" s="1"/>
  <c r="AS86"/>
  <c r="BQ86" s="1"/>
  <c r="AT86"/>
  <c r="BR86" s="1"/>
  <c r="AU86"/>
  <c r="AV86"/>
  <c r="BT86" s="1"/>
  <c r="AW86"/>
  <c r="BU86" s="1"/>
  <c r="AX86"/>
  <c r="BV86" s="1"/>
  <c r="AY86"/>
  <c r="BW86" s="1"/>
  <c r="AN87"/>
  <c r="BL87" s="1"/>
  <c r="AO87"/>
  <c r="BM87" s="1"/>
  <c r="AP87"/>
  <c r="BN87" s="1"/>
  <c r="AQ87"/>
  <c r="BO87" s="1"/>
  <c r="AR87"/>
  <c r="BP87" s="1"/>
  <c r="AS87"/>
  <c r="BQ87" s="1"/>
  <c r="AT87"/>
  <c r="BR87" s="1"/>
  <c r="AU87"/>
  <c r="AV87"/>
  <c r="BT87" s="1"/>
  <c r="AW87"/>
  <c r="BU87" s="1"/>
  <c r="AX87"/>
  <c r="BV87" s="1"/>
  <c r="AY87"/>
  <c r="BW87" s="1"/>
  <c r="AN88"/>
  <c r="BL88" s="1"/>
  <c r="AO88"/>
  <c r="BM88" s="1"/>
  <c r="AP88"/>
  <c r="BN88" s="1"/>
  <c r="AQ88"/>
  <c r="BO88" s="1"/>
  <c r="AR88"/>
  <c r="BP88" s="1"/>
  <c r="AS88"/>
  <c r="BQ88" s="1"/>
  <c r="AT88"/>
  <c r="BR88" s="1"/>
  <c r="AU88"/>
  <c r="AV88"/>
  <c r="BT88" s="1"/>
  <c r="AW88"/>
  <c r="BU88" s="1"/>
  <c r="AX88"/>
  <c r="BV88" s="1"/>
  <c r="AY88"/>
  <c r="BW88" s="1"/>
  <c r="AN89"/>
  <c r="BL89" s="1"/>
  <c r="AO89"/>
  <c r="BM89" s="1"/>
  <c r="AP89"/>
  <c r="BN89" s="1"/>
  <c r="AQ89"/>
  <c r="BO89" s="1"/>
  <c r="AR89"/>
  <c r="BP89" s="1"/>
  <c r="AS89"/>
  <c r="BQ89" s="1"/>
  <c r="AT89"/>
  <c r="BR89" s="1"/>
  <c r="AU89"/>
  <c r="AV89"/>
  <c r="BT89" s="1"/>
  <c r="AW89"/>
  <c r="BU89" s="1"/>
  <c r="AX89"/>
  <c r="BV89" s="1"/>
  <c r="AY89"/>
  <c r="BW89" s="1"/>
  <c r="AN90"/>
  <c r="BL90" s="1"/>
  <c r="AO90"/>
  <c r="BM90" s="1"/>
  <c r="AP90"/>
  <c r="BN90" s="1"/>
  <c r="AQ90"/>
  <c r="BO90" s="1"/>
  <c r="AR90"/>
  <c r="BP90" s="1"/>
  <c r="AS90"/>
  <c r="BQ90" s="1"/>
  <c r="AT90"/>
  <c r="BR90" s="1"/>
  <c r="AU90"/>
  <c r="AV90"/>
  <c r="BT90" s="1"/>
  <c r="AW90"/>
  <c r="BU90" s="1"/>
  <c r="AX90"/>
  <c r="BV90" s="1"/>
  <c r="AY90"/>
  <c r="BW90" s="1"/>
  <c r="AN91"/>
  <c r="BL91" s="1"/>
  <c r="AO91"/>
  <c r="BM91" s="1"/>
  <c r="AP91"/>
  <c r="BN91" s="1"/>
  <c r="AQ91"/>
  <c r="BO91" s="1"/>
  <c r="AR91"/>
  <c r="BP91" s="1"/>
  <c r="AS91"/>
  <c r="BQ91" s="1"/>
  <c r="AT91"/>
  <c r="BR91" s="1"/>
  <c r="AU91"/>
  <c r="AV91"/>
  <c r="BT91" s="1"/>
  <c r="AW91"/>
  <c r="BU91" s="1"/>
  <c r="AX91"/>
  <c r="BV91" s="1"/>
  <c r="AY91"/>
  <c r="BW91" s="1"/>
  <c r="AN92"/>
  <c r="BL92" s="1"/>
  <c r="AO92"/>
  <c r="BM92" s="1"/>
  <c r="AP92"/>
  <c r="BN92" s="1"/>
  <c r="AQ92"/>
  <c r="BO92" s="1"/>
  <c r="AR92"/>
  <c r="BP92" s="1"/>
  <c r="AS92"/>
  <c r="BQ92" s="1"/>
  <c r="AT92"/>
  <c r="BR92" s="1"/>
  <c r="AU92"/>
  <c r="AV92"/>
  <c r="BT92" s="1"/>
  <c r="AW92"/>
  <c r="BU92" s="1"/>
  <c r="AX92"/>
  <c r="BV92" s="1"/>
  <c r="AY92"/>
  <c r="BW92" s="1"/>
  <c r="AN93"/>
  <c r="BL93" s="1"/>
  <c r="AO93"/>
  <c r="BM93" s="1"/>
  <c r="AP93"/>
  <c r="BN93" s="1"/>
  <c r="AQ93"/>
  <c r="BO93" s="1"/>
  <c r="AR93"/>
  <c r="BP93" s="1"/>
  <c r="AS93"/>
  <c r="BQ93" s="1"/>
  <c r="AT93"/>
  <c r="BR93" s="1"/>
  <c r="AU93"/>
  <c r="AV93"/>
  <c r="BT93" s="1"/>
  <c r="AW93"/>
  <c r="BU93" s="1"/>
  <c r="AX93"/>
  <c r="BV93" s="1"/>
  <c r="AY93"/>
  <c r="BW93" s="1"/>
  <c r="AN94"/>
  <c r="BL94" s="1"/>
  <c r="AO94"/>
  <c r="BM94" s="1"/>
  <c r="AP94"/>
  <c r="BN94" s="1"/>
  <c r="AQ94"/>
  <c r="BO94" s="1"/>
  <c r="AR94"/>
  <c r="BP94" s="1"/>
  <c r="AS94"/>
  <c r="BQ94" s="1"/>
  <c r="AT94"/>
  <c r="BR94" s="1"/>
  <c r="AU94"/>
  <c r="AV94"/>
  <c r="BT94" s="1"/>
  <c r="AW94"/>
  <c r="BU94" s="1"/>
  <c r="AX94"/>
  <c r="BV94" s="1"/>
  <c r="AY94"/>
  <c r="BW94" s="1"/>
  <c r="AN95"/>
  <c r="BL95" s="1"/>
  <c r="AO95"/>
  <c r="BM95" s="1"/>
  <c r="AP95"/>
  <c r="BN95" s="1"/>
  <c r="AQ95"/>
  <c r="BO95" s="1"/>
  <c r="AR95"/>
  <c r="BP95" s="1"/>
  <c r="AS95"/>
  <c r="BQ95" s="1"/>
  <c r="AT95"/>
  <c r="BR95" s="1"/>
  <c r="AU95"/>
  <c r="AV95"/>
  <c r="BT95" s="1"/>
  <c r="AW95"/>
  <c r="BU95" s="1"/>
  <c r="AX95"/>
  <c r="BV95" s="1"/>
  <c r="AY95"/>
  <c r="BW95" s="1"/>
  <c r="AN96"/>
  <c r="BL96" s="1"/>
  <c r="AO96"/>
  <c r="BM96" s="1"/>
  <c r="AP96"/>
  <c r="BN96" s="1"/>
  <c r="AQ96"/>
  <c r="BO96" s="1"/>
  <c r="AR96"/>
  <c r="BP96" s="1"/>
  <c r="AS96"/>
  <c r="BQ96" s="1"/>
  <c r="AT96"/>
  <c r="BR96" s="1"/>
  <c r="AU96"/>
  <c r="AV96"/>
  <c r="BT96" s="1"/>
  <c r="AW96"/>
  <c r="BU96" s="1"/>
  <c r="AX96"/>
  <c r="BV96" s="1"/>
  <c r="AY96"/>
  <c r="BW96" s="1"/>
  <c r="AN97"/>
  <c r="BL97" s="1"/>
  <c r="AO97"/>
  <c r="BM97" s="1"/>
  <c r="AP97"/>
  <c r="BN97" s="1"/>
  <c r="AQ97"/>
  <c r="BO97" s="1"/>
  <c r="AR97"/>
  <c r="BP97" s="1"/>
  <c r="AS97"/>
  <c r="BQ97" s="1"/>
  <c r="AT97"/>
  <c r="BR97" s="1"/>
  <c r="AU97"/>
  <c r="AV97"/>
  <c r="BT97" s="1"/>
  <c r="AW97"/>
  <c r="BU97" s="1"/>
  <c r="AX97"/>
  <c r="BV97" s="1"/>
  <c r="AY97"/>
  <c r="BW97" s="1"/>
  <c r="AN98"/>
  <c r="BL98" s="1"/>
  <c r="AO98"/>
  <c r="BM98" s="1"/>
  <c r="AP98"/>
  <c r="BN98" s="1"/>
  <c r="AQ98"/>
  <c r="BO98" s="1"/>
  <c r="AR98"/>
  <c r="BP98" s="1"/>
  <c r="AS98"/>
  <c r="BQ98" s="1"/>
  <c r="AT98"/>
  <c r="BR98" s="1"/>
  <c r="AU98"/>
  <c r="AV98"/>
  <c r="BT98" s="1"/>
  <c r="AW98"/>
  <c r="BU98" s="1"/>
  <c r="AX98"/>
  <c r="BV98" s="1"/>
  <c r="AY98"/>
  <c r="BW98" s="1"/>
  <c r="AN99"/>
  <c r="BL99" s="1"/>
  <c r="AO99"/>
  <c r="BM99" s="1"/>
  <c r="AP99"/>
  <c r="BN99" s="1"/>
  <c r="AQ99"/>
  <c r="BO99" s="1"/>
  <c r="AR99"/>
  <c r="BP99" s="1"/>
  <c r="AS99"/>
  <c r="BQ99" s="1"/>
  <c r="AT99"/>
  <c r="BR99" s="1"/>
  <c r="AU99"/>
  <c r="AV99"/>
  <c r="BT99" s="1"/>
  <c r="AW99"/>
  <c r="BU99" s="1"/>
  <c r="AX99"/>
  <c r="BV99" s="1"/>
  <c r="AY99"/>
  <c r="BW99" s="1"/>
  <c r="AN100"/>
  <c r="BL100" s="1"/>
  <c r="AO100"/>
  <c r="BM100" s="1"/>
  <c r="AP100"/>
  <c r="BN100" s="1"/>
  <c r="AQ100"/>
  <c r="BO100" s="1"/>
  <c r="AR100"/>
  <c r="BP100" s="1"/>
  <c r="AS100"/>
  <c r="BQ100" s="1"/>
  <c r="AT100"/>
  <c r="BR100" s="1"/>
  <c r="AU100"/>
  <c r="AV100"/>
  <c r="BT100" s="1"/>
  <c r="AW100"/>
  <c r="BU100" s="1"/>
  <c r="AX100"/>
  <c r="BV100" s="1"/>
  <c r="AY100"/>
  <c r="BW100" s="1"/>
  <c r="AO101"/>
  <c r="BM101" s="1"/>
  <c r="AP101"/>
  <c r="BN101" s="1"/>
  <c r="AQ101"/>
  <c r="BO101" s="1"/>
  <c r="AR101"/>
  <c r="BP101" s="1"/>
  <c r="AS101"/>
  <c r="BQ101" s="1"/>
  <c r="AT101"/>
  <c r="BR101" s="1"/>
  <c r="AU101"/>
  <c r="AV101"/>
  <c r="BT101" s="1"/>
  <c r="AW101"/>
  <c r="BU101" s="1"/>
  <c r="AX101"/>
  <c r="BV101" s="1"/>
  <c r="AN102"/>
  <c r="BL102" s="1"/>
  <c r="AO102"/>
  <c r="BM102" s="1"/>
  <c r="AP102"/>
  <c r="BN102" s="1"/>
  <c r="AQ102"/>
  <c r="BO102" s="1"/>
  <c r="AR102"/>
  <c r="BP102" s="1"/>
  <c r="AS102"/>
  <c r="BQ102" s="1"/>
  <c r="AT102"/>
  <c r="BR102" s="1"/>
  <c r="AU102"/>
  <c r="AV102"/>
  <c r="BT102" s="1"/>
  <c r="AW102"/>
  <c r="BU102" s="1"/>
  <c r="AX102"/>
  <c r="BV102" s="1"/>
  <c r="AY102"/>
  <c r="BW102" s="1"/>
  <c r="AN103"/>
  <c r="BL103" s="1"/>
  <c r="AO103"/>
  <c r="BM103" s="1"/>
  <c r="AP103"/>
  <c r="BN103" s="1"/>
  <c r="AQ103"/>
  <c r="BO103" s="1"/>
  <c r="AR103"/>
  <c r="BP103" s="1"/>
  <c r="AS103"/>
  <c r="BQ103" s="1"/>
  <c r="AT103"/>
  <c r="BR103" s="1"/>
  <c r="AU103"/>
  <c r="AV103"/>
  <c r="BT103" s="1"/>
  <c r="AW103"/>
  <c r="BU103" s="1"/>
  <c r="AX103"/>
  <c r="BV103" s="1"/>
  <c r="AY103"/>
  <c r="BW103" s="1"/>
  <c r="AN104"/>
  <c r="BL104" s="1"/>
  <c r="AO104"/>
  <c r="BM104" s="1"/>
  <c r="AP104"/>
  <c r="BN104" s="1"/>
  <c r="AQ104"/>
  <c r="BO104" s="1"/>
  <c r="AR104"/>
  <c r="BP104" s="1"/>
  <c r="AS104"/>
  <c r="BQ104" s="1"/>
  <c r="AT104"/>
  <c r="BR104" s="1"/>
  <c r="AU104"/>
  <c r="AV104"/>
  <c r="BT104" s="1"/>
  <c r="AW104"/>
  <c r="BU104" s="1"/>
  <c r="AX104"/>
  <c r="BV104" s="1"/>
  <c r="AY104"/>
  <c r="BW104" s="1"/>
  <c r="AN105"/>
  <c r="BL105" s="1"/>
  <c r="AO105"/>
  <c r="BM105" s="1"/>
  <c r="AP105"/>
  <c r="BN105" s="1"/>
  <c r="AQ105"/>
  <c r="BO105" s="1"/>
  <c r="AR105"/>
  <c r="BP105" s="1"/>
  <c r="AS105"/>
  <c r="BQ105" s="1"/>
  <c r="AT105"/>
  <c r="BR105" s="1"/>
  <c r="AU105"/>
  <c r="AV105"/>
  <c r="BT105" s="1"/>
  <c r="AW105"/>
  <c r="BU105" s="1"/>
  <c r="AX105"/>
  <c r="BV105" s="1"/>
  <c r="AY105"/>
  <c r="BW105" s="1"/>
  <c r="AN106"/>
  <c r="BL106" s="1"/>
  <c r="AO106"/>
  <c r="BM106" s="1"/>
  <c r="AP106"/>
  <c r="BN106" s="1"/>
  <c r="AQ106"/>
  <c r="BO106" s="1"/>
  <c r="AR106"/>
  <c r="BP106" s="1"/>
  <c r="AS106"/>
  <c r="BQ106" s="1"/>
  <c r="AT106"/>
  <c r="BR106" s="1"/>
  <c r="AU106"/>
  <c r="AV106"/>
  <c r="BT106" s="1"/>
  <c r="AW106"/>
  <c r="BU106" s="1"/>
  <c r="AX106"/>
  <c r="BV106" s="1"/>
  <c r="AY106"/>
  <c r="BW106" s="1"/>
  <c r="AN107"/>
  <c r="BL107" s="1"/>
  <c r="AO107"/>
  <c r="BM107" s="1"/>
  <c r="AP107"/>
  <c r="BN107" s="1"/>
  <c r="AQ107"/>
  <c r="BO107" s="1"/>
  <c r="AR107"/>
  <c r="BP107" s="1"/>
  <c r="AS107"/>
  <c r="BQ107" s="1"/>
  <c r="AT107"/>
  <c r="BR107" s="1"/>
  <c r="AU107"/>
  <c r="AV107"/>
  <c r="BT107" s="1"/>
  <c r="AW107"/>
  <c r="BU107" s="1"/>
  <c r="AX107"/>
  <c r="BV107" s="1"/>
  <c r="AY107"/>
  <c r="BW107" s="1"/>
  <c r="AN108"/>
  <c r="BL108" s="1"/>
  <c r="AO108"/>
  <c r="BM108" s="1"/>
  <c r="AP108"/>
  <c r="BN108" s="1"/>
  <c r="AQ108"/>
  <c r="BO108" s="1"/>
  <c r="AR108"/>
  <c r="BP108" s="1"/>
  <c r="AS108"/>
  <c r="BQ108" s="1"/>
  <c r="AT108"/>
  <c r="BR108" s="1"/>
  <c r="AU108"/>
  <c r="AV108"/>
  <c r="BT108" s="1"/>
  <c r="AW108"/>
  <c r="BU108" s="1"/>
  <c r="AX108"/>
  <c r="BV108" s="1"/>
  <c r="AY108"/>
  <c r="BW108" s="1"/>
  <c r="AN109"/>
  <c r="BL109" s="1"/>
  <c r="AO109"/>
  <c r="BM109" s="1"/>
  <c r="AP109"/>
  <c r="BN109" s="1"/>
  <c r="AQ109"/>
  <c r="BO109" s="1"/>
  <c r="AR109"/>
  <c r="BP109" s="1"/>
  <c r="AS109"/>
  <c r="BQ109" s="1"/>
  <c r="AT109"/>
  <c r="BR109" s="1"/>
  <c r="AU109"/>
  <c r="AV109"/>
  <c r="BT109" s="1"/>
  <c r="AW109"/>
  <c r="BU109" s="1"/>
  <c r="AX109"/>
  <c r="BV109" s="1"/>
  <c r="AN110"/>
  <c r="BL110" s="1"/>
  <c r="AO110"/>
  <c r="BM110" s="1"/>
  <c r="AP110"/>
  <c r="BN110" s="1"/>
  <c r="AQ110"/>
  <c r="BO110" s="1"/>
  <c r="AR110"/>
  <c r="BP110" s="1"/>
  <c r="AS110"/>
  <c r="BQ110" s="1"/>
  <c r="AT110"/>
  <c r="BR110" s="1"/>
  <c r="AU110"/>
  <c r="AV110"/>
  <c r="BT110" s="1"/>
  <c r="AW110"/>
  <c r="BU110" s="1"/>
  <c r="AX110"/>
  <c r="BV110" s="1"/>
  <c r="AY110"/>
  <c r="BW110" s="1"/>
  <c r="AN111"/>
  <c r="BL111" s="1"/>
  <c r="AO111"/>
  <c r="BM111" s="1"/>
  <c r="AP111"/>
  <c r="BN111" s="1"/>
  <c r="AQ111"/>
  <c r="BO111" s="1"/>
  <c r="AR111"/>
  <c r="BP111" s="1"/>
  <c r="AS111"/>
  <c r="BQ111" s="1"/>
  <c r="AT111"/>
  <c r="BR111" s="1"/>
  <c r="AU111"/>
  <c r="AV111"/>
  <c r="BT111" s="1"/>
  <c r="AW111"/>
  <c r="BU111" s="1"/>
  <c r="AX111"/>
  <c r="BV111" s="1"/>
  <c r="AY111"/>
  <c r="BW111" s="1"/>
  <c r="AN112"/>
  <c r="BL112" s="1"/>
  <c r="AO112"/>
  <c r="BM112" s="1"/>
  <c r="AP112"/>
  <c r="BN112" s="1"/>
  <c r="AQ112"/>
  <c r="BO112" s="1"/>
  <c r="AR112"/>
  <c r="BP112" s="1"/>
  <c r="AS112"/>
  <c r="BQ112" s="1"/>
  <c r="AT112"/>
  <c r="BR112" s="1"/>
  <c r="AU112"/>
  <c r="AV112"/>
  <c r="BT112" s="1"/>
  <c r="AW112"/>
  <c r="BU112" s="1"/>
  <c r="AX112"/>
  <c r="BV112" s="1"/>
  <c r="AY112"/>
  <c r="BW112" s="1"/>
  <c r="AN113"/>
  <c r="BL113" s="1"/>
  <c r="AO113"/>
  <c r="BM113" s="1"/>
  <c r="AP113"/>
  <c r="BN113" s="1"/>
  <c r="AQ113"/>
  <c r="BO113" s="1"/>
  <c r="AR113"/>
  <c r="BP113" s="1"/>
  <c r="AS113"/>
  <c r="BQ113" s="1"/>
  <c r="AT113"/>
  <c r="BR113" s="1"/>
  <c r="AU113"/>
  <c r="AV113"/>
  <c r="BT113" s="1"/>
  <c r="AW113"/>
  <c r="BU113" s="1"/>
  <c r="AX113"/>
  <c r="BV113" s="1"/>
  <c r="AY113"/>
  <c r="BW113" s="1"/>
  <c r="AN114"/>
  <c r="BL114" s="1"/>
  <c r="AO114"/>
  <c r="BM114" s="1"/>
  <c r="AP114"/>
  <c r="BN114" s="1"/>
  <c r="AQ114"/>
  <c r="BO114" s="1"/>
  <c r="AR114"/>
  <c r="BP114" s="1"/>
  <c r="AS114"/>
  <c r="BQ114" s="1"/>
  <c r="AT114"/>
  <c r="BR114" s="1"/>
  <c r="AU114"/>
  <c r="AV114"/>
  <c r="BT114" s="1"/>
  <c r="AW114"/>
  <c r="BU114" s="1"/>
  <c r="AX114"/>
  <c r="BV114" s="1"/>
  <c r="AY114"/>
  <c r="BW114" s="1"/>
  <c r="AN115"/>
  <c r="BL115" s="1"/>
  <c r="AO115"/>
  <c r="BM115" s="1"/>
  <c r="AP115"/>
  <c r="BN115" s="1"/>
  <c r="AQ115"/>
  <c r="BO115" s="1"/>
  <c r="AR115"/>
  <c r="BP115" s="1"/>
  <c r="AS115"/>
  <c r="BQ115" s="1"/>
  <c r="AT115"/>
  <c r="BR115" s="1"/>
  <c r="AU115"/>
  <c r="AV115"/>
  <c r="BT115" s="1"/>
  <c r="AW115"/>
  <c r="BU115" s="1"/>
  <c r="AX115"/>
  <c r="BV115" s="1"/>
  <c r="AY115"/>
  <c r="BW115" s="1"/>
  <c r="AN116"/>
  <c r="BL116" s="1"/>
  <c r="AO116"/>
  <c r="BM116" s="1"/>
  <c r="AP116"/>
  <c r="BN116" s="1"/>
  <c r="AQ116"/>
  <c r="BO116" s="1"/>
  <c r="AR116"/>
  <c r="BP116" s="1"/>
  <c r="AS116"/>
  <c r="BQ116" s="1"/>
  <c r="AT116"/>
  <c r="BR116" s="1"/>
  <c r="AU116"/>
  <c r="AV116"/>
  <c r="BT116" s="1"/>
  <c r="AW116"/>
  <c r="BU116" s="1"/>
  <c r="AX116"/>
  <c r="BV116" s="1"/>
  <c r="AY116"/>
  <c r="BW116" s="1"/>
  <c r="AN117"/>
  <c r="BL117" s="1"/>
  <c r="AO117"/>
  <c r="BM117" s="1"/>
  <c r="AP117"/>
  <c r="BN117" s="1"/>
  <c r="AQ117"/>
  <c r="BO117" s="1"/>
  <c r="AR117"/>
  <c r="BP117" s="1"/>
  <c r="AS117"/>
  <c r="BQ117" s="1"/>
  <c r="AT117"/>
  <c r="BR117" s="1"/>
  <c r="AU117"/>
  <c r="AV117"/>
  <c r="BT117" s="1"/>
  <c r="AW117"/>
  <c r="BU117" s="1"/>
  <c r="AX117"/>
  <c r="BV117" s="1"/>
  <c r="AY117"/>
  <c r="BW117" s="1"/>
  <c r="AN118"/>
  <c r="BL118" s="1"/>
  <c r="AO118"/>
  <c r="BM118" s="1"/>
  <c r="AP118"/>
  <c r="BN118" s="1"/>
  <c r="AQ118"/>
  <c r="BO118" s="1"/>
  <c r="AR118"/>
  <c r="BP118" s="1"/>
  <c r="AS118"/>
  <c r="BQ118" s="1"/>
  <c r="AT118"/>
  <c r="BR118" s="1"/>
  <c r="AU118"/>
  <c r="AV118"/>
  <c r="BT118" s="1"/>
  <c r="AW118"/>
  <c r="BU118" s="1"/>
  <c r="AX118"/>
  <c r="BV118" s="1"/>
  <c r="AY118"/>
  <c r="BW118" s="1"/>
  <c r="AN119"/>
  <c r="BL119" s="1"/>
  <c r="AO119"/>
  <c r="BM119" s="1"/>
  <c r="AP119"/>
  <c r="BN119" s="1"/>
  <c r="AQ119"/>
  <c r="BO119" s="1"/>
  <c r="AR119"/>
  <c r="BP119" s="1"/>
  <c r="AS119"/>
  <c r="BQ119" s="1"/>
  <c r="AT119"/>
  <c r="BR119" s="1"/>
  <c r="AU119"/>
  <c r="AV119"/>
  <c r="BT119" s="1"/>
  <c r="AW119"/>
  <c r="BU119" s="1"/>
  <c r="AX119"/>
  <c r="BV119" s="1"/>
  <c r="AY119"/>
  <c r="BW119" s="1"/>
  <c r="AN120"/>
  <c r="BL120" s="1"/>
  <c r="AO120"/>
  <c r="BM120" s="1"/>
  <c r="AP120"/>
  <c r="BN120" s="1"/>
  <c r="AQ120"/>
  <c r="BO120" s="1"/>
  <c r="AR120"/>
  <c r="BP120" s="1"/>
  <c r="AS120"/>
  <c r="BQ120" s="1"/>
  <c r="AT120"/>
  <c r="BR120" s="1"/>
  <c r="AU120"/>
  <c r="AV120"/>
  <c r="BT120" s="1"/>
  <c r="AW120"/>
  <c r="BU120" s="1"/>
  <c r="AX120"/>
  <c r="BV120" s="1"/>
  <c r="AY120"/>
  <c r="BW120" s="1"/>
  <c r="AN121"/>
  <c r="BL121" s="1"/>
  <c r="AO121"/>
  <c r="BM121" s="1"/>
  <c r="AP121"/>
  <c r="BN121" s="1"/>
  <c r="AQ121"/>
  <c r="BO121" s="1"/>
  <c r="AR121"/>
  <c r="BP121" s="1"/>
  <c r="AS121"/>
  <c r="BQ121" s="1"/>
  <c r="AT121"/>
  <c r="BR121" s="1"/>
  <c r="AU121"/>
  <c r="AV121"/>
  <c r="BT121" s="1"/>
  <c r="AW121"/>
  <c r="BU121" s="1"/>
  <c r="AX121"/>
  <c r="BV121" s="1"/>
  <c r="AY121"/>
  <c r="BW121" s="1"/>
  <c r="AN122"/>
  <c r="BL122" s="1"/>
  <c r="AO122"/>
  <c r="BM122" s="1"/>
  <c r="AP122"/>
  <c r="BN122" s="1"/>
  <c r="AQ122"/>
  <c r="BO122" s="1"/>
  <c r="AR122"/>
  <c r="BP122" s="1"/>
  <c r="AS122"/>
  <c r="BQ122" s="1"/>
  <c r="AT122"/>
  <c r="BR122" s="1"/>
  <c r="AU122"/>
  <c r="AV122"/>
  <c r="BT122" s="1"/>
  <c r="AW122"/>
  <c r="BU122" s="1"/>
  <c r="AX122"/>
  <c r="BV122" s="1"/>
  <c r="AY122"/>
  <c r="BW122" s="1"/>
  <c r="AN123"/>
  <c r="BL123" s="1"/>
  <c r="AO123"/>
  <c r="BM123" s="1"/>
  <c r="AP123"/>
  <c r="BN123" s="1"/>
  <c r="AQ123"/>
  <c r="BO123" s="1"/>
  <c r="AR123"/>
  <c r="BP123" s="1"/>
  <c r="AS123"/>
  <c r="BQ123" s="1"/>
  <c r="AT123"/>
  <c r="BR123" s="1"/>
  <c r="AU123"/>
  <c r="AV123"/>
  <c r="BT123" s="1"/>
  <c r="AW123"/>
  <c r="BU123" s="1"/>
  <c r="AX123"/>
  <c r="BV123" s="1"/>
  <c r="AY123"/>
  <c r="BW123" s="1"/>
  <c r="AN124"/>
  <c r="BL124" s="1"/>
  <c r="AO124"/>
  <c r="BM124" s="1"/>
  <c r="AP124"/>
  <c r="BN124" s="1"/>
  <c r="AQ124"/>
  <c r="BO124" s="1"/>
  <c r="AR124"/>
  <c r="BP124" s="1"/>
  <c r="AS124"/>
  <c r="BQ124" s="1"/>
  <c r="AT124"/>
  <c r="BR124" s="1"/>
  <c r="AU124"/>
  <c r="AV124"/>
  <c r="BT124" s="1"/>
  <c r="AW124"/>
  <c r="BU124" s="1"/>
  <c r="AX124"/>
  <c r="BV124" s="1"/>
  <c r="AN125"/>
  <c r="BL125" s="1"/>
  <c r="AO125"/>
  <c r="BM125" s="1"/>
  <c r="AP125"/>
  <c r="BN125" s="1"/>
  <c r="AQ125"/>
  <c r="BO125" s="1"/>
  <c r="AR125"/>
  <c r="BP125" s="1"/>
  <c r="AS125"/>
  <c r="BQ125" s="1"/>
  <c r="AT125"/>
  <c r="BR125" s="1"/>
  <c r="AU125"/>
  <c r="AV125"/>
  <c r="BT125" s="1"/>
  <c r="AW125"/>
  <c r="BU125" s="1"/>
  <c r="AX125"/>
  <c r="BV125" s="1"/>
  <c r="AY125"/>
  <c r="BW125" s="1"/>
  <c r="AN126"/>
  <c r="BL126" s="1"/>
  <c r="AO126"/>
  <c r="BM126" s="1"/>
  <c r="AP126"/>
  <c r="BN126" s="1"/>
  <c r="AQ126"/>
  <c r="BO126" s="1"/>
  <c r="AR126"/>
  <c r="BP126" s="1"/>
  <c r="AS126"/>
  <c r="BQ126" s="1"/>
  <c r="AT126"/>
  <c r="BR126" s="1"/>
  <c r="AU126"/>
  <c r="AV126"/>
  <c r="BT126" s="1"/>
  <c r="AW126"/>
  <c r="BU126" s="1"/>
  <c r="AX126"/>
  <c r="BV126" s="1"/>
  <c r="AY126"/>
  <c r="BW126" s="1"/>
  <c r="AN127"/>
  <c r="BL127" s="1"/>
  <c r="AO127"/>
  <c r="BM127" s="1"/>
  <c r="AP127"/>
  <c r="BN127" s="1"/>
  <c r="AQ127"/>
  <c r="BO127" s="1"/>
  <c r="AR127"/>
  <c r="BP127" s="1"/>
  <c r="AS127"/>
  <c r="BQ127" s="1"/>
  <c r="AT127"/>
  <c r="BR127" s="1"/>
  <c r="AU127"/>
  <c r="AV127"/>
  <c r="BT127" s="1"/>
  <c r="AW127"/>
  <c r="BU127" s="1"/>
  <c r="AX127"/>
  <c r="BV127" s="1"/>
  <c r="AY127"/>
  <c r="BW127" s="1"/>
  <c r="AN128"/>
  <c r="BL128" s="1"/>
  <c r="AO128"/>
  <c r="BM128" s="1"/>
  <c r="AP128"/>
  <c r="BN128" s="1"/>
  <c r="AQ128"/>
  <c r="BO128" s="1"/>
  <c r="AR128"/>
  <c r="BP128" s="1"/>
  <c r="AS128"/>
  <c r="BQ128" s="1"/>
  <c r="AT128"/>
  <c r="BR128" s="1"/>
  <c r="AU128"/>
  <c r="AV128"/>
  <c r="BT128" s="1"/>
  <c r="AW128"/>
  <c r="BU128" s="1"/>
  <c r="AX128"/>
  <c r="BV128" s="1"/>
  <c r="AY128"/>
  <c r="BW128" s="1"/>
  <c r="AN129"/>
  <c r="BL129" s="1"/>
  <c r="AO129"/>
  <c r="BM129" s="1"/>
  <c r="AP129"/>
  <c r="BN129" s="1"/>
  <c r="AQ129"/>
  <c r="BO129" s="1"/>
  <c r="AR129"/>
  <c r="BP129" s="1"/>
  <c r="AS129"/>
  <c r="BQ129" s="1"/>
  <c r="AT129"/>
  <c r="BR129" s="1"/>
  <c r="AU129"/>
  <c r="AV129"/>
  <c r="BT129" s="1"/>
  <c r="AW129"/>
  <c r="BU129" s="1"/>
  <c r="AX129"/>
  <c r="BV129" s="1"/>
  <c r="AY129"/>
  <c r="BW129" s="1"/>
  <c r="AN130"/>
  <c r="BL130" s="1"/>
  <c r="AO130"/>
  <c r="BM130" s="1"/>
  <c r="AP130"/>
  <c r="BN130" s="1"/>
  <c r="AQ130"/>
  <c r="BO130" s="1"/>
  <c r="AR130"/>
  <c r="BP130" s="1"/>
  <c r="AS130"/>
  <c r="BQ130" s="1"/>
  <c r="AT130"/>
  <c r="BR130" s="1"/>
  <c r="AU130"/>
  <c r="AV130"/>
  <c r="BT130" s="1"/>
  <c r="AW130"/>
  <c r="BU130" s="1"/>
  <c r="AX130"/>
  <c r="BV130" s="1"/>
  <c r="AN131"/>
  <c r="BL131" s="1"/>
  <c r="AO131"/>
  <c r="BM131" s="1"/>
  <c r="AP131"/>
  <c r="BN131" s="1"/>
  <c r="AQ131"/>
  <c r="BO131" s="1"/>
  <c r="AR131"/>
  <c r="BP131" s="1"/>
  <c r="AS131"/>
  <c r="BQ131" s="1"/>
  <c r="AT131"/>
  <c r="BR131" s="1"/>
  <c r="AU131"/>
  <c r="AV131"/>
  <c r="BT131" s="1"/>
  <c r="AW131"/>
  <c r="BU131" s="1"/>
  <c r="AX131"/>
  <c r="BV131" s="1"/>
  <c r="AY131"/>
  <c r="BW131" s="1"/>
  <c r="AN132"/>
  <c r="BL132" s="1"/>
  <c r="AO132"/>
  <c r="BM132" s="1"/>
  <c r="AP132"/>
  <c r="BN132" s="1"/>
  <c r="AQ132"/>
  <c r="BO132" s="1"/>
  <c r="AR132"/>
  <c r="BP132" s="1"/>
  <c r="AS132"/>
  <c r="BQ132" s="1"/>
  <c r="AT132"/>
  <c r="BR132" s="1"/>
  <c r="AU132"/>
  <c r="AV132"/>
  <c r="BT132" s="1"/>
  <c r="AW132"/>
  <c r="BU132" s="1"/>
  <c r="AX132"/>
  <c r="BV132" s="1"/>
  <c r="AY132"/>
  <c r="BW132" s="1"/>
  <c r="AN133"/>
  <c r="BL133" s="1"/>
  <c r="AO133"/>
  <c r="BM133" s="1"/>
  <c r="AP133"/>
  <c r="BN133" s="1"/>
  <c r="AQ133"/>
  <c r="BO133" s="1"/>
  <c r="AR133"/>
  <c r="BP133" s="1"/>
  <c r="AS133"/>
  <c r="BQ133" s="1"/>
  <c r="AT133"/>
  <c r="BR133" s="1"/>
  <c r="AU133"/>
  <c r="AV133"/>
  <c r="BT133" s="1"/>
  <c r="AW133"/>
  <c r="BU133" s="1"/>
  <c r="AX133"/>
  <c r="BV133" s="1"/>
  <c r="AN134"/>
  <c r="BL134" s="1"/>
  <c r="AO134"/>
  <c r="BM134" s="1"/>
  <c r="AP134"/>
  <c r="BN134" s="1"/>
  <c r="AQ134"/>
  <c r="BO134" s="1"/>
  <c r="AR134"/>
  <c r="BP134" s="1"/>
  <c r="AS134"/>
  <c r="BQ134" s="1"/>
  <c r="AT134"/>
  <c r="BR134" s="1"/>
  <c r="AU134"/>
  <c r="AV134"/>
  <c r="BT134" s="1"/>
  <c r="AW134"/>
  <c r="BU134" s="1"/>
  <c r="AX134"/>
  <c r="BV134" s="1"/>
  <c r="AY134"/>
  <c r="BW134" s="1"/>
  <c r="AN135"/>
  <c r="BL135" s="1"/>
  <c r="AO135"/>
  <c r="BM135" s="1"/>
  <c r="AP135"/>
  <c r="BN135" s="1"/>
  <c r="AQ135"/>
  <c r="BO135" s="1"/>
  <c r="AR135"/>
  <c r="BP135" s="1"/>
  <c r="AS135"/>
  <c r="BQ135" s="1"/>
  <c r="AT135"/>
  <c r="BR135" s="1"/>
  <c r="AU135"/>
  <c r="AV135"/>
  <c r="BT135" s="1"/>
  <c r="AW135"/>
  <c r="BU135" s="1"/>
  <c r="AX135"/>
  <c r="BV135" s="1"/>
  <c r="AY135"/>
  <c r="BW135" s="1"/>
  <c r="AN136"/>
  <c r="BL136" s="1"/>
  <c r="AO136"/>
  <c r="BM136" s="1"/>
  <c r="AP136"/>
  <c r="BN136" s="1"/>
  <c r="AQ136"/>
  <c r="BO136" s="1"/>
  <c r="AR136"/>
  <c r="BP136" s="1"/>
  <c r="AS136"/>
  <c r="BQ136" s="1"/>
  <c r="AT136"/>
  <c r="BR136" s="1"/>
  <c r="AU136"/>
  <c r="AV136"/>
  <c r="BT136" s="1"/>
  <c r="AW136"/>
  <c r="BU136" s="1"/>
  <c r="AX136"/>
  <c r="BV136" s="1"/>
  <c r="AY136"/>
  <c r="BW136" s="1"/>
  <c r="AN137"/>
  <c r="BL137" s="1"/>
  <c r="AO137"/>
  <c r="BM137" s="1"/>
  <c r="AP137"/>
  <c r="BN137" s="1"/>
  <c r="AQ137"/>
  <c r="BO137" s="1"/>
  <c r="AR137"/>
  <c r="BP137" s="1"/>
  <c r="AS137"/>
  <c r="BQ137" s="1"/>
  <c r="AT137"/>
  <c r="BR137" s="1"/>
  <c r="AU137"/>
  <c r="AV137"/>
  <c r="BT137" s="1"/>
  <c r="AW137"/>
  <c r="BU137" s="1"/>
  <c r="AX137"/>
  <c r="BV137" s="1"/>
  <c r="AY137"/>
  <c r="BW137" s="1"/>
  <c r="AN138"/>
  <c r="BL138" s="1"/>
  <c r="AO138"/>
  <c r="BM138" s="1"/>
  <c r="AP138"/>
  <c r="BN138" s="1"/>
  <c r="AQ138"/>
  <c r="BO138" s="1"/>
  <c r="AR138"/>
  <c r="BP138" s="1"/>
  <c r="AS138"/>
  <c r="BQ138" s="1"/>
  <c r="AT138"/>
  <c r="BR138" s="1"/>
  <c r="AU138"/>
  <c r="AV138"/>
  <c r="BT138" s="1"/>
  <c r="AW138"/>
  <c r="BU138" s="1"/>
  <c r="AX138"/>
  <c r="BV138" s="1"/>
  <c r="AY138"/>
  <c r="BW138" s="1"/>
  <c r="AN139"/>
  <c r="BL139" s="1"/>
  <c r="AO139"/>
  <c r="BM139" s="1"/>
  <c r="AP139"/>
  <c r="BN139" s="1"/>
  <c r="AQ139"/>
  <c r="BO139" s="1"/>
  <c r="AR139"/>
  <c r="BP139" s="1"/>
  <c r="AS139"/>
  <c r="BQ139" s="1"/>
  <c r="AT139"/>
  <c r="BR139" s="1"/>
  <c r="AU139"/>
  <c r="AV139"/>
  <c r="BT139" s="1"/>
  <c r="AW139"/>
  <c r="BU139" s="1"/>
  <c r="AX139"/>
  <c r="BV139" s="1"/>
  <c r="AY139"/>
  <c r="BW139" s="1"/>
  <c r="AN140"/>
  <c r="BL140" s="1"/>
  <c r="AO140"/>
  <c r="BM140" s="1"/>
  <c r="AP140"/>
  <c r="BN140" s="1"/>
  <c r="AQ140"/>
  <c r="BO140" s="1"/>
  <c r="AR140"/>
  <c r="BP140" s="1"/>
  <c r="AS140"/>
  <c r="BQ140" s="1"/>
  <c r="AT140"/>
  <c r="BR140" s="1"/>
  <c r="AU140"/>
  <c r="AV140"/>
  <c r="BT140" s="1"/>
  <c r="AW140"/>
  <c r="BU140" s="1"/>
  <c r="AX140"/>
  <c r="BV140" s="1"/>
  <c r="AY140"/>
  <c r="BW140" s="1"/>
  <c r="AN141"/>
  <c r="BL141" s="1"/>
  <c r="AO141"/>
  <c r="BM141" s="1"/>
  <c r="AP141"/>
  <c r="BN141" s="1"/>
  <c r="AQ141"/>
  <c r="BO141" s="1"/>
  <c r="AR141"/>
  <c r="BP141" s="1"/>
  <c r="AS141"/>
  <c r="BQ141" s="1"/>
  <c r="AT141"/>
  <c r="BR141" s="1"/>
  <c r="AU141"/>
  <c r="AV141"/>
  <c r="BT141" s="1"/>
  <c r="AW141"/>
  <c r="BU141" s="1"/>
  <c r="AX141"/>
  <c r="BV141" s="1"/>
  <c r="AY141"/>
  <c r="BW141" s="1"/>
  <c r="AN142"/>
  <c r="BL142" s="1"/>
  <c r="AO142"/>
  <c r="BM142" s="1"/>
  <c r="AP142"/>
  <c r="BN142" s="1"/>
  <c r="AQ142"/>
  <c r="BO142" s="1"/>
  <c r="AR142"/>
  <c r="BP142" s="1"/>
  <c r="AS142"/>
  <c r="BQ142" s="1"/>
  <c r="AT142"/>
  <c r="BR142" s="1"/>
  <c r="AU142"/>
  <c r="AV142"/>
  <c r="BT142" s="1"/>
  <c r="AW142"/>
  <c r="BU142" s="1"/>
  <c r="AX142"/>
  <c r="BV142" s="1"/>
  <c r="AY142"/>
  <c r="BW142" s="1"/>
  <c r="AN143"/>
  <c r="BL143" s="1"/>
  <c r="AO143"/>
  <c r="BM143" s="1"/>
  <c r="AP143"/>
  <c r="BN143" s="1"/>
  <c r="AQ143"/>
  <c r="BO143" s="1"/>
  <c r="AR143"/>
  <c r="BP143" s="1"/>
  <c r="AS143"/>
  <c r="BQ143" s="1"/>
  <c r="AT143"/>
  <c r="BR143" s="1"/>
  <c r="AU143"/>
  <c r="AV143"/>
  <c r="BT143" s="1"/>
  <c r="AW143"/>
  <c r="BU143" s="1"/>
  <c r="AX143"/>
  <c r="BV143" s="1"/>
  <c r="AY143"/>
  <c r="BW143" s="1"/>
  <c r="AN144"/>
  <c r="BL144" s="1"/>
  <c r="AO144"/>
  <c r="BM144" s="1"/>
  <c r="AP144"/>
  <c r="BN144" s="1"/>
  <c r="AQ144"/>
  <c r="BO144" s="1"/>
  <c r="AR144"/>
  <c r="BP144" s="1"/>
  <c r="AS144"/>
  <c r="BQ144" s="1"/>
  <c r="AT144"/>
  <c r="BR144" s="1"/>
  <c r="AU144"/>
  <c r="AV144"/>
  <c r="BT144" s="1"/>
  <c r="AW144"/>
  <c r="BU144" s="1"/>
  <c r="AX144"/>
  <c r="BV144" s="1"/>
  <c r="AY144"/>
  <c r="BW144" s="1"/>
  <c r="AN145"/>
  <c r="BL145" s="1"/>
  <c r="AO145"/>
  <c r="BM145" s="1"/>
  <c r="AP145"/>
  <c r="BN145" s="1"/>
  <c r="AQ145"/>
  <c r="BO145" s="1"/>
  <c r="AR145"/>
  <c r="BP145" s="1"/>
  <c r="AS145"/>
  <c r="BQ145" s="1"/>
  <c r="AT145"/>
  <c r="BR145" s="1"/>
  <c r="AU145"/>
  <c r="AV145"/>
  <c r="BT145" s="1"/>
  <c r="AW145"/>
  <c r="BU145" s="1"/>
  <c r="AX145"/>
  <c r="BV145" s="1"/>
  <c r="AY145"/>
  <c r="BW145" s="1"/>
  <c r="AN146"/>
  <c r="BL146" s="1"/>
  <c r="AO146"/>
  <c r="BM146" s="1"/>
  <c r="AP146"/>
  <c r="BN146" s="1"/>
  <c r="AQ146"/>
  <c r="BO146" s="1"/>
  <c r="AR146"/>
  <c r="BP146" s="1"/>
  <c r="AS146"/>
  <c r="BQ146" s="1"/>
  <c r="AT146"/>
  <c r="BR146" s="1"/>
  <c r="AU146"/>
  <c r="AV146"/>
  <c r="BT146" s="1"/>
  <c r="AW146"/>
  <c r="BU146" s="1"/>
  <c r="AX146"/>
  <c r="BV146" s="1"/>
  <c r="AY146"/>
  <c r="BW146" s="1"/>
  <c r="AN147"/>
  <c r="BL147" s="1"/>
  <c r="AO147"/>
  <c r="BM147" s="1"/>
  <c r="AP147"/>
  <c r="BN147" s="1"/>
  <c r="AQ147"/>
  <c r="BO147" s="1"/>
  <c r="AR147"/>
  <c r="BP147" s="1"/>
  <c r="AS147"/>
  <c r="BQ147" s="1"/>
  <c r="AT147"/>
  <c r="BR147" s="1"/>
  <c r="AU147"/>
  <c r="AV147"/>
  <c r="BT147" s="1"/>
  <c r="AW147"/>
  <c r="BU147" s="1"/>
  <c r="AX147"/>
  <c r="BV147" s="1"/>
  <c r="AY147"/>
  <c r="BW147" s="1"/>
  <c r="AN148"/>
  <c r="BL148" s="1"/>
  <c r="AO148"/>
  <c r="BM148" s="1"/>
  <c r="AP148"/>
  <c r="BN148" s="1"/>
  <c r="AQ148"/>
  <c r="BO148" s="1"/>
  <c r="AR148"/>
  <c r="BP148" s="1"/>
  <c r="AS148"/>
  <c r="BQ148" s="1"/>
  <c r="AT148"/>
  <c r="BR148" s="1"/>
  <c r="AU148"/>
  <c r="AV148"/>
  <c r="BT148" s="1"/>
  <c r="AW148"/>
  <c r="BU148" s="1"/>
  <c r="AX148"/>
  <c r="BV148" s="1"/>
  <c r="AY148"/>
  <c r="BW148" s="1"/>
  <c r="AN149"/>
  <c r="BL149" s="1"/>
  <c r="AO149"/>
  <c r="BM149" s="1"/>
  <c r="AP149"/>
  <c r="BN149" s="1"/>
  <c r="AQ149"/>
  <c r="BO149" s="1"/>
  <c r="AR149"/>
  <c r="BP149" s="1"/>
  <c r="AS149"/>
  <c r="BQ149" s="1"/>
  <c r="AT149"/>
  <c r="BR149" s="1"/>
  <c r="AU149"/>
  <c r="AV149"/>
  <c r="BT149" s="1"/>
  <c r="AW149"/>
  <c r="BU149" s="1"/>
  <c r="AX149"/>
  <c r="BV149" s="1"/>
  <c r="AY149"/>
  <c r="BW149" s="1"/>
  <c r="AN150"/>
  <c r="BL150" s="1"/>
  <c r="AO150"/>
  <c r="BM150" s="1"/>
  <c r="AP150"/>
  <c r="BN150" s="1"/>
  <c r="AQ150"/>
  <c r="BO150" s="1"/>
  <c r="AR150"/>
  <c r="BP150" s="1"/>
  <c r="AS150"/>
  <c r="BQ150" s="1"/>
  <c r="AT150"/>
  <c r="BR150" s="1"/>
  <c r="AU150"/>
  <c r="AV150"/>
  <c r="BT150" s="1"/>
  <c r="AW150"/>
  <c r="BU150" s="1"/>
  <c r="AX150"/>
  <c r="BV150" s="1"/>
  <c r="AY150"/>
  <c r="BW150" s="1"/>
  <c r="AN151"/>
  <c r="BL151" s="1"/>
  <c r="AO151"/>
  <c r="BM151" s="1"/>
  <c r="AP151"/>
  <c r="BN151" s="1"/>
  <c r="AQ151"/>
  <c r="BO151" s="1"/>
  <c r="AR151"/>
  <c r="BP151" s="1"/>
  <c r="AS151"/>
  <c r="BQ151" s="1"/>
  <c r="AT151"/>
  <c r="BR151" s="1"/>
  <c r="AU151"/>
  <c r="AV151"/>
  <c r="BT151" s="1"/>
  <c r="AW151"/>
  <c r="BU151" s="1"/>
  <c r="AX151"/>
  <c r="BV151" s="1"/>
  <c r="AY151"/>
  <c r="BW151" s="1"/>
  <c r="AN152"/>
  <c r="BL152" s="1"/>
  <c r="AO152"/>
  <c r="BM152" s="1"/>
  <c r="AP152"/>
  <c r="BN152" s="1"/>
  <c r="AQ152"/>
  <c r="BO152" s="1"/>
  <c r="AR152"/>
  <c r="BP152" s="1"/>
  <c r="AS152"/>
  <c r="BQ152" s="1"/>
  <c r="AT152"/>
  <c r="BR152" s="1"/>
  <c r="AU152"/>
  <c r="AV152"/>
  <c r="BT152" s="1"/>
  <c r="AW152"/>
  <c r="BU152" s="1"/>
  <c r="AX152"/>
  <c r="BV152" s="1"/>
  <c r="AY152"/>
  <c r="BW152" s="1"/>
  <c r="AN153"/>
  <c r="BL153" s="1"/>
  <c r="AO153"/>
  <c r="BM153" s="1"/>
  <c r="AP153"/>
  <c r="BN153" s="1"/>
  <c r="AQ153"/>
  <c r="BO153" s="1"/>
  <c r="AR153"/>
  <c r="BP153" s="1"/>
  <c r="AS153"/>
  <c r="BQ153" s="1"/>
  <c r="AT153"/>
  <c r="BR153" s="1"/>
  <c r="AU153"/>
  <c r="AV153"/>
  <c r="BT153" s="1"/>
  <c r="AW153"/>
  <c r="BU153" s="1"/>
  <c r="AX153"/>
  <c r="BV153" s="1"/>
  <c r="AY153"/>
  <c r="BW153" s="1"/>
  <c r="AN154"/>
  <c r="BL154" s="1"/>
  <c r="AO154"/>
  <c r="BM154" s="1"/>
  <c r="AP154"/>
  <c r="BN154" s="1"/>
  <c r="AQ154"/>
  <c r="BO154" s="1"/>
  <c r="AR154"/>
  <c r="BP154" s="1"/>
  <c r="AS154"/>
  <c r="BQ154" s="1"/>
  <c r="AT154"/>
  <c r="BR154" s="1"/>
  <c r="AU154"/>
  <c r="AV154"/>
  <c r="BT154" s="1"/>
  <c r="AW154"/>
  <c r="BU154" s="1"/>
  <c r="AX154"/>
  <c r="BV154" s="1"/>
  <c r="AY154"/>
  <c r="BW154" s="1"/>
  <c r="AN155"/>
  <c r="BL155" s="1"/>
  <c r="AO155"/>
  <c r="BM155" s="1"/>
  <c r="AP155"/>
  <c r="BN155" s="1"/>
  <c r="AQ155"/>
  <c r="BO155" s="1"/>
  <c r="AR155"/>
  <c r="BP155" s="1"/>
  <c r="AS155"/>
  <c r="BQ155" s="1"/>
  <c r="AT155"/>
  <c r="BR155" s="1"/>
  <c r="AU155"/>
  <c r="AV155"/>
  <c r="BT155" s="1"/>
  <c r="AW155"/>
  <c r="BU155" s="1"/>
  <c r="AX155"/>
  <c r="BV155" s="1"/>
  <c r="AY155"/>
  <c r="BW155" s="1"/>
  <c r="AN156"/>
  <c r="BL156" s="1"/>
  <c r="AO156"/>
  <c r="BM156" s="1"/>
  <c r="AP156"/>
  <c r="BN156" s="1"/>
  <c r="AQ156"/>
  <c r="BO156" s="1"/>
  <c r="AR156"/>
  <c r="BP156" s="1"/>
  <c r="AS156"/>
  <c r="BQ156" s="1"/>
  <c r="AT156"/>
  <c r="BR156" s="1"/>
  <c r="AU156"/>
  <c r="AV156"/>
  <c r="BT156" s="1"/>
  <c r="AW156"/>
  <c r="BU156" s="1"/>
  <c r="AX156"/>
  <c r="BV156" s="1"/>
  <c r="AY156"/>
  <c r="BW156" s="1"/>
  <c r="AN157"/>
  <c r="BL157" s="1"/>
  <c r="AO157"/>
  <c r="BM157" s="1"/>
  <c r="AP157"/>
  <c r="BN157" s="1"/>
  <c r="AQ157"/>
  <c r="BO157" s="1"/>
  <c r="AR157"/>
  <c r="BP157" s="1"/>
  <c r="AS157"/>
  <c r="BQ157" s="1"/>
  <c r="AT157"/>
  <c r="BR157" s="1"/>
  <c r="AU157"/>
  <c r="AV157"/>
  <c r="BT157" s="1"/>
  <c r="AW157"/>
  <c r="BU157" s="1"/>
  <c r="AX157"/>
  <c r="BV157" s="1"/>
  <c r="AY157"/>
  <c r="BW157" s="1"/>
  <c r="AN158"/>
  <c r="BL158" s="1"/>
  <c r="AO158"/>
  <c r="BM158" s="1"/>
  <c r="AP158"/>
  <c r="BN158" s="1"/>
  <c r="AQ158"/>
  <c r="BO158" s="1"/>
  <c r="AR158"/>
  <c r="BP158" s="1"/>
  <c r="AS158"/>
  <c r="BQ158" s="1"/>
  <c r="AT158"/>
  <c r="BR158" s="1"/>
  <c r="AU158"/>
  <c r="AV158"/>
  <c r="BT158" s="1"/>
  <c r="AW158"/>
  <c r="BU158" s="1"/>
  <c r="AX158"/>
  <c r="BV158" s="1"/>
  <c r="AY158"/>
  <c r="BW158" s="1"/>
  <c r="AN159"/>
  <c r="BL159" s="1"/>
  <c r="AO159"/>
  <c r="BM159" s="1"/>
  <c r="AP159"/>
  <c r="BN159" s="1"/>
  <c r="AQ159"/>
  <c r="BO159" s="1"/>
  <c r="AR159"/>
  <c r="BP159" s="1"/>
  <c r="AS159"/>
  <c r="BQ159" s="1"/>
  <c r="AT159"/>
  <c r="BR159" s="1"/>
  <c r="AU159"/>
  <c r="AV159"/>
  <c r="BT159" s="1"/>
  <c r="AW159"/>
  <c r="BU159" s="1"/>
  <c r="AX159"/>
  <c r="BV159" s="1"/>
  <c r="AY159"/>
  <c r="BW159" s="1"/>
  <c r="AN160"/>
  <c r="BL160" s="1"/>
  <c r="AO160"/>
  <c r="BM160" s="1"/>
  <c r="AP160"/>
  <c r="BN160" s="1"/>
  <c r="AS160"/>
  <c r="BQ160" s="1"/>
  <c r="AT160"/>
  <c r="BR160" s="1"/>
  <c r="AU160"/>
  <c r="AV160"/>
  <c r="BT160" s="1"/>
  <c r="AW160"/>
  <c r="BU160" s="1"/>
  <c r="AX160"/>
  <c r="BV160" s="1"/>
  <c r="AY160"/>
  <c r="BW160" s="1"/>
  <c r="AN161"/>
  <c r="BL161" s="1"/>
  <c r="AO161"/>
  <c r="BM161" s="1"/>
  <c r="AP161"/>
  <c r="BN161" s="1"/>
  <c r="AQ161"/>
  <c r="BO161" s="1"/>
  <c r="AR161"/>
  <c r="BP161" s="1"/>
  <c r="AS161"/>
  <c r="BQ161" s="1"/>
  <c r="AT161"/>
  <c r="BR161" s="1"/>
  <c r="AU161"/>
  <c r="AV161"/>
  <c r="BT161" s="1"/>
  <c r="AW161"/>
  <c r="BU161" s="1"/>
  <c r="AX161"/>
  <c r="BV161" s="1"/>
  <c r="AY161"/>
  <c r="BW161" s="1"/>
  <c r="AN162"/>
  <c r="BL162" s="1"/>
  <c r="AP162"/>
  <c r="BN162" s="1"/>
  <c r="AQ162"/>
  <c r="BO162" s="1"/>
  <c r="AS162"/>
  <c r="BQ162" s="1"/>
  <c r="AT162"/>
  <c r="BR162" s="1"/>
  <c r="AU162"/>
  <c r="AV162"/>
  <c r="BT162" s="1"/>
  <c r="AW162"/>
  <c r="BU162" s="1"/>
  <c r="AX162"/>
  <c r="BV162" s="1"/>
  <c r="AY162"/>
  <c r="BW162" s="1"/>
  <c r="AN163"/>
  <c r="BL163" s="1"/>
  <c r="AO163"/>
  <c r="BM163" s="1"/>
  <c r="AP163"/>
  <c r="BN163" s="1"/>
  <c r="AQ163"/>
  <c r="BO163" s="1"/>
  <c r="AR163"/>
  <c r="BP163" s="1"/>
  <c r="AS163"/>
  <c r="BQ163" s="1"/>
  <c r="AT163"/>
  <c r="BR163" s="1"/>
  <c r="AU163"/>
  <c r="AV163"/>
  <c r="BT163" s="1"/>
  <c r="AW163"/>
  <c r="BU163" s="1"/>
  <c r="AX163"/>
  <c r="BV163" s="1"/>
  <c r="AY163"/>
  <c r="BW163" s="1"/>
  <c r="AN173"/>
  <c r="BL173" s="1"/>
  <c r="AO173"/>
  <c r="BM173" s="1"/>
  <c r="AP173"/>
  <c r="BN173" s="1"/>
  <c r="AQ173"/>
  <c r="BO173" s="1"/>
  <c r="AR173"/>
  <c r="BP173" s="1"/>
  <c r="AS173"/>
  <c r="BQ173" s="1"/>
  <c r="AT173"/>
  <c r="BR173" s="1"/>
  <c r="AU173"/>
  <c r="BS173" s="1"/>
  <c r="AV173"/>
  <c r="BT173" s="1"/>
  <c r="AW173"/>
  <c r="BU173" s="1"/>
  <c r="AX173"/>
  <c r="BV173" s="1"/>
  <c r="AY173"/>
  <c r="BW173" s="1"/>
  <c r="AN174"/>
  <c r="BL174" s="1"/>
  <c r="AO174"/>
  <c r="BM174" s="1"/>
  <c r="AP174"/>
  <c r="BN174" s="1"/>
  <c r="AQ174"/>
  <c r="BO174" s="1"/>
  <c r="AR174"/>
  <c r="BP174" s="1"/>
  <c r="AS174"/>
  <c r="BQ174" s="1"/>
  <c r="AT174"/>
  <c r="BR174" s="1"/>
  <c r="AU174"/>
  <c r="AV174"/>
  <c r="BT174" s="1"/>
  <c r="AW174"/>
  <c r="BU174" s="1"/>
  <c r="AX174"/>
  <c r="BV174" s="1"/>
  <c r="AY174"/>
  <c r="BW174" s="1"/>
  <c r="AN175"/>
  <c r="BL175" s="1"/>
  <c r="AO175"/>
  <c r="BM175" s="1"/>
  <c r="AP175"/>
  <c r="BN175" s="1"/>
  <c r="AQ175"/>
  <c r="BO175" s="1"/>
  <c r="AR175"/>
  <c r="BP175" s="1"/>
  <c r="AS175"/>
  <c r="BQ175" s="1"/>
  <c r="AT175"/>
  <c r="BR175" s="1"/>
  <c r="AU175"/>
  <c r="BS175" s="1"/>
  <c r="AV175"/>
  <c r="BT175" s="1"/>
  <c r="AW175"/>
  <c r="BU175" s="1"/>
  <c r="AX175"/>
  <c r="BV175" s="1"/>
  <c r="AY175"/>
  <c r="BW175" s="1"/>
  <c r="AN176"/>
  <c r="BL176" s="1"/>
  <c r="AO176"/>
  <c r="BM176" s="1"/>
  <c r="AP176"/>
  <c r="BN176" s="1"/>
  <c r="AQ176"/>
  <c r="BO176" s="1"/>
  <c r="AR176"/>
  <c r="BP176" s="1"/>
  <c r="AS176"/>
  <c r="BQ176" s="1"/>
  <c r="AT176"/>
  <c r="BR176" s="1"/>
  <c r="AU176"/>
  <c r="AV176"/>
  <c r="BT176" s="1"/>
  <c r="AW176"/>
  <c r="BU176" s="1"/>
  <c r="AX176"/>
  <c r="BV176" s="1"/>
  <c r="AY176"/>
  <c r="BW176" s="1"/>
  <c r="AN177"/>
  <c r="BL177" s="1"/>
  <c r="AO177"/>
  <c r="BM177" s="1"/>
  <c r="AP177"/>
  <c r="BN177" s="1"/>
  <c r="AQ177"/>
  <c r="BO177" s="1"/>
  <c r="AR177"/>
  <c r="BP177" s="1"/>
  <c r="AS177"/>
  <c r="BQ177" s="1"/>
  <c r="AT177"/>
  <c r="BR177" s="1"/>
  <c r="AU177"/>
  <c r="BS177" s="1"/>
  <c r="AV177"/>
  <c r="BT177" s="1"/>
  <c r="AW177"/>
  <c r="BU177" s="1"/>
  <c r="AX177"/>
  <c r="BV177" s="1"/>
  <c r="AY177"/>
  <c r="BW177" s="1"/>
  <c r="AN178"/>
  <c r="BL178" s="1"/>
  <c r="AO178"/>
  <c r="BM178" s="1"/>
  <c r="AP178"/>
  <c r="BN178" s="1"/>
  <c r="AQ178"/>
  <c r="BO178" s="1"/>
  <c r="AR178"/>
  <c r="BP178" s="1"/>
  <c r="AS178"/>
  <c r="BQ178" s="1"/>
  <c r="AT178"/>
  <c r="BR178" s="1"/>
  <c r="AV178"/>
  <c r="BT178" s="1"/>
  <c r="AW178"/>
  <c r="BU178" s="1"/>
  <c r="AX178"/>
  <c r="BV178" s="1"/>
  <c r="AY178"/>
  <c r="BW178" s="1"/>
  <c r="AN180"/>
  <c r="BL180" s="1"/>
  <c r="AO180"/>
  <c r="BM180" s="1"/>
  <c r="AP180"/>
  <c r="BN180" s="1"/>
  <c r="AQ180"/>
  <c r="BO180" s="1"/>
  <c r="AR180"/>
  <c r="BP180" s="1"/>
  <c r="AS180"/>
  <c r="BQ180" s="1"/>
  <c r="AT180"/>
  <c r="BR180" s="1"/>
  <c r="AU180"/>
  <c r="AV180"/>
  <c r="BT180" s="1"/>
  <c r="AW180"/>
  <c r="BU180" s="1"/>
  <c r="AX180"/>
  <c r="BV180" s="1"/>
  <c r="AY180"/>
  <c r="BW180" s="1"/>
  <c r="AN181"/>
  <c r="BL181" s="1"/>
  <c r="AO181"/>
  <c r="BM181" s="1"/>
  <c r="AP181"/>
  <c r="BN181" s="1"/>
  <c r="AQ181"/>
  <c r="BO181" s="1"/>
  <c r="AR181"/>
  <c r="BP181" s="1"/>
  <c r="AS181"/>
  <c r="BQ181" s="1"/>
  <c r="AT181"/>
  <c r="BR181" s="1"/>
  <c r="AU181"/>
  <c r="AV181"/>
  <c r="BT181" s="1"/>
  <c r="AW181"/>
  <c r="BU181" s="1"/>
  <c r="AX181"/>
  <c r="BV181" s="1"/>
  <c r="AY181"/>
  <c r="BW181" s="1"/>
  <c r="AN182"/>
  <c r="BL182" s="1"/>
  <c r="AO182"/>
  <c r="BM182" s="1"/>
  <c r="AP182"/>
  <c r="BN182" s="1"/>
  <c r="AQ182"/>
  <c r="BO182" s="1"/>
  <c r="AR182"/>
  <c r="BP182" s="1"/>
  <c r="AS182"/>
  <c r="BQ182" s="1"/>
  <c r="AT182"/>
  <c r="BR182" s="1"/>
  <c r="AV182"/>
  <c r="BT182" s="1"/>
  <c r="AW182"/>
  <c r="BU182" s="1"/>
  <c r="AX182"/>
  <c r="BV182" s="1"/>
  <c r="AY182"/>
  <c r="BW182" s="1"/>
  <c r="AN183"/>
  <c r="BL183" s="1"/>
  <c r="AO183"/>
  <c r="BM183" s="1"/>
  <c r="AP183"/>
  <c r="BN183" s="1"/>
  <c r="AQ183"/>
  <c r="BO183" s="1"/>
  <c r="AR183"/>
  <c r="BP183" s="1"/>
  <c r="AS183"/>
  <c r="BQ183" s="1"/>
  <c r="AT183"/>
  <c r="BR183" s="1"/>
  <c r="AU183"/>
  <c r="BS183" s="1"/>
  <c r="AV183"/>
  <c r="BT183" s="1"/>
  <c r="AW183"/>
  <c r="BU183" s="1"/>
  <c r="AX183"/>
  <c r="BV183" s="1"/>
  <c r="AY183"/>
  <c r="BW183" s="1"/>
  <c r="AN184"/>
  <c r="BL184" s="1"/>
  <c r="AO184"/>
  <c r="BM184" s="1"/>
  <c r="AP184"/>
  <c r="BN184" s="1"/>
  <c r="AQ184"/>
  <c r="BO184" s="1"/>
  <c r="AR184"/>
  <c r="BP184" s="1"/>
  <c r="AS184"/>
  <c r="BQ184" s="1"/>
  <c r="AT184"/>
  <c r="BR184" s="1"/>
  <c r="AU184"/>
  <c r="AV184"/>
  <c r="BT184" s="1"/>
  <c r="AW184"/>
  <c r="BU184" s="1"/>
  <c r="AX184"/>
  <c r="BV184" s="1"/>
  <c r="AY184"/>
  <c r="BW184" s="1"/>
  <c r="AN185"/>
  <c r="BL185" s="1"/>
  <c r="AO185"/>
  <c r="BM185" s="1"/>
  <c r="AP185"/>
  <c r="BN185" s="1"/>
  <c r="AQ185"/>
  <c r="BO185" s="1"/>
  <c r="AR185"/>
  <c r="BP185" s="1"/>
  <c r="AS185"/>
  <c r="BQ185" s="1"/>
  <c r="AT185"/>
  <c r="BR185" s="1"/>
  <c r="AU185"/>
  <c r="BS185" s="1"/>
  <c r="AV185"/>
  <c r="BT185" s="1"/>
  <c r="AW185"/>
  <c r="BU185" s="1"/>
  <c r="AX185"/>
  <c r="BV185" s="1"/>
  <c r="AY185"/>
  <c r="BW185" s="1"/>
  <c r="AN186"/>
  <c r="BL186" s="1"/>
  <c r="AO186"/>
  <c r="BM186" s="1"/>
  <c r="AP186"/>
  <c r="BN186" s="1"/>
  <c r="AQ186"/>
  <c r="BO186" s="1"/>
  <c r="AR186"/>
  <c r="BP186" s="1"/>
  <c r="AS186"/>
  <c r="BQ186" s="1"/>
  <c r="AT186"/>
  <c r="BR186" s="1"/>
  <c r="AU186"/>
  <c r="AV186"/>
  <c r="BT186" s="1"/>
  <c r="AW186"/>
  <c r="BU186" s="1"/>
  <c r="AX186"/>
  <c r="BV186" s="1"/>
  <c r="AY186"/>
  <c r="BW186" s="1"/>
  <c r="AN187"/>
  <c r="BL187" s="1"/>
  <c r="AO187"/>
  <c r="BM187" s="1"/>
  <c r="AP187"/>
  <c r="BN187" s="1"/>
  <c r="AQ187"/>
  <c r="BO187" s="1"/>
  <c r="AR187"/>
  <c r="BP187" s="1"/>
  <c r="AS187"/>
  <c r="BQ187" s="1"/>
  <c r="AT187"/>
  <c r="BR187" s="1"/>
  <c r="AU187"/>
  <c r="BS187" s="1"/>
  <c r="AV187"/>
  <c r="BT187" s="1"/>
  <c r="AW187"/>
  <c r="BU187" s="1"/>
  <c r="AX187"/>
  <c r="BV187" s="1"/>
  <c r="AY187"/>
  <c r="BW187" s="1"/>
  <c r="AN188"/>
  <c r="BL188" s="1"/>
  <c r="AO188"/>
  <c r="BM188" s="1"/>
  <c r="AP188"/>
  <c r="BN188" s="1"/>
  <c r="AQ188"/>
  <c r="BO188" s="1"/>
  <c r="AR188"/>
  <c r="BP188" s="1"/>
  <c r="AS188"/>
  <c r="BQ188" s="1"/>
  <c r="AT188"/>
  <c r="BR188" s="1"/>
  <c r="AU188"/>
  <c r="AV188"/>
  <c r="BT188" s="1"/>
  <c r="AW188"/>
  <c r="BU188" s="1"/>
  <c r="AX188"/>
  <c r="BV188" s="1"/>
  <c r="AY188"/>
  <c r="BW188" s="1"/>
  <c r="AN189"/>
  <c r="BL189" s="1"/>
  <c r="AO189"/>
  <c r="BM189" s="1"/>
  <c r="AP189"/>
  <c r="BN189" s="1"/>
  <c r="AQ189"/>
  <c r="BO189" s="1"/>
  <c r="AR189"/>
  <c r="BP189" s="1"/>
  <c r="AS189"/>
  <c r="BQ189" s="1"/>
  <c r="AT189"/>
  <c r="BR189" s="1"/>
  <c r="AU189"/>
  <c r="BS189" s="1"/>
  <c r="AV189"/>
  <c r="BT189" s="1"/>
  <c r="AW189"/>
  <c r="BU189" s="1"/>
  <c r="AX189"/>
  <c r="BV189" s="1"/>
  <c r="AY189"/>
  <c r="BW189" s="1"/>
  <c r="AN190"/>
  <c r="BL190" s="1"/>
  <c r="AO190"/>
  <c r="BM190" s="1"/>
  <c r="AP190"/>
  <c r="BN190" s="1"/>
  <c r="AQ190"/>
  <c r="BO190" s="1"/>
  <c r="AR190"/>
  <c r="BP190" s="1"/>
  <c r="AS190"/>
  <c r="BQ190" s="1"/>
  <c r="AT190"/>
  <c r="BR190" s="1"/>
  <c r="AU190"/>
  <c r="AV190"/>
  <c r="BT190" s="1"/>
  <c r="AW190"/>
  <c r="BU190" s="1"/>
  <c r="AX190"/>
  <c r="BV190" s="1"/>
  <c r="AY190"/>
  <c r="BW190" s="1"/>
  <c r="AN191"/>
  <c r="BL191" s="1"/>
  <c r="AO191"/>
  <c r="BM191" s="1"/>
  <c r="AP191"/>
  <c r="BN191" s="1"/>
  <c r="AQ191"/>
  <c r="BO191" s="1"/>
  <c r="AR191"/>
  <c r="BP191" s="1"/>
  <c r="AS191"/>
  <c r="BQ191" s="1"/>
  <c r="AT191"/>
  <c r="BR191" s="1"/>
  <c r="AU191"/>
  <c r="BS191" s="1"/>
  <c r="AV191"/>
  <c r="BT191" s="1"/>
  <c r="AW191"/>
  <c r="BU191" s="1"/>
  <c r="AX191"/>
  <c r="BV191" s="1"/>
  <c r="AY191"/>
  <c r="BW191" s="1"/>
  <c r="AN192"/>
  <c r="BL192" s="1"/>
  <c r="AO192"/>
  <c r="BM192" s="1"/>
  <c r="AP192"/>
  <c r="BN192" s="1"/>
  <c r="AQ192"/>
  <c r="BO192" s="1"/>
  <c r="AR192"/>
  <c r="BP192" s="1"/>
  <c r="AS192"/>
  <c r="BQ192" s="1"/>
  <c r="AT192"/>
  <c r="BR192" s="1"/>
  <c r="AU192"/>
  <c r="AV192"/>
  <c r="BT192" s="1"/>
  <c r="AW192"/>
  <c r="BU192" s="1"/>
  <c r="AX192"/>
  <c r="BV192" s="1"/>
  <c r="AY192"/>
  <c r="BW192" s="1"/>
  <c r="AN193"/>
  <c r="BL193" s="1"/>
  <c r="AO193"/>
  <c r="BM193" s="1"/>
  <c r="AP193"/>
  <c r="BN193" s="1"/>
  <c r="AQ193"/>
  <c r="BO193" s="1"/>
  <c r="AR193"/>
  <c r="BP193" s="1"/>
  <c r="AS193"/>
  <c r="BQ193" s="1"/>
  <c r="AT193"/>
  <c r="BR193" s="1"/>
  <c r="AU193"/>
  <c r="BS193" s="1"/>
  <c r="AV193"/>
  <c r="BT193" s="1"/>
  <c r="AW193"/>
  <c r="BU193" s="1"/>
  <c r="AX193"/>
  <c r="BV193" s="1"/>
  <c r="AY193"/>
  <c r="BW193" s="1"/>
  <c r="AN195"/>
  <c r="BL195" s="1"/>
  <c r="AO195"/>
  <c r="BM195" s="1"/>
  <c r="AP195"/>
  <c r="BN195" s="1"/>
  <c r="AQ195"/>
  <c r="BO195" s="1"/>
  <c r="AR195"/>
  <c r="BP195" s="1"/>
  <c r="AS195"/>
  <c r="BQ195" s="1"/>
  <c r="AT195"/>
  <c r="BR195" s="1"/>
  <c r="AU195"/>
  <c r="BS195" s="1"/>
  <c r="AV195"/>
  <c r="BT195" s="1"/>
  <c r="AW195"/>
  <c r="BU195" s="1"/>
  <c r="AX195"/>
  <c r="BV195" s="1"/>
  <c r="AY195"/>
  <c r="BW195" s="1"/>
  <c r="AN196"/>
  <c r="BL196" s="1"/>
  <c r="AO196"/>
  <c r="BM196" s="1"/>
  <c r="AP196"/>
  <c r="BN196" s="1"/>
  <c r="AQ196"/>
  <c r="BO196" s="1"/>
  <c r="AR196"/>
  <c r="BP196" s="1"/>
  <c r="AS196"/>
  <c r="BQ196" s="1"/>
  <c r="AT196"/>
  <c r="BR196" s="1"/>
  <c r="AU196"/>
  <c r="AV196"/>
  <c r="BT196" s="1"/>
  <c r="AW196"/>
  <c r="BU196" s="1"/>
  <c r="AX196"/>
  <c r="BV196" s="1"/>
  <c r="AY196"/>
  <c r="BW196" s="1"/>
  <c r="AN197"/>
  <c r="BL197" s="1"/>
  <c r="AO197"/>
  <c r="BM197" s="1"/>
  <c r="AP197"/>
  <c r="BN197" s="1"/>
  <c r="AQ197"/>
  <c r="BO197" s="1"/>
  <c r="AR197"/>
  <c r="BP197" s="1"/>
  <c r="AS197"/>
  <c r="BQ197" s="1"/>
  <c r="AT197"/>
  <c r="BR197" s="1"/>
  <c r="AU197"/>
  <c r="BS197" s="1"/>
  <c r="AV197"/>
  <c r="BT197" s="1"/>
  <c r="AW197"/>
  <c r="BU197" s="1"/>
  <c r="AX197"/>
  <c r="BV197" s="1"/>
  <c r="AY197"/>
  <c r="BW197" s="1"/>
  <c r="AN198"/>
  <c r="BL198" s="1"/>
  <c r="AO198"/>
  <c r="BM198" s="1"/>
  <c r="AP198"/>
  <c r="BN198" s="1"/>
  <c r="AQ198"/>
  <c r="BO198" s="1"/>
  <c r="AR198"/>
  <c r="BP198" s="1"/>
  <c r="AS198"/>
  <c r="BQ198" s="1"/>
  <c r="AT198"/>
  <c r="BR198" s="1"/>
  <c r="AU198"/>
  <c r="AV198"/>
  <c r="BT198" s="1"/>
  <c r="AW198"/>
  <c r="BU198" s="1"/>
  <c r="AX198"/>
  <c r="BV198" s="1"/>
  <c r="AY198"/>
  <c r="BW198" s="1"/>
  <c r="AN203"/>
  <c r="BL203" s="1"/>
  <c r="AO203"/>
  <c r="BM203" s="1"/>
  <c r="AP203"/>
  <c r="BN203" s="1"/>
  <c r="AQ203"/>
  <c r="BO203" s="1"/>
  <c r="AR203"/>
  <c r="BP203" s="1"/>
  <c r="AS203"/>
  <c r="BQ203" s="1"/>
  <c r="AT203"/>
  <c r="BR203" s="1"/>
  <c r="AU203"/>
  <c r="AV203"/>
  <c r="BT203" s="1"/>
  <c r="AW203"/>
  <c r="BU203" s="1"/>
  <c r="AX203"/>
  <c r="BV203" s="1"/>
  <c r="AY203"/>
  <c r="BW203" s="1"/>
  <c r="AN204"/>
  <c r="BL204" s="1"/>
  <c r="AO204"/>
  <c r="BM204" s="1"/>
  <c r="AP204"/>
  <c r="BN204" s="1"/>
  <c r="AQ204"/>
  <c r="BO204" s="1"/>
  <c r="AR204"/>
  <c r="BP204" s="1"/>
  <c r="AS204"/>
  <c r="BQ204" s="1"/>
  <c r="AT204"/>
  <c r="BR204" s="1"/>
  <c r="AU204"/>
  <c r="BS204" s="1"/>
  <c r="AV204"/>
  <c r="BT204" s="1"/>
  <c r="AW204"/>
  <c r="BU204" s="1"/>
  <c r="AX204"/>
  <c r="BV204" s="1"/>
  <c r="AY204"/>
  <c r="BW204" s="1"/>
  <c r="AO205"/>
  <c r="BM205" s="1"/>
  <c r="AP205"/>
  <c r="BN205" s="1"/>
  <c r="AQ205"/>
  <c r="BO205" s="1"/>
  <c r="AR205"/>
  <c r="BP205" s="1"/>
  <c r="AS205"/>
  <c r="BQ205" s="1"/>
  <c r="AT205"/>
  <c r="BR205" s="1"/>
  <c r="AU205"/>
  <c r="AV205"/>
  <c r="BT205" s="1"/>
  <c r="AW205"/>
  <c r="BU205" s="1"/>
  <c r="AX205"/>
  <c r="BV205" s="1"/>
  <c r="AN206"/>
  <c r="BL206" s="1"/>
  <c r="AO206"/>
  <c r="BM206" s="1"/>
  <c r="AP206"/>
  <c r="BN206" s="1"/>
  <c r="AQ206"/>
  <c r="BO206" s="1"/>
  <c r="AR206"/>
  <c r="BP206" s="1"/>
  <c r="AS206"/>
  <c r="BQ206" s="1"/>
  <c r="AT206"/>
  <c r="BR206" s="1"/>
  <c r="AU206"/>
  <c r="BS206" s="1"/>
  <c r="AV206"/>
  <c r="BT206" s="1"/>
  <c r="AW206"/>
  <c r="BU206" s="1"/>
  <c r="AX206"/>
  <c r="BV206" s="1"/>
  <c r="AY206"/>
  <c r="BW206" s="1"/>
  <c r="AN207"/>
  <c r="BL207" s="1"/>
  <c r="AO207"/>
  <c r="BM207" s="1"/>
  <c r="AP207"/>
  <c r="BN207" s="1"/>
  <c r="AQ207"/>
  <c r="BO207" s="1"/>
  <c r="AR207"/>
  <c r="BP207" s="1"/>
  <c r="AS207"/>
  <c r="BQ207" s="1"/>
  <c r="AT207"/>
  <c r="BR207" s="1"/>
  <c r="AU207"/>
  <c r="AV207"/>
  <c r="BT207" s="1"/>
  <c r="AW207"/>
  <c r="BU207" s="1"/>
  <c r="AX207"/>
  <c r="BV207" s="1"/>
  <c r="AY207"/>
  <c r="BW207" s="1"/>
  <c r="AN208"/>
  <c r="BL208" s="1"/>
  <c r="AO208"/>
  <c r="BM208" s="1"/>
  <c r="AP208"/>
  <c r="BN208" s="1"/>
  <c r="AQ208"/>
  <c r="BO208" s="1"/>
  <c r="AR208"/>
  <c r="BP208" s="1"/>
  <c r="AS208"/>
  <c r="BQ208" s="1"/>
  <c r="AT208"/>
  <c r="BR208" s="1"/>
  <c r="AU208"/>
  <c r="BS208" s="1"/>
  <c r="AV208"/>
  <c r="BT208" s="1"/>
  <c r="AW208"/>
  <c r="BU208" s="1"/>
  <c r="AX208"/>
  <c r="BV208" s="1"/>
  <c r="AY208"/>
  <c r="BW208" s="1"/>
  <c r="AN209"/>
  <c r="BL209" s="1"/>
  <c r="AO209"/>
  <c r="BM209" s="1"/>
  <c r="AP209"/>
  <c r="BN209" s="1"/>
  <c r="AQ209"/>
  <c r="BO209" s="1"/>
  <c r="AR209"/>
  <c r="BP209" s="1"/>
  <c r="AS209"/>
  <c r="BQ209" s="1"/>
  <c r="AT209"/>
  <c r="BR209" s="1"/>
  <c r="AU209"/>
  <c r="AV209"/>
  <c r="BT209" s="1"/>
  <c r="AW209"/>
  <c r="BU209" s="1"/>
  <c r="AX209"/>
  <c r="BV209" s="1"/>
  <c r="AY209"/>
  <c r="BW209" s="1"/>
  <c r="AN210"/>
  <c r="BL210" s="1"/>
  <c r="AO210"/>
  <c r="BM210" s="1"/>
  <c r="AP210"/>
  <c r="BN210" s="1"/>
  <c r="AQ210"/>
  <c r="BO210" s="1"/>
  <c r="AR210"/>
  <c r="BP210" s="1"/>
  <c r="AS210"/>
  <c r="BQ210" s="1"/>
  <c r="AT210"/>
  <c r="BR210" s="1"/>
  <c r="AU210"/>
  <c r="BS210" s="1"/>
  <c r="AV210"/>
  <c r="BT210" s="1"/>
  <c r="AW210"/>
  <c r="BU210" s="1"/>
  <c r="AX210"/>
  <c r="BV210" s="1"/>
  <c r="AY210"/>
  <c r="BW210" s="1"/>
  <c r="AN212"/>
  <c r="BL212" s="1"/>
  <c r="AO212"/>
  <c r="BM212" s="1"/>
  <c r="AP212"/>
  <c r="BN212" s="1"/>
  <c r="AQ212"/>
  <c r="BO212" s="1"/>
  <c r="AR212"/>
  <c r="BP212" s="1"/>
  <c r="AS212"/>
  <c r="BQ212" s="1"/>
  <c r="AT212"/>
  <c r="BR212" s="1"/>
  <c r="AU212"/>
  <c r="BS212" s="1"/>
  <c r="AV212"/>
  <c r="BT212" s="1"/>
  <c r="AW212"/>
  <c r="BU212" s="1"/>
  <c r="AX212"/>
  <c r="BV212" s="1"/>
  <c r="AY212"/>
  <c r="BW212" s="1"/>
  <c r="AN213"/>
  <c r="BL213" s="1"/>
  <c r="AO213"/>
  <c r="BM213" s="1"/>
  <c r="AP213"/>
  <c r="BN213" s="1"/>
  <c r="AQ213"/>
  <c r="BO213" s="1"/>
  <c r="AR213"/>
  <c r="BP213" s="1"/>
  <c r="AS213"/>
  <c r="BQ213" s="1"/>
  <c r="AT213"/>
  <c r="BR213" s="1"/>
  <c r="AU213"/>
  <c r="AV213"/>
  <c r="BT213" s="1"/>
  <c r="AW213"/>
  <c r="BU213" s="1"/>
  <c r="AX213"/>
  <c r="BV213" s="1"/>
  <c r="AY213"/>
  <c r="BW213" s="1"/>
  <c r="AN214"/>
  <c r="BL214" s="1"/>
  <c r="AO214"/>
  <c r="BM214" s="1"/>
  <c r="AP214"/>
  <c r="BN214" s="1"/>
  <c r="AQ214"/>
  <c r="BO214" s="1"/>
  <c r="AR214"/>
  <c r="BP214" s="1"/>
  <c r="AS214"/>
  <c r="BQ214" s="1"/>
  <c r="AT214"/>
  <c r="BR214" s="1"/>
  <c r="AU214"/>
  <c r="BS214" s="1"/>
  <c r="AV214"/>
  <c r="BT214" s="1"/>
  <c r="AW214"/>
  <c r="BU214" s="1"/>
  <c r="AX214"/>
  <c r="BV214" s="1"/>
  <c r="AY214"/>
  <c r="BW214" s="1"/>
  <c r="AN215"/>
  <c r="BL215" s="1"/>
  <c r="AO215"/>
  <c r="BM215" s="1"/>
  <c r="AP215"/>
  <c r="BN215" s="1"/>
  <c r="AQ215"/>
  <c r="BO215" s="1"/>
  <c r="AR215"/>
  <c r="BP215" s="1"/>
  <c r="AS215"/>
  <c r="BQ215" s="1"/>
  <c r="AT215"/>
  <c r="BR215" s="1"/>
  <c r="AU215"/>
  <c r="AV215"/>
  <c r="BT215" s="1"/>
  <c r="AW215"/>
  <c r="BU215" s="1"/>
  <c r="AX215"/>
  <c r="BV215" s="1"/>
  <c r="AY215"/>
  <c r="BW215" s="1"/>
  <c r="AN217"/>
  <c r="BL217" s="1"/>
  <c r="AO217"/>
  <c r="BM217" s="1"/>
  <c r="AP217"/>
  <c r="BN217" s="1"/>
  <c r="AQ217"/>
  <c r="BO217" s="1"/>
  <c r="AR217"/>
  <c r="BP217" s="1"/>
  <c r="AS217"/>
  <c r="BQ217" s="1"/>
  <c r="AT217"/>
  <c r="BR217" s="1"/>
  <c r="AU217"/>
  <c r="AV217"/>
  <c r="BT217" s="1"/>
  <c r="AW217"/>
  <c r="BU217" s="1"/>
  <c r="AX217"/>
  <c r="BV217" s="1"/>
  <c r="AY217"/>
  <c r="BW217" s="1"/>
  <c r="AN218"/>
  <c r="BL218" s="1"/>
  <c r="AO218"/>
  <c r="BM218" s="1"/>
  <c r="AP218"/>
  <c r="BN218" s="1"/>
  <c r="AQ218"/>
  <c r="BO218" s="1"/>
  <c r="AR218"/>
  <c r="BP218" s="1"/>
  <c r="AS218"/>
  <c r="BQ218" s="1"/>
  <c r="AT218"/>
  <c r="BR218" s="1"/>
  <c r="AU218"/>
  <c r="BS218" s="1"/>
  <c r="AV218"/>
  <c r="BT218" s="1"/>
  <c r="AW218"/>
  <c r="BU218" s="1"/>
  <c r="AX218"/>
  <c r="BV218" s="1"/>
  <c r="AY218"/>
  <c r="BW218" s="1"/>
  <c r="AN219"/>
  <c r="BL219" s="1"/>
  <c r="AO219"/>
  <c r="BM219" s="1"/>
  <c r="AP219"/>
  <c r="BN219" s="1"/>
  <c r="AQ219"/>
  <c r="BO219" s="1"/>
  <c r="AR219"/>
  <c r="BP219" s="1"/>
  <c r="AS219"/>
  <c r="BQ219" s="1"/>
  <c r="AT219"/>
  <c r="BR219" s="1"/>
  <c r="AU219"/>
  <c r="AV219"/>
  <c r="BT219" s="1"/>
  <c r="AW219"/>
  <c r="BU219" s="1"/>
  <c r="AX219"/>
  <c r="BV219" s="1"/>
  <c r="AY219"/>
  <c r="BW219" s="1"/>
  <c r="AN220"/>
  <c r="BL220" s="1"/>
  <c r="AO220"/>
  <c r="BM220" s="1"/>
  <c r="AP220"/>
  <c r="BN220" s="1"/>
  <c r="AQ220"/>
  <c r="BO220" s="1"/>
  <c r="AR220"/>
  <c r="BP220" s="1"/>
  <c r="AS220"/>
  <c r="BQ220" s="1"/>
  <c r="AT220"/>
  <c r="BR220" s="1"/>
  <c r="AU220"/>
  <c r="BS220" s="1"/>
  <c r="AV220"/>
  <c r="BT220" s="1"/>
  <c r="AW220"/>
  <c r="BU220" s="1"/>
  <c r="AX220"/>
  <c r="BV220" s="1"/>
  <c r="AY220"/>
  <c r="BW220" s="1"/>
  <c r="AN221"/>
  <c r="BL221" s="1"/>
  <c r="AO221"/>
  <c r="BM221" s="1"/>
  <c r="AP221"/>
  <c r="BN221" s="1"/>
  <c r="AQ221"/>
  <c r="BO221" s="1"/>
  <c r="AR221"/>
  <c r="BP221" s="1"/>
  <c r="AS221"/>
  <c r="BQ221" s="1"/>
  <c r="AT221"/>
  <c r="BR221" s="1"/>
  <c r="AU221"/>
  <c r="AV221"/>
  <c r="BT221" s="1"/>
  <c r="AW221"/>
  <c r="BU221" s="1"/>
  <c r="AX221"/>
  <c r="BV221" s="1"/>
  <c r="AY221"/>
  <c r="BW221" s="1"/>
  <c r="AN223"/>
  <c r="BL223" s="1"/>
  <c r="AO223"/>
  <c r="BM223" s="1"/>
  <c r="AP223"/>
  <c r="BN223" s="1"/>
  <c r="AQ223"/>
  <c r="BO223" s="1"/>
  <c r="AR223"/>
  <c r="BP223" s="1"/>
  <c r="AS223"/>
  <c r="BQ223" s="1"/>
  <c r="AT223"/>
  <c r="BR223" s="1"/>
  <c r="AU223"/>
  <c r="AV223"/>
  <c r="BT223" s="1"/>
  <c r="AW223"/>
  <c r="BU223" s="1"/>
  <c r="AX223"/>
  <c r="BV223" s="1"/>
  <c r="AY223"/>
  <c r="BW223" s="1"/>
  <c r="AN224"/>
  <c r="BL224" s="1"/>
  <c r="AO224"/>
  <c r="BM224" s="1"/>
  <c r="AP224"/>
  <c r="BN224" s="1"/>
  <c r="AQ224"/>
  <c r="BO224" s="1"/>
  <c r="AR224"/>
  <c r="BP224" s="1"/>
  <c r="AS224"/>
  <c r="BQ224" s="1"/>
  <c r="AT224"/>
  <c r="BR224" s="1"/>
  <c r="AU224"/>
  <c r="BS224" s="1"/>
  <c r="AV224"/>
  <c r="BT224" s="1"/>
  <c r="AW224"/>
  <c r="BU224" s="1"/>
  <c r="AX224"/>
  <c r="BV224" s="1"/>
  <c r="AY224"/>
  <c r="BW224" s="1"/>
  <c r="AN225"/>
  <c r="BL225" s="1"/>
  <c r="AO225"/>
  <c r="BM225" s="1"/>
  <c r="AP225"/>
  <c r="BN225" s="1"/>
  <c r="AQ225"/>
  <c r="BO225" s="1"/>
  <c r="AR225"/>
  <c r="BP225" s="1"/>
  <c r="AS225"/>
  <c r="BQ225" s="1"/>
  <c r="AT225"/>
  <c r="BR225" s="1"/>
  <c r="AU225"/>
  <c r="AV225"/>
  <c r="BT225" s="1"/>
  <c r="AW225"/>
  <c r="BU225" s="1"/>
  <c r="AX225"/>
  <c r="BV225" s="1"/>
  <c r="AY225"/>
  <c r="BW225" s="1"/>
  <c r="AN226"/>
  <c r="BL226" s="1"/>
  <c r="AO226"/>
  <c r="BM226" s="1"/>
  <c r="AP226"/>
  <c r="BN226" s="1"/>
  <c r="AQ226"/>
  <c r="BO226" s="1"/>
  <c r="AR226"/>
  <c r="BP226" s="1"/>
  <c r="AS226"/>
  <c r="BQ226" s="1"/>
  <c r="AT226"/>
  <c r="BR226" s="1"/>
  <c r="AU226"/>
  <c r="BS226" s="1"/>
  <c r="AV226"/>
  <c r="BT226" s="1"/>
  <c r="AW226"/>
  <c r="BU226" s="1"/>
  <c r="AX226"/>
  <c r="BV226" s="1"/>
  <c r="AY226"/>
  <c r="BW226" s="1"/>
  <c r="AN227"/>
  <c r="BL227" s="1"/>
  <c r="AO227"/>
  <c r="BM227" s="1"/>
  <c r="AP227"/>
  <c r="BN227" s="1"/>
  <c r="AQ227"/>
  <c r="BO227" s="1"/>
  <c r="AR227"/>
  <c r="BP227" s="1"/>
  <c r="AS227"/>
  <c r="BQ227" s="1"/>
  <c r="AT227"/>
  <c r="BR227" s="1"/>
  <c r="AU227"/>
  <c r="AV227"/>
  <c r="BT227" s="1"/>
  <c r="AW227"/>
  <c r="BU227" s="1"/>
  <c r="AX227"/>
  <c r="BV227" s="1"/>
  <c r="AY227"/>
  <c r="BW227" s="1"/>
  <c r="AN228"/>
  <c r="BL228" s="1"/>
  <c r="AO228"/>
  <c r="BM228" s="1"/>
  <c r="AP228"/>
  <c r="BN228" s="1"/>
  <c r="AQ228"/>
  <c r="BO228" s="1"/>
  <c r="AR228"/>
  <c r="BP228" s="1"/>
  <c r="AS228"/>
  <c r="BQ228" s="1"/>
  <c r="AT228"/>
  <c r="BR228" s="1"/>
  <c r="AU228"/>
  <c r="BS228" s="1"/>
  <c r="AV228"/>
  <c r="BT228" s="1"/>
  <c r="AW228"/>
  <c r="BU228" s="1"/>
  <c r="AX228"/>
  <c r="BV228" s="1"/>
  <c r="AY228"/>
  <c r="BW228" s="1"/>
  <c r="AN229"/>
  <c r="BL229" s="1"/>
  <c r="AO229"/>
  <c r="BM229" s="1"/>
  <c r="AP229"/>
  <c r="BN229" s="1"/>
  <c r="AQ229"/>
  <c r="BO229" s="1"/>
  <c r="AR229"/>
  <c r="BP229" s="1"/>
  <c r="AS229"/>
  <c r="BQ229" s="1"/>
  <c r="AT229"/>
  <c r="BR229" s="1"/>
  <c r="AU229"/>
  <c r="AV229"/>
  <c r="BT229" s="1"/>
  <c r="AW229"/>
  <c r="BU229" s="1"/>
  <c r="AX229"/>
  <c r="BV229" s="1"/>
  <c r="AY229"/>
  <c r="BW229" s="1"/>
  <c r="AN230"/>
  <c r="BL230" s="1"/>
  <c r="AO230"/>
  <c r="BM230" s="1"/>
  <c r="AP230"/>
  <c r="BN230" s="1"/>
  <c r="AQ230"/>
  <c r="BO230" s="1"/>
  <c r="AR230"/>
  <c r="BP230" s="1"/>
  <c r="AS230"/>
  <c r="BQ230" s="1"/>
  <c r="AT230"/>
  <c r="BR230" s="1"/>
  <c r="AU230"/>
  <c r="BS230" s="1"/>
  <c r="AV230"/>
  <c r="BT230" s="1"/>
  <c r="AW230"/>
  <c r="BU230" s="1"/>
  <c r="AX230"/>
  <c r="BV230" s="1"/>
  <c r="AY230"/>
  <c r="BW230" s="1"/>
  <c r="AN231"/>
  <c r="BL231" s="1"/>
  <c r="AO231"/>
  <c r="BM231" s="1"/>
  <c r="AP231"/>
  <c r="BN231" s="1"/>
  <c r="AQ231"/>
  <c r="BO231" s="1"/>
  <c r="AR231"/>
  <c r="BP231" s="1"/>
  <c r="AS231"/>
  <c r="BQ231" s="1"/>
  <c r="AT231"/>
  <c r="BR231" s="1"/>
  <c r="AU231"/>
  <c r="AV231"/>
  <c r="BT231" s="1"/>
  <c r="AW231"/>
  <c r="BU231" s="1"/>
  <c r="AX231"/>
  <c r="BV231" s="1"/>
  <c r="AY231"/>
  <c r="BW231" s="1"/>
  <c r="AN232"/>
  <c r="BL232" s="1"/>
  <c r="AO232"/>
  <c r="BM232" s="1"/>
  <c r="AP232"/>
  <c r="BN232" s="1"/>
  <c r="AQ232"/>
  <c r="BO232" s="1"/>
  <c r="AR232"/>
  <c r="BP232" s="1"/>
  <c r="AS232"/>
  <c r="BQ232" s="1"/>
  <c r="AT232"/>
  <c r="BR232" s="1"/>
  <c r="AU232"/>
  <c r="BS232" s="1"/>
  <c r="AV232"/>
  <c r="BT232" s="1"/>
  <c r="AW232"/>
  <c r="BU232" s="1"/>
  <c r="AX232"/>
  <c r="BV232" s="1"/>
  <c r="AY232"/>
  <c r="BW232" s="1"/>
  <c r="AN233"/>
  <c r="BL233" s="1"/>
  <c r="AO233"/>
  <c r="BM233" s="1"/>
  <c r="AP233"/>
  <c r="BN233" s="1"/>
  <c r="AQ233"/>
  <c r="BO233" s="1"/>
  <c r="AR233"/>
  <c r="BP233" s="1"/>
  <c r="AS233"/>
  <c r="BQ233" s="1"/>
  <c r="AT233"/>
  <c r="BR233" s="1"/>
  <c r="AU233"/>
  <c r="AV233"/>
  <c r="BT233" s="1"/>
  <c r="AW233"/>
  <c r="BU233" s="1"/>
  <c r="AX233"/>
  <c r="BV233" s="1"/>
  <c r="AY233"/>
  <c r="BW233" s="1"/>
  <c r="AN234"/>
  <c r="BL234" s="1"/>
  <c r="AO234"/>
  <c r="BM234" s="1"/>
  <c r="AP234"/>
  <c r="BN234" s="1"/>
  <c r="AQ234"/>
  <c r="BO234" s="1"/>
  <c r="AR234"/>
  <c r="BP234" s="1"/>
  <c r="AS234"/>
  <c r="BQ234" s="1"/>
  <c r="AT234"/>
  <c r="BR234" s="1"/>
  <c r="AU234"/>
  <c r="BS234" s="1"/>
  <c r="AV234"/>
  <c r="BT234" s="1"/>
  <c r="AW234"/>
  <c r="BU234" s="1"/>
  <c r="AX234"/>
  <c r="BV234" s="1"/>
  <c r="AN235"/>
  <c r="BL235" s="1"/>
  <c r="AO235"/>
  <c r="BM235" s="1"/>
  <c r="AP235"/>
  <c r="BN235" s="1"/>
  <c r="AQ235"/>
  <c r="BO235" s="1"/>
  <c r="AR235"/>
  <c r="BP235" s="1"/>
  <c r="AS235"/>
  <c r="BQ235" s="1"/>
  <c r="AT235"/>
  <c r="BR235" s="1"/>
  <c r="AU235"/>
  <c r="AV235"/>
  <c r="BT235" s="1"/>
  <c r="AW235"/>
  <c r="BU235" s="1"/>
  <c r="AX235"/>
  <c r="BV235" s="1"/>
  <c r="AY235"/>
  <c r="BW235" s="1"/>
  <c r="AN236"/>
  <c r="BL236" s="1"/>
  <c r="AO236"/>
  <c r="BM236" s="1"/>
  <c r="AP236"/>
  <c r="BN236" s="1"/>
  <c r="AQ236"/>
  <c r="BO236" s="1"/>
  <c r="AR236"/>
  <c r="BP236" s="1"/>
  <c r="AS236"/>
  <c r="BQ236" s="1"/>
  <c r="AT236"/>
  <c r="BR236" s="1"/>
  <c r="AU236"/>
  <c r="AV236"/>
  <c r="BT236" s="1"/>
  <c r="AW236"/>
  <c r="BU236" s="1"/>
  <c r="AX236"/>
  <c r="BV236" s="1"/>
  <c r="AY236"/>
  <c r="BW236" s="1"/>
  <c r="AN237"/>
  <c r="BL237" s="1"/>
  <c r="AO237"/>
  <c r="BM237" s="1"/>
  <c r="AP237"/>
  <c r="BN237" s="1"/>
  <c r="AQ237"/>
  <c r="BO237" s="1"/>
  <c r="AR237"/>
  <c r="BP237" s="1"/>
  <c r="AS237"/>
  <c r="BQ237" s="1"/>
  <c r="AT237"/>
  <c r="BR237" s="1"/>
  <c r="AU237"/>
  <c r="AV237"/>
  <c r="BT237" s="1"/>
  <c r="AW237"/>
  <c r="BU237" s="1"/>
  <c r="AX237"/>
  <c r="BV237" s="1"/>
  <c r="AY237"/>
  <c r="BW237" s="1"/>
  <c r="AN239"/>
  <c r="BL239" s="1"/>
  <c r="AO239"/>
  <c r="BM239" s="1"/>
  <c r="AP239"/>
  <c r="BN239" s="1"/>
  <c r="AQ239"/>
  <c r="BO239" s="1"/>
  <c r="AR239"/>
  <c r="BP239" s="1"/>
  <c r="AS239"/>
  <c r="BQ239" s="1"/>
  <c r="AT239"/>
  <c r="BR239" s="1"/>
  <c r="AU239"/>
  <c r="AV239"/>
  <c r="BT239" s="1"/>
  <c r="AW239"/>
  <c r="BU239" s="1"/>
  <c r="AX239"/>
  <c r="BV239" s="1"/>
  <c r="AY239"/>
  <c r="BW239" s="1"/>
  <c r="AN240"/>
  <c r="BL240" s="1"/>
  <c r="AO240"/>
  <c r="BM240" s="1"/>
  <c r="AP240"/>
  <c r="BN240" s="1"/>
  <c r="AQ240"/>
  <c r="BO240" s="1"/>
  <c r="AR240"/>
  <c r="BP240" s="1"/>
  <c r="AS240"/>
  <c r="BQ240" s="1"/>
  <c r="AT240"/>
  <c r="BR240" s="1"/>
  <c r="AU240"/>
  <c r="AV240"/>
  <c r="BT240" s="1"/>
  <c r="AW240"/>
  <c r="BU240" s="1"/>
  <c r="AX240"/>
  <c r="BV240" s="1"/>
  <c r="AY240"/>
  <c r="BW240" s="1"/>
  <c r="AN241"/>
  <c r="BL241" s="1"/>
  <c r="AO241"/>
  <c r="BM241" s="1"/>
  <c r="AP241"/>
  <c r="BN241" s="1"/>
  <c r="AQ241"/>
  <c r="BO241" s="1"/>
  <c r="AR241"/>
  <c r="BP241" s="1"/>
  <c r="AS241"/>
  <c r="BQ241" s="1"/>
  <c r="AT241"/>
  <c r="BR241" s="1"/>
  <c r="AU241"/>
  <c r="AV241"/>
  <c r="BT241" s="1"/>
  <c r="AW241"/>
  <c r="BU241" s="1"/>
  <c r="AX241"/>
  <c r="BV241" s="1"/>
  <c r="AY241"/>
  <c r="BW241" s="1"/>
  <c r="AN243"/>
  <c r="BL243" s="1"/>
  <c r="AO243"/>
  <c r="BM243" s="1"/>
  <c r="AP243"/>
  <c r="BN243" s="1"/>
  <c r="AQ243"/>
  <c r="BO243" s="1"/>
  <c r="AR243"/>
  <c r="BP243" s="1"/>
  <c r="AS243"/>
  <c r="BQ243" s="1"/>
  <c r="AT243"/>
  <c r="BR243" s="1"/>
  <c r="AU243"/>
  <c r="AV243"/>
  <c r="BT243" s="1"/>
  <c r="AW243"/>
  <c r="BU243" s="1"/>
  <c r="AX243"/>
  <c r="BV243" s="1"/>
  <c r="AY243"/>
  <c r="BW243" s="1"/>
  <c r="AN244"/>
  <c r="BL244" s="1"/>
  <c r="AO244"/>
  <c r="BM244" s="1"/>
  <c r="AP244"/>
  <c r="BN244" s="1"/>
  <c r="AQ244"/>
  <c r="BO244" s="1"/>
  <c r="AR244"/>
  <c r="BP244" s="1"/>
  <c r="AS244"/>
  <c r="BQ244" s="1"/>
  <c r="AT244"/>
  <c r="BR244" s="1"/>
  <c r="AU244"/>
  <c r="AV244"/>
  <c r="BT244" s="1"/>
  <c r="AW244"/>
  <c r="BU244" s="1"/>
  <c r="AX244"/>
  <c r="BV244" s="1"/>
  <c r="AY244"/>
  <c r="BW244" s="1"/>
  <c r="AN245"/>
  <c r="BL245" s="1"/>
  <c r="AO245"/>
  <c r="BM245" s="1"/>
  <c r="AP245"/>
  <c r="BN245" s="1"/>
  <c r="AQ245"/>
  <c r="BO245" s="1"/>
  <c r="AR245"/>
  <c r="BP245" s="1"/>
  <c r="AS245"/>
  <c r="BQ245" s="1"/>
  <c r="AT245"/>
  <c r="BR245" s="1"/>
  <c r="AU245"/>
  <c r="AV245"/>
  <c r="BT245" s="1"/>
  <c r="AW245"/>
  <c r="BU245" s="1"/>
  <c r="AX245"/>
  <c r="BV245" s="1"/>
  <c r="AY245"/>
  <c r="BW245" s="1"/>
  <c r="AN246"/>
  <c r="BL246" s="1"/>
  <c r="AO246"/>
  <c r="BM246" s="1"/>
  <c r="AP246"/>
  <c r="BN246" s="1"/>
  <c r="AQ246"/>
  <c r="BO246" s="1"/>
  <c r="AR246"/>
  <c r="BP246" s="1"/>
  <c r="AS246"/>
  <c r="BQ246" s="1"/>
  <c r="AT246"/>
  <c r="BR246" s="1"/>
  <c r="AU246"/>
  <c r="AV246"/>
  <c r="BT246" s="1"/>
  <c r="AW246"/>
  <c r="BU246" s="1"/>
  <c r="AX246"/>
  <c r="BV246" s="1"/>
  <c r="AY246"/>
  <c r="BW246" s="1"/>
  <c r="AN248"/>
  <c r="BL248" s="1"/>
  <c r="AO248"/>
  <c r="BM248" s="1"/>
  <c r="AP248"/>
  <c r="BN248" s="1"/>
  <c r="AQ248"/>
  <c r="BO248" s="1"/>
  <c r="AR248"/>
  <c r="BP248" s="1"/>
  <c r="AS248"/>
  <c r="BQ248" s="1"/>
  <c r="AT248"/>
  <c r="BR248" s="1"/>
  <c r="AU248"/>
  <c r="AV248"/>
  <c r="BT248" s="1"/>
  <c r="AW248"/>
  <c r="BU248" s="1"/>
  <c r="AX248"/>
  <c r="BV248" s="1"/>
  <c r="AY248"/>
  <c r="BW248" s="1"/>
  <c r="AN249"/>
  <c r="BL249" s="1"/>
  <c r="AO249"/>
  <c r="BM249" s="1"/>
  <c r="AP249"/>
  <c r="BN249" s="1"/>
  <c r="AQ249"/>
  <c r="BO249" s="1"/>
  <c r="AR249"/>
  <c r="BP249" s="1"/>
  <c r="AS249"/>
  <c r="BQ249" s="1"/>
  <c r="AT249"/>
  <c r="BR249" s="1"/>
  <c r="AU249"/>
  <c r="AV249"/>
  <c r="BT249" s="1"/>
  <c r="AW249"/>
  <c r="BU249" s="1"/>
  <c r="AX249"/>
  <c r="BV249" s="1"/>
  <c r="AN251"/>
  <c r="BL251" s="1"/>
  <c r="AO251"/>
  <c r="BM251" s="1"/>
  <c r="AP251"/>
  <c r="BN251" s="1"/>
  <c r="AQ251"/>
  <c r="BO251" s="1"/>
  <c r="AR251"/>
  <c r="BP251" s="1"/>
  <c r="AS251"/>
  <c r="BQ251" s="1"/>
  <c r="AT251"/>
  <c r="BR251" s="1"/>
  <c r="AU251"/>
  <c r="AV251"/>
  <c r="BT251" s="1"/>
  <c r="AW251"/>
  <c r="BU251" s="1"/>
  <c r="AX251"/>
  <c r="BV251" s="1"/>
  <c r="AY251"/>
  <c r="BW251" s="1"/>
  <c r="AN252"/>
  <c r="BL252" s="1"/>
  <c r="AO252"/>
  <c r="BM252" s="1"/>
  <c r="AP252"/>
  <c r="BN252" s="1"/>
  <c r="AQ252"/>
  <c r="BO252" s="1"/>
  <c r="AR252"/>
  <c r="BP252" s="1"/>
  <c r="AS252"/>
  <c r="BQ252" s="1"/>
  <c r="AT252"/>
  <c r="BR252" s="1"/>
  <c r="AU252"/>
  <c r="BS252" s="1"/>
  <c r="AV252"/>
  <c r="BT252" s="1"/>
  <c r="AW252"/>
  <c r="BU252" s="1"/>
  <c r="AX252"/>
  <c r="BV252" s="1"/>
  <c r="AY252"/>
  <c r="BW252" s="1"/>
  <c r="AN254"/>
  <c r="BL254" s="1"/>
  <c r="AO254"/>
  <c r="BM254" s="1"/>
  <c r="AP254"/>
  <c r="BN254" s="1"/>
  <c r="AQ254"/>
  <c r="BO254" s="1"/>
  <c r="AR254"/>
  <c r="BP254" s="1"/>
  <c r="AS254"/>
  <c r="BQ254" s="1"/>
  <c r="AT254"/>
  <c r="BR254" s="1"/>
  <c r="AU254"/>
  <c r="BS254" s="1"/>
  <c r="AV254"/>
  <c r="BT254" s="1"/>
  <c r="AW254"/>
  <c r="BU254" s="1"/>
  <c r="AX254"/>
  <c r="BV254" s="1"/>
  <c r="AY254"/>
  <c r="BW254" s="1"/>
  <c r="AN255"/>
  <c r="BL255" s="1"/>
  <c r="AO255"/>
  <c r="BM255" s="1"/>
  <c r="AP255"/>
  <c r="BN255" s="1"/>
  <c r="AQ255"/>
  <c r="BO255" s="1"/>
  <c r="AR255"/>
  <c r="BP255" s="1"/>
  <c r="AS255"/>
  <c r="BQ255" s="1"/>
  <c r="AT255"/>
  <c r="BR255" s="1"/>
  <c r="AU255"/>
  <c r="AV255"/>
  <c r="BT255" s="1"/>
  <c r="AW255"/>
  <c r="BU255" s="1"/>
  <c r="AX255"/>
  <c r="BV255" s="1"/>
  <c r="AY255"/>
  <c r="BW255" s="1"/>
  <c r="AN257"/>
  <c r="BL257" s="1"/>
  <c r="AO257"/>
  <c r="BM257" s="1"/>
  <c r="AP257"/>
  <c r="BN257" s="1"/>
  <c r="AQ257"/>
  <c r="BO257" s="1"/>
  <c r="AR257"/>
  <c r="BP257" s="1"/>
  <c r="AS257"/>
  <c r="BQ257" s="1"/>
  <c r="AT257"/>
  <c r="BR257" s="1"/>
  <c r="AU257"/>
  <c r="AV257"/>
  <c r="BT257" s="1"/>
  <c r="AW257"/>
  <c r="BU257" s="1"/>
  <c r="AX257"/>
  <c r="BV257" s="1"/>
  <c r="AY257"/>
  <c r="BW257" s="1"/>
  <c r="AN258"/>
  <c r="BL258" s="1"/>
  <c r="AO258"/>
  <c r="BM258" s="1"/>
  <c r="AP258"/>
  <c r="BN258" s="1"/>
  <c r="AQ258"/>
  <c r="BO258" s="1"/>
  <c r="AR258"/>
  <c r="BP258" s="1"/>
  <c r="AS258"/>
  <c r="BQ258" s="1"/>
  <c r="AT258"/>
  <c r="BR258" s="1"/>
  <c r="AU258"/>
  <c r="BS258" s="1"/>
  <c r="AV258"/>
  <c r="BT258" s="1"/>
  <c r="AW258"/>
  <c r="BU258" s="1"/>
  <c r="AX258"/>
  <c r="BV258" s="1"/>
  <c r="AY258"/>
  <c r="BW258" s="1"/>
  <c r="AN260"/>
  <c r="BL260" s="1"/>
  <c r="AO260"/>
  <c r="BM260" s="1"/>
  <c r="AP260"/>
  <c r="BN260" s="1"/>
  <c r="AQ260"/>
  <c r="BO260" s="1"/>
  <c r="AR260"/>
  <c r="BP260" s="1"/>
  <c r="AS260"/>
  <c r="BQ260" s="1"/>
  <c r="AT260"/>
  <c r="BR260" s="1"/>
  <c r="AU260"/>
  <c r="BS260" s="1"/>
  <c r="AV260"/>
  <c r="BT260" s="1"/>
  <c r="AW260"/>
  <c r="BU260" s="1"/>
  <c r="AX260"/>
  <c r="BV260" s="1"/>
  <c r="AY260"/>
  <c r="BW260" s="1"/>
  <c r="AN261"/>
  <c r="BL261" s="1"/>
  <c r="AO261"/>
  <c r="BM261" s="1"/>
  <c r="AP261"/>
  <c r="BN261" s="1"/>
  <c r="AQ261"/>
  <c r="BO261" s="1"/>
  <c r="AR261"/>
  <c r="BP261" s="1"/>
  <c r="AS261"/>
  <c r="BQ261" s="1"/>
  <c r="AT261"/>
  <c r="BR261" s="1"/>
  <c r="AU261"/>
  <c r="AV261"/>
  <c r="BT261" s="1"/>
  <c r="AW261"/>
  <c r="BU261" s="1"/>
  <c r="AX261"/>
  <c r="BV261" s="1"/>
  <c r="AY261"/>
  <c r="BW261" s="1"/>
  <c r="AN262"/>
  <c r="BL262" s="1"/>
  <c r="AO262"/>
  <c r="BM262" s="1"/>
  <c r="AP262"/>
  <c r="BN262" s="1"/>
  <c r="AQ262"/>
  <c r="BO262" s="1"/>
  <c r="AR262"/>
  <c r="BP262" s="1"/>
  <c r="AS262"/>
  <c r="BQ262" s="1"/>
  <c r="AT262"/>
  <c r="BR262" s="1"/>
  <c r="AU262"/>
  <c r="BS262" s="1"/>
  <c r="AV262"/>
  <c r="BT262" s="1"/>
  <c r="AW262"/>
  <c r="BU262" s="1"/>
  <c r="AX262"/>
  <c r="BV262" s="1"/>
  <c r="AY262"/>
  <c r="BW262" s="1"/>
  <c r="AN263"/>
  <c r="BL263" s="1"/>
  <c r="AO263"/>
  <c r="BM263" s="1"/>
  <c r="AP263"/>
  <c r="BN263" s="1"/>
  <c r="AQ263"/>
  <c r="BO263" s="1"/>
  <c r="AR263"/>
  <c r="BP263" s="1"/>
  <c r="AS263"/>
  <c r="BQ263" s="1"/>
  <c r="AT263"/>
  <c r="BR263" s="1"/>
  <c r="AU263"/>
  <c r="AV263"/>
  <c r="BT263" s="1"/>
  <c r="AW263"/>
  <c r="BU263" s="1"/>
  <c r="AX263"/>
  <c r="BV263" s="1"/>
  <c r="AY263"/>
  <c r="BW263" s="1"/>
  <c r="AN264"/>
  <c r="BL264" s="1"/>
  <c r="AO264"/>
  <c r="BM264" s="1"/>
  <c r="AP264"/>
  <c r="BN264" s="1"/>
  <c r="AQ264"/>
  <c r="BO264" s="1"/>
  <c r="AR264"/>
  <c r="BP264" s="1"/>
  <c r="AS264"/>
  <c r="BQ264" s="1"/>
  <c r="AT264"/>
  <c r="BR264" s="1"/>
  <c r="AU264"/>
  <c r="BS264" s="1"/>
  <c r="AV264"/>
  <c r="BT264" s="1"/>
  <c r="AW264"/>
  <c r="BU264" s="1"/>
  <c r="AX264"/>
  <c r="BV264" s="1"/>
  <c r="AY264"/>
  <c r="BW264" s="1"/>
  <c r="AN265"/>
  <c r="BL265" s="1"/>
  <c r="AO265"/>
  <c r="BM265" s="1"/>
  <c r="AP265"/>
  <c r="BN265" s="1"/>
  <c r="AQ265"/>
  <c r="BO265" s="1"/>
  <c r="AR265"/>
  <c r="BP265" s="1"/>
  <c r="AS265"/>
  <c r="BQ265" s="1"/>
  <c r="AT265"/>
  <c r="BR265" s="1"/>
  <c r="AU265"/>
  <c r="AV265"/>
  <c r="BT265" s="1"/>
  <c r="AW265"/>
  <c r="BU265" s="1"/>
  <c r="AX265"/>
  <c r="BV265" s="1"/>
  <c r="AY265"/>
  <c r="BW265" s="1"/>
  <c r="AN266"/>
  <c r="BL266" s="1"/>
  <c r="AO266"/>
  <c r="BM266" s="1"/>
  <c r="AP266"/>
  <c r="BN266" s="1"/>
  <c r="AQ266"/>
  <c r="BO266" s="1"/>
  <c r="AR266"/>
  <c r="BP266" s="1"/>
  <c r="AS266"/>
  <c r="BQ266" s="1"/>
  <c r="AT266"/>
  <c r="BR266" s="1"/>
  <c r="AU266"/>
  <c r="BS266" s="1"/>
  <c r="AV266"/>
  <c r="BT266" s="1"/>
  <c r="AW266"/>
  <c r="BU266" s="1"/>
  <c r="AX266"/>
  <c r="BV266" s="1"/>
  <c r="AY266"/>
  <c r="BW266" s="1"/>
  <c r="AN267"/>
  <c r="BL267" s="1"/>
  <c r="AO267"/>
  <c r="BM267" s="1"/>
  <c r="AQ267"/>
  <c r="BO267" s="1"/>
  <c r="AR267"/>
  <c r="BP267" s="1"/>
  <c r="AS267"/>
  <c r="BQ267" s="1"/>
  <c r="AT267"/>
  <c r="BR267" s="1"/>
  <c r="AU267"/>
  <c r="AV267"/>
  <c r="BT267" s="1"/>
  <c r="AW267"/>
  <c r="BU267" s="1"/>
  <c r="AX267"/>
  <c r="BV267" s="1"/>
  <c r="AN268"/>
  <c r="BL268" s="1"/>
  <c r="AO268"/>
  <c r="BM268" s="1"/>
  <c r="AP268"/>
  <c r="BN268" s="1"/>
  <c r="AQ268"/>
  <c r="BO268" s="1"/>
  <c r="AR268"/>
  <c r="BP268" s="1"/>
  <c r="AS268"/>
  <c r="BQ268" s="1"/>
  <c r="AT268"/>
  <c r="BR268" s="1"/>
  <c r="AU268"/>
  <c r="BS268" s="1"/>
  <c r="AV268"/>
  <c r="BT268" s="1"/>
  <c r="AW268"/>
  <c r="BU268" s="1"/>
  <c r="AX268"/>
  <c r="BV268" s="1"/>
  <c r="AY268"/>
  <c r="BW268" s="1"/>
  <c r="AN269"/>
  <c r="BL269" s="1"/>
  <c r="AO269"/>
  <c r="BM269" s="1"/>
  <c r="AP269"/>
  <c r="BN269" s="1"/>
  <c r="AQ269"/>
  <c r="BO269" s="1"/>
  <c r="AR269"/>
  <c r="BP269" s="1"/>
  <c r="AS269"/>
  <c r="BQ269" s="1"/>
  <c r="AT269"/>
  <c r="BR269" s="1"/>
  <c r="AU269"/>
  <c r="AV269"/>
  <c r="BT269" s="1"/>
  <c r="AW269"/>
  <c r="BU269" s="1"/>
  <c r="AX269"/>
  <c r="BV269" s="1"/>
  <c r="AY269"/>
  <c r="BW269" s="1"/>
  <c r="AN270"/>
  <c r="BL270" s="1"/>
  <c r="AO270"/>
  <c r="BM270" s="1"/>
  <c r="AP270"/>
  <c r="BN270" s="1"/>
  <c r="AQ270"/>
  <c r="BO270" s="1"/>
  <c r="AR270"/>
  <c r="BP270" s="1"/>
  <c r="AS270"/>
  <c r="BQ270" s="1"/>
  <c r="AT270"/>
  <c r="BR270" s="1"/>
  <c r="AU270"/>
  <c r="BS270" s="1"/>
  <c r="AV270"/>
  <c r="BT270" s="1"/>
  <c r="AW270"/>
  <c r="BU270" s="1"/>
  <c r="AX270"/>
  <c r="BV270" s="1"/>
  <c r="AY270"/>
  <c r="BW270" s="1"/>
  <c r="AN271"/>
  <c r="BL271" s="1"/>
  <c r="AO271"/>
  <c r="BM271" s="1"/>
  <c r="AP271"/>
  <c r="BN271" s="1"/>
  <c r="AQ271"/>
  <c r="BO271" s="1"/>
  <c r="AR271"/>
  <c r="BP271" s="1"/>
  <c r="AS271"/>
  <c r="BQ271" s="1"/>
  <c r="AU271"/>
  <c r="BS271" s="1"/>
  <c r="AV271"/>
  <c r="BT271" s="1"/>
  <c r="AW271"/>
  <c r="BU271" s="1"/>
  <c r="AX271"/>
  <c r="BV271" s="1"/>
  <c r="AY271"/>
  <c r="BW271" s="1"/>
  <c r="AN273"/>
  <c r="BL273" s="1"/>
  <c r="AO273"/>
  <c r="BM273" s="1"/>
  <c r="AP273"/>
  <c r="BN273" s="1"/>
  <c r="AQ273"/>
  <c r="BO273" s="1"/>
  <c r="AR273"/>
  <c r="BP273" s="1"/>
  <c r="AS273"/>
  <c r="BQ273" s="1"/>
  <c r="AT273"/>
  <c r="BR273" s="1"/>
  <c r="AU273"/>
  <c r="BS273" s="1"/>
  <c r="AV273"/>
  <c r="BT273" s="1"/>
  <c r="AW273"/>
  <c r="BU273" s="1"/>
  <c r="AX273"/>
  <c r="BV273" s="1"/>
  <c r="AY273"/>
  <c r="BW273" s="1"/>
  <c r="AN274"/>
  <c r="BL274" s="1"/>
  <c r="AO274"/>
  <c r="BM274" s="1"/>
  <c r="AP274"/>
  <c r="BN274" s="1"/>
  <c r="AQ274"/>
  <c r="BO274" s="1"/>
  <c r="AR274"/>
  <c r="BP274" s="1"/>
  <c r="AS274"/>
  <c r="BQ274" s="1"/>
  <c r="AT274"/>
  <c r="BR274" s="1"/>
  <c r="AU274"/>
  <c r="AV274"/>
  <c r="BT274" s="1"/>
  <c r="AW274"/>
  <c r="BU274" s="1"/>
  <c r="AX274"/>
  <c r="BV274" s="1"/>
  <c r="AY274"/>
  <c r="BW274" s="1"/>
  <c r="AN276"/>
  <c r="BL276" s="1"/>
  <c r="AO276"/>
  <c r="BM276" s="1"/>
  <c r="AP276"/>
  <c r="BN276" s="1"/>
  <c r="AQ276"/>
  <c r="BO276" s="1"/>
  <c r="AR276"/>
  <c r="BP276" s="1"/>
  <c r="AS276"/>
  <c r="BQ276" s="1"/>
  <c r="AT276"/>
  <c r="BR276" s="1"/>
  <c r="AU276"/>
  <c r="AV276"/>
  <c r="BT276" s="1"/>
  <c r="AW276"/>
  <c r="BU276" s="1"/>
  <c r="AX276"/>
  <c r="BV276" s="1"/>
  <c r="AY276"/>
  <c r="BW276" s="1"/>
  <c r="AN277"/>
  <c r="BL277" s="1"/>
  <c r="AO277"/>
  <c r="BM277" s="1"/>
  <c r="AP277"/>
  <c r="BN277" s="1"/>
  <c r="AQ277"/>
  <c r="BO277" s="1"/>
  <c r="AR277"/>
  <c r="BP277" s="1"/>
  <c r="AS277"/>
  <c r="BQ277" s="1"/>
  <c r="AT277"/>
  <c r="BR277" s="1"/>
  <c r="AU277"/>
  <c r="BS277" s="1"/>
  <c r="AV277"/>
  <c r="BT277" s="1"/>
  <c r="AW277"/>
  <c r="BU277" s="1"/>
  <c r="AX277"/>
  <c r="BV277" s="1"/>
  <c r="AY277"/>
  <c r="BW277" s="1"/>
  <c r="AN279"/>
  <c r="BL279" s="1"/>
  <c r="AO279"/>
  <c r="BM279" s="1"/>
  <c r="AP279"/>
  <c r="BN279" s="1"/>
  <c r="AQ279"/>
  <c r="BO279" s="1"/>
  <c r="AR279"/>
  <c r="BP279" s="1"/>
  <c r="AS279"/>
  <c r="BQ279" s="1"/>
  <c r="AT279"/>
  <c r="BR279" s="1"/>
  <c r="AU279"/>
  <c r="BS279" s="1"/>
  <c r="AV279"/>
  <c r="BT279" s="1"/>
  <c r="AW279"/>
  <c r="BU279" s="1"/>
  <c r="AX279"/>
  <c r="BV279" s="1"/>
  <c r="AY279"/>
  <c r="BW279" s="1"/>
  <c r="AO280"/>
  <c r="BM280" s="1"/>
  <c r="AP280"/>
  <c r="BN280" s="1"/>
  <c r="AQ280"/>
  <c r="BO280" s="1"/>
  <c r="AR280"/>
  <c r="BP280" s="1"/>
  <c r="AS280"/>
  <c r="BQ280" s="1"/>
  <c r="AT280"/>
  <c r="BR280" s="1"/>
  <c r="AU280"/>
  <c r="AV280"/>
  <c r="BT280" s="1"/>
  <c r="AW280"/>
  <c r="BU280" s="1"/>
  <c r="AX280"/>
  <c r="BV280" s="1"/>
  <c r="AN281"/>
  <c r="BL281" s="1"/>
  <c r="AO281"/>
  <c r="BM281" s="1"/>
  <c r="AP281"/>
  <c r="BN281" s="1"/>
  <c r="AQ281"/>
  <c r="BO281" s="1"/>
  <c r="AR281"/>
  <c r="BP281" s="1"/>
  <c r="AS281"/>
  <c r="BQ281" s="1"/>
  <c r="AT281"/>
  <c r="BR281" s="1"/>
  <c r="AU281"/>
  <c r="BS281" s="1"/>
  <c r="AV281"/>
  <c r="BT281" s="1"/>
  <c r="AW281"/>
  <c r="BU281" s="1"/>
  <c r="AX281"/>
  <c r="BV281" s="1"/>
  <c r="AY281"/>
  <c r="BW281" s="1"/>
  <c r="AN282"/>
  <c r="BL282" s="1"/>
  <c r="AO282"/>
  <c r="BM282" s="1"/>
  <c r="AP282"/>
  <c r="BN282" s="1"/>
  <c r="AQ282"/>
  <c r="BO282" s="1"/>
  <c r="AR282"/>
  <c r="BP282" s="1"/>
  <c r="AS282"/>
  <c r="BQ282" s="1"/>
  <c r="AT282"/>
  <c r="BR282" s="1"/>
  <c r="AU282"/>
  <c r="AV282"/>
  <c r="BT282" s="1"/>
  <c r="AW282"/>
  <c r="BU282" s="1"/>
  <c r="AX282"/>
  <c r="BV282" s="1"/>
  <c r="AY282"/>
  <c r="BW282" s="1"/>
  <c r="AO283"/>
  <c r="BM283" s="1"/>
  <c r="AP283"/>
  <c r="BN283" s="1"/>
  <c r="AQ283"/>
  <c r="BO283" s="1"/>
  <c r="AR283"/>
  <c r="BP283" s="1"/>
  <c r="AS283"/>
  <c r="BQ283" s="1"/>
  <c r="AT283"/>
  <c r="BR283" s="1"/>
  <c r="AU283"/>
  <c r="AV283"/>
  <c r="BT283" s="1"/>
  <c r="AW283"/>
  <c r="BU283" s="1"/>
  <c r="AX283"/>
  <c r="BV283" s="1"/>
  <c r="AN285"/>
  <c r="BL285" s="1"/>
  <c r="AO285"/>
  <c r="BM285" s="1"/>
  <c r="AP285"/>
  <c r="BN285" s="1"/>
  <c r="AQ285"/>
  <c r="BO285" s="1"/>
  <c r="AR285"/>
  <c r="BP285" s="1"/>
  <c r="AS285"/>
  <c r="BQ285" s="1"/>
  <c r="AT285"/>
  <c r="BR285" s="1"/>
  <c r="AU285"/>
  <c r="BS285" s="1"/>
  <c r="AV285"/>
  <c r="BT285" s="1"/>
  <c r="AW285"/>
  <c r="BU285" s="1"/>
  <c r="AX285"/>
  <c r="BV285" s="1"/>
  <c r="AY285"/>
  <c r="BW285" s="1"/>
  <c r="AN286"/>
  <c r="BL286" s="1"/>
  <c r="AO286"/>
  <c r="BM286" s="1"/>
  <c r="AP286"/>
  <c r="BN286" s="1"/>
  <c r="AQ286"/>
  <c r="BO286" s="1"/>
  <c r="AR286"/>
  <c r="BP286" s="1"/>
  <c r="AS286"/>
  <c r="BQ286" s="1"/>
  <c r="AT286"/>
  <c r="BR286" s="1"/>
  <c r="AU286"/>
  <c r="AV286"/>
  <c r="BT286" s="1"/>
  <c r="AW286"/>
  <c r="BU286" s="1"/>
  <c r="AX286"/>
  <c r="BV286" s="1"/>
  <c r="AY286"/>
  <c r="BW286" s="1"/>
  <c r="AN288"/>
  <c r="BL288" s="1"/>
  <c r="AO288"/>
  <c r="BM288" s="1"/>
  <c r="AP288"/>
  <c r="BN288" s="1"/>
  <c r="AQ288"/>
  <c r="BO288" s="1"/>
  <c r="AR288"/>
  <c r="BP288" s="1"/>
  <c r="AS288"/>
  <c r="BQ288" s="1"/>
  <c r="AT288"/>
  <c r="BR288" s="1"/>
  <c r="AU288"/>
  <c r="AV288"/>
  <c r="BT288" s="1"/>
  <c r="AW288"/>
  <c r="BU288" s="1"/>
  <c r="AX288"/>
  <c r="BV288" s="1"/>
  <c r="AY288"/>
  <c r="BW288" s="1"/>
  <c r="AN289"/>
  <c r="BL289" s="1"/>
  <c r="AO289"/>
  <c r="BM289" s="1"/>
  <c r="AP289"/>
  <c r="BN289" s="1"/>
  <c r="AQ289"/>
  <c r="BO289" s="1"/>
  <c r="AR289"/>
  <c r="BP289" s="1"/>
  <c r="AS289"/>
  <c r="BQ289" s="1"/>
  <c r="AT289"/>
  <c r="BR289" s="1"/>
  <c r="AU289"/>
  <c r="BS289" s="1"/>
  <c r="AV289"/>
  <c r="BT289" s="1"/>
  <c r="AW289"/>
  <c r="BU289" s="1"/>
  <c r="AX289"/>
  <c r="BV289" s="1"/>
  <c r="AY289"/>
  <c r="BW289" s="1"/>
  <c r="AN290"/>
  <c r="BL290" s="1"/>
  <c r="AO290"/>
  <c r="BM290" s="1"/>
  <c r="AP290"/>
  <c r="BN290" s="1"/>
  <c r="AQ290"/>
  <c r="BO290" s="1"/>
  <c r="AR290"/>
  <c r="BP290" s="1"/>
  <c r="AS290"/>
  <c r="BQ290" s="1"/>
  <c r="AT290"/>
  <c r="BR290" s="1"/>
  <c r="AU290"/>
  <c r="AV290"/>
  <c r="BT290" s="1"/>
  <c r="AW290"/>
  <c r="BU290" s="1"/>
  <c r="AX290"/>
  <c r="BV290" s="1"/>
  <c r="AY290"/>
  <c r="BW290" s="1"/>
  <c r="AN291"/>
  <c r="BL291" s="1"/>
  <c r="AO291"/>
  <c r="BM291" s="1"/>
  <c r="AP291"/>
  <c r="BN291" s="1"/>
  <c r="AQ291"/>
  <c r="BO291" s="1"/>
  <c r="AR291"/>
  <c r="BP291" s="1"/>
  <c r="AS291"/>
  <c r="BQ291" s="1"/>
  <c r="AT291"/>
  <c r="BR291" s="1"/>
  <c r="AU291"/>
  <c r="BS291" s="1"/>
  <c r="AV291"/>
  <c r="BT291" s="1"/>
  <c r="AW291"/>
  <c r="BU291" s="1"/>
  <c r="AX291"/>
  <c r="BV291" s="1"/>
  <c r="AY291"/>
  <c r="BW291" s="1"/>
  <c r="AN292"/>
  <c r="BL292" s="1"/>
  <c r="AO292"/>
  <c r="BM292" s="1"/>
  <c r="AP292"/>
  <c r="BN292" s="1"/>
  <c r="AQ292"/>
  <c r="BO292" s="1"/>
  <c r="AR292"/>
  <c r="BP292" s="1"/>
  <c r="AS292"/>
  <c r="BQ292" s="1"/>
  <c r="AT292"/>
  <c r="BR292" s="1"/>
  <c r="AU292"/>
  <c r="AV292"/>
  <c r="BT292" s="1"/>
  <c r="AW292"/>
  <c r="BU292" s="1"/>
  <c r="AX292"/>
  <c r="BV292" s="1"/>
  <c r="AY292"/>
  <c r="BW292" s="1"/>
  <c r="AN293"/>
  <c r="BL293" s="1"/>
  <c r="AO293"/>
  <c r="BM293" s="1"/>
  <c r="AP293"/>
  <c r="BN293" s="1"/>
  <c r="AQ293"/>
  <c r="BO293" s="1"/>
  <c r="AR293"/>
  <c r="BP293" s="1"/>
  <c r="AS293"/>
  <c r="BQ293" s="1"/>
  <c r="AT293"/>
  <c r="BR293" s="1"/>
  <c r="AU293"/>
  <c r="BS293" s="1"/>
  <c r="AV293"/>
  <c r="BT293" s="1"/>
  <c r="AW293"/>
  <c r="BU293" s="1"/>
  <c r="AX293"/>
  <c r="BV293" s="1"/>
  <c r="AY293"/>
  <c r="BW293" s="1"/>
  <c r="AN294"/>
  <c r="BL294" s="1"/>
  <c r="AO294"/>
  <c r="BM294" s="1"/>
  <c r="AP294"/>
  <c r="BN294" s="1"/>
  <c r="AQ294"/>
  <c r="BO294" s="1"/>
  <c r="AR294"/>
  <c r="BP294" s="1"/>
  <c r="AS294"/>
  <c r="BQ294" s="1"/>
  <c r="AT294"/>
  <c r="BR294" s="1"/>
  <c r="AU294"/>
  <c r="AV294"/>
  <c r="BT294" s="1"/>
  <c r="AW294"/>
  <c r="BU294" s="1"/>
  <c r="AX294"/>
  <c r="BV294" s="1"/>
  <c r="AY294"/>
  <c r="BW294" s="1"/>
  <c r="AN296"/>
  <c r="BL296" s="1"/>
  <c r="AO296"/>
  <c r="BM296" s="1"/>
  <c r="AP296"/>
  <c r="BN296" s="1"/>
  <c r="AQ296"/>
  <c r="BO296" s="1"/>
  <c r="AR296"/>
  <c r="BP296" s="1"/>
  <c r="AS296"/>
  <c r="BQ296" s="1"/>
  <c r="AT296"/>
  <c r="BR296" s="1"/>
  <c r="AU296"/>
  <c r="AV296"/>
  <c r="BT296" s="1"/>
  <c r="AW296"/>
  <c r="BU296" s="1"/>
  <c r="AX296"/>
  <c r="BV296" s="1"/>
  <c r="AY296"/>
  <c r="BW296" s="1"/>
  <c r="AN297"/>
  <c r="BL297" s="1"/>
  <c r="AO297"/>
  <c r="BM297" s="1"/>
  <c r="AP297"/>
  <c r="BN297" s="1"/>
  <c r="AQ297"/>
  <c r="BO297" s="1"/>
  <c r="AR297"/>
  <c r="BP297" s="1"/>
  <c r="AS297"/>
  <c r="BQ297" s="1"/>
  <c r="AT297"/>
  <c r="BR297" s="1"/>
  <c r="AU297"/>
  <c r="BS297" s="1"/>
  <c r="AV297"/>
  <c r="BT297" s="1"/>
  <c r="AW297"/>
  <c r="BU297" s="1"/>
  <c r="AX297"/>
  <c r="BV297" s="1"/>
  <c r="AY297"/>
  <c r="BW297" s="1"/>
  <c r="AO298"/>
  <c r="BM298" s="1"/>
  <c r="AP298"/>
  <c r="BN298" s="1"/>
  <c r="AQ298"/>
  <c r="BO298" s="1"/>
  <c r="AR298"/>
  <c r="BP298" s="1"/>
  <c r="AS298"/>
  <c r="BQ298" s="1"/>
  <c r="AT298"/>
  <c r="BR298" s="1"/>
  <c r="AU298"/>
  <c r="AV298"/>
  <c r="BT298" s="1"/>
  <c r="AW298"/>
  <c r="BU298" s="1"/>
  <c r="AX298"/>
  <c r="BV298" s="1"/>
  <c r="AN299"/>
  <c r="BL299" s="1"/>
  <c r="AO299"/>
  <c r="BM299" s="1"/>
  <c r="AP299"/>
  <c r="BN299" s="1"/>
  <c r="AQ299"/>
  <c r="BO299" s="1"/>
  <c r="AR299"/>
  <c r="BP299" s="1"/>
  <c r="AS299"/>
  <c r="BQ299" s="1"/>
  <c r="AT299"/>
  <c r="BR299" s="1"/>
  <c r="AU299"/>
  <c r="BS299" s="1"/>
  <c r="AV299"/>
  <c r="BT299" s="1"/>
  <c r="AW299"/>
  <c r="BU299" s="1"/>
  <c r="AX299"/>
  <c r="BV299" s="1"/>
  <c r="AY299"/>
  <c r="BW299" s="1"/>
  <c r="AN301"/>
  <c r="BL301" s="1"/>
  <c r="AO301"/>
  <c r="BM301" s="1"/>
  <c r="AP301"/>
  <c r="BN301" s="1"/>
  <c r="AQ301"/>
  <c r="BO301" s="1"/>
  <c r="AR301"/>
  <c r="BP301" s="1"/>
  <c r="AS301"/>
  <c r="BQ301" s="1"/>
  <c r="AT301"/>
  <c r="BR301" s="1"/>
  <c r="AU301"/>
  <c r="BS301" s="1"/>
  <c r="AV301"/>
  <c r="BT301" s="1"/>
  <c r="AW301"/>
  <c r="BU301" s="1"/>
  <c r="AX301"/>
  <c r="BV301" s="1"/>
  <c r="AY301"/>
  <c r="BW301" s="1"/>
  <c r="AN302"/>
  <c r="BL302" s="1"/>
  <c r="AO302"/>
  <c r="BM302" s="1"/>
  <c r="AP302"/>
  <c r="BN302" s="1"/>
  <c r="AQ302"/>
  <c r="BO302" s="1"/>
  <c r="AR302"/>
  <c r="BP302" s="1"/>
  <c r="AS302"/>
  <c r="BQ302" s="1"/>
  <c r="AT302"/>
  <c r="BR302" s="1"/>
  <c r="AU302"/>
  <c r="AV302"/>
  <c r="BT302" s="1"/>
  <c r="AW302"/>
  <c r="BU302" s="1"/>
  <c r="AX302"/>
  <c r="BV302" s="1"/>
  <c r="AY302"/>
  <c r="BW302" s="1"/>
  <c r="AN304"/>
  <c r="BL304" s="1"/>
  <c r="AO304"/>
  <c r="BM304" s="1"/>
  <c r="AP304"/>
  <c r="BN304" s="1"/>
  <c r="AQ304"/>
  <c r="BO304" s="1"/>
  <c r="AR304"/>
  <c r="BP304" s="1"/>
  <c r="AS304"/>
  <c r="BQ304" s="1"/>
  <c r="AT304"/>
  <c r="BR304" s="1"/>
  <c r="AU304"/>
  <c r="AV304"/>
  <c r="BT304" s="1"/>
  <c r="AW304"/>
  <c r="BU304" s="1"/>
  <c r="AX304"/>
  <c r="BV304" s="1"/>
  <c r="AY304"/>
  <c r="BW304" s="1"/>
  <c r="AN305"/>
  <c r="BL305" s="1"/>
  <c r="AO305"/>
  <c r="BM305" s="1"/>
  <c r="AP305"/>
  <c r="BN305" s="1"/>
  <c r="AQ305"/>
  <c r="BO305" s="1"/>
  <c r="AR305"/>
  <c r="BP305" s="1"/>
  <c r="AS305"/>
  <c r="BQ305" s="1"/>
  <c r="AT305"/>
  <c r="BR305" s="1"/>
  <c r="AU305"/>
  <c r="BS305" s="1"/>
  <c r="AV305"/>
  <c r="BT305" s="1"/>
  <c r="AW305"/>
  <c r="BU305" s="1"/>
  <c r="AX305"/>
  <c r="BV305" s="1"/>
  <c r="AY305"/>
  <c r="BW305" s="1"/>
  <c r="AN307"/>
  <c r="BL307" s="1"/>
  <c r="AO307"/>
  <c r="BM307" s="1"/>
  <c r="AP307"/>
  <c r="BN307" s="1"/>
  <c r="AQ307"/>
  <c r="BO307" s="1"/>
  <c r="AR307"/>
  <c r="BP307" s="1"/>
  <c r="AS307"/>
  <c r="BQ307" s="1"/>
  <c r="AT307"/>
  <c r="BR307" s="1"/>
  <c r="AU307"/>
  <c r="BS307" s="1"/>
  <c r="AV307"/>
  <c r="BT307" s="1"/>
  <c r="AW307"/>
  <c r="BU307" s="1"/>
  <c r="AX307"/>
  <c r="BV307" s="1"/>
  <c r="AY307"/>
  <c r="BW307" s="1"/>
  <c r="AN308"/>
  <c r="BL308" s="1"/>
  <c r="AO308"/>
  <c r="BM308" s="1"/>
  <c r="AP308"/>
  <c r="BN308" s="1"/>
  <c r="AQ308"/>
  <c r="BO308" s="1"/>
  <c r="AR308"/>
  <c r="BP308" s="1"/>
  <c r="AS308"/>
  <c r="BQ308" s="1"/>
  <c r="AT308"/>
  <c r="BR308" s="1"/>
  <c r="AU308"/>
  <c r="AV308"/>
  <c r="BT308" s="1"/>
  <c r="AW308"/>
  <c r="BU308" s="1"/>
  <c r="AX308"/>
  <c r="BV308" s="1"/>
  <c r="AY308"/>
  <c r="BW308" s="1"/>
  <c r="AN309"/>
  <c r="BL309" s="1"/>
  <c r="AO309"/>
  <c r="BM309" s="1"/>
  <c r="AP309"/>
  <c r="BN309" s="1"/>
  <c r="AQ309"/>
  <c r="BO309" s="1"/>
  <c r="AR309"/>
  <c r="BP309" s="1"/>
  <c r="AS309"/>
  <c r="BQ309" s="1"/>
  <c r="AT309"/>
  <c r="BR309" s="1"/>
  <c r="AU309"/>
  <c r="BS309" s="1"/>
  <c r="AV309"/>
  <c r="BT309" s="1"/>
  <c r="AW309"/>
  <c r="BU309" s="1"/>
  <c r="AX309"/>
  <c r="BV309" s="1"/>
  <c r="AY309"/>
  <c r="BW309" s="1"/>
  <c r="AN310"/>
  <c r="BL310" s="1"/>
  <c r="AO310"/>
  <c r="BM310" s="1"/>
  <c r="AP310"/>
  <c r="BN310" s="1"/>
  <c r="AQ310"/>
  <c r="BO310" s="1"/>
  <c r="AR310"/>
  <c r="BP310" s="1"/>
  <c r="AS310"/>
  <c r="BQ310" s="1"/>
  <c r="AT310"/>
  <c r="BR310" s="1"/>
  <c r="AU310"/>
  <c r="AV310"/>
  <c r="BT310" s="1"/>
  <c r="AW310"/>
  <c r="BU310" s="1"/>
  <c r="AX310"/>
  <c r="BV310" s="1"/>
  <c r="AN312"/>
  <c r="BL312" s="1"/>
  <c r="AO312"/>
  <c r="BM312" s="1"/>
  <c r="AP312"/>
  <c r="BN312" s="1"/>
  <c r="AQ312"/>
  <c r="BO312" s="1"/>
  <c r="AR312"/>
  <c r="BP312" s="1"/>
  <c r="AS312"/>
  <c r="BQ312" s="1"/>
  <c r="AT312"/>
  <c r="BR312" s="1"/>
  <c r="AU312"/>
  <c r="BS312" s="1"/>
  <c r="AV312"/>
  <c r="BT312" s="1"/>
  <c r="AW312"/>
  <c r="BU312" s="1"/>
  <c r="AX312"/>
  <c r="BV312" s="1"/>
  <c r="AY312"/>
  <c r="BW312" s="1"/>
  <c r="AN313"/>
  <c r="BL313" s="1"/>
  <c r="AO313"/>
  <c r="BM313" s="1"/>
  <c r="AP313"/>
  <c r="BN313" s="1"/>
  <c r="AQ313"/>
  <c r="BO313" s="1"/>
  <c r="AR313"/>
  <c r="BP313" s="1"/>
  <c r="AS313"/>
  <c r="BQ313" s="1"/>
  <c r="AT313"/>
  <c r="BR313" s="1"/>
  <c r="AU313"/>
  <c r="AV313"/>
  <c r="BT313" s="1"/>
  <c r="AW313"/>
  <c r="BU313" s="1"/>
  <c r="AX313"/>
  <c r="BV313" s="1"/>
  <c r="AY313"/>
  <c r="BW313" s="1"/>
  <c r="AN315"/>
  <c r="BL315" s="1"/>
  <c r="AO315"/>
  <c r="BM315" s="1"/>
  <c r="AP315"/>
  <c r="BN315" s="1"/>
  <c r="AQ315"/>
  <c r="BO315" s="1"/>
  <c r="AR315"/>
  <c r="BP315" s="1"/>
  <c r="AS315"/>
  <c r="BQ315" s="1"/>
  <c r="AT315"/>
  <c r="BR315" s="1"/>
  <c r="AU315"/>
  <c r="AV315"/>
  <c r="BT315" s="1"/>
  <c r="AW315"/>
  <c r="BU315" s="1"/>
  <c r="AX315"/>
  <c r="BV315" s="1"/>
  <c r="AY315"/>
  <c r="BW315" s="1"/>
  <c r="AN316"/>
  <c r="BL316" s="1"/>
  <c r="AO316"/>
  <c r="BM316" s="1"/>
  <c r="AP316"/>
  <c r="BN316" s="1"/>
  <c r="AQ316"/>
  <c r="BO316" s="1"/>
  <c r="AR316"/>
  <c r="BP316" s="1"/>
  <c r="AS316"/>
  <c r="BQ316" s="1"/>
  <c r="AT316"/>
  <c r="BR316" s="1"/>
  <c r="AU316"/>
  <c r="BS316" s="1"/>
  <c r="AV316"/>
  <c r="BT316" s="1"/>
  <c r="AW316"/>
  <c r="BU316" s="1"/>
  <c r="AX316"/>
  <c r="BV316" s="1"/>
  <c r="AY316"/>
  <c r="BW316" s="1"/>
  <c r="AN317"/>
  <c r="BL317" s="1"/>
  <c r="AO317"/>
  <c r="BM317" s="1"/>
  <c r="AP317"/>
  <c r="BN317" s="1"/>
  <c r="AQ317"/>
  <c r="BO317" s="1"/>
  <c r="AR317"/>
  <c r="BP317" s="1"/>
  <c r="AS317"/>
  <c r="BQ317" s="1"/>
  <c r="AT317"/>
  <c r="BR317" s="1"/>
  <c r="AU317"/>
  <c r="AV317"/>
  <c r="BT317" s="1"/>
  <c r="AW317"/>
  <c r="BU317" s="1"/>
  <c r="AX317"/>
  <c r="BV317" s="1"/>
  <c r="AY317"/>
  <c r="BW317" s="1"/>
  <c r="AN319"/>
  <c r="BL319" s="1"/>
  <c r="AO319"/>
  <c r="BM319" s="1"/>
  <c r="AP319"/>
  <c r="BN319" s="1"/>
  <c r="AQ319"/>
  <c r="BO319" s="1"/>
  <c r="AR319"/>
  <c r="BP319" s="1"/>
  <c r="AS319"/>
  <c r="BQ319" s="1"/>
  <c r="AT319"/>
  <c r="BR319" s="1"/>
  <c r="AU319"/>
  <c r="AV319"/>
  <c r="BT319" s="1"/>
  <c r="AW319"/>
  <c r="BU319" s="1"/>
  <c r="AX319"/>
  <c r="BV319" s="1"/>
  <c r="AY319"/>
  <c r="BW319" s="1"/>
  <c r="AN320"/>
  <c r="BL320" s="1"/>
  <c r="AO320"/>
  <c r="BM320" s="1"/>
  <c r="AP320"/>
  <c r="BN320" s="1"/>
  <c r="AQ320"/>
  <c r="BO320" s="1"/>
  <c r="AR320"/>
  <c r="BP320" s="1"/>
  <c r="AS320"/>
  <c r="BQ320" s="1"/>
  <c r="AT320"/>
  <c r="BR320" s="1"/>
  <c r="AU320"/>
  <c r="BS320" s="1"/>
  <c r="AV320"/>
  <c r="BT320" s="1"/>
  <c r="AW320"/>
  <c r="BU320" s="1"/>
  <c r="AX320"/>
  <c r="BV320" s="1"/>
  <c r="AY320"/>
  <c r="BW320" s="1"/>
  <c r="AN321"/>
  <c r="BL321" s="1"/>
  <c r="AO321"/>
  <c r="BM321" s="1"/>
  <c r="AP321"/>
  <c r="BN321" s="1"/>
  <c r="AQ321"/>
  <c r="BO321" s="1"/>
  <c r="AR321"/>
  <c r="BP321" s="1"/>
  <c r="AS321"/>
  <c r="BQ321" s="1"/>
  <c r="AT321"/>
  <c r="BR321" s="1"/>
  <c r="AU321"/>
  <c r="AV321"/>
  <c r="BT321" s="1"/>
  <c r="AW321"/>
  <c r="BU321" s="1"/>
  <c r="AX321"/>
  <c r="BV321" s="1"/>
  <c r="AY321"/>
  <c r="BW321" s="1"/>
  <c r="AN323"/>
  <c r="BL323" s="1"/>
  <c r="AO323"/>
  <c r="BM323" s="1"/>
  <c r="AP323"/>
  <c r="BN323" s="1"/>
  <c r="AQ323"/>
  <c r="BO323" s="1"/>
  <c r="AR323"/>
  <c r="BP323" s="1"/>
  <c r="AS323"/>
  <c r="BQ323" s="1"/>
  <c r="AT323"/>
  <c r="BR323" s="1"/>
  <c r="AU323"/>
  <c r="AV323"/>
  <c r="BT323" s="1"/>
  <c r="AW323"/>
  <c r="BU323" s="1"/>
  <c r="AX323"/>
  <c r="BV323" s="1"/>
  <c r="AY323"/>
  <c r="BW323" s="1"/>
  <c r="AN324"/>
  <c r="BL324" s="1"/>
  <c r="AO324"/>
  <c r="BM324" s="1"/>
  <c r="AP324"/>
  <c r="BN324" s="1"/>
  <c r="AQ324"/>
  <c r="BO324" s="1"/>
  <c r="AR324"/>
  <c r="BP324" s="1"/>
  <c r="AS324"/>
  <c r="BQ324" s="1"/>
  <c r="AT324"/>
  <c r="BR324" s="1"/>
  <c r="AU324"/>
  <c r="BS324" s="1"/>
  <c r="AV324"/>
  <c r="BT324" s="1"/>
  <c r="AW324"/>
  <c r="BU324" s="1"/>
  <c r="AX324"/>
  <c r="BV324" s="1"/>
  <c r="AY324"/>
  <c r="BW324" s="1"/>
  <c r="AN325"/>
  <c r="BL325" s="1"/>
  <c r="AO325"/>
  <c r="BM325" s="1"/>
  <c r="AP325"/>
  <c r="BN325" s="1"/>
  <c r="AQ325"/>
  <c r="BO325" s="1"/>
  <c r="AR325"/>
  <c r="BP325" s="1"/>
  <c r="AS325"/>
  <c r="BQ325" s="1"/>
  <c r="AT325"/>
  <c r="BR325" s="1"/>
  <c r="AU325"/>
  <c r="AV325"/>
  <c r="BT325" s="1"/>
  <c r="AW325"/>
  <c r="BU325" s="1"/>
  <c r="AX325"/>
  <c r="BV325" s="1"/>
  <c r="AY325"/>
  <c r="BW325" s="1"/>
  <c r="AN327"/>
  <c r="BL327" s="1"/>
  <c r="AO327"/>
  <c r="BM327" s="1"/>
  <c r="AP327"/>
  <c r="BN327" s="1"/>
  <c r="AQ327"/>
  <c r="BO327" s="1"/>
  <c r="AR327"/>
  <c r="BP327" s="1"/>
  <c r="AS327"/>
  <c r="BQ327" s="1"/>
  <c r="AT327"/>
  <c r="BR327" s="1"/>
  <c r="AU327"/>
  <c r="AV327"/>
  <c r="BT327" s="1"/>
  <c r="AW327"/>
  <c r="BU327" s="1"/>
  <c r="AX327"/>
  <c r="BV327" s="1"/>
  <c r="AY327"/>
  <c r="BW327" s="1"/>
  <c r="AN328"/>
  <c r="BL328" s="1"/>
  <c r="AO328"/>
  <c r="BM328" s="1"/>
  <c r="AP328"/>
  <c r="BN328" s="1"/>
  <c r="AQ328"/>
  <c r="BO328" s="1"/>
  <c r="AR328"/>
  <c r="BP328" s="1"/>
  <c r="AS328"/>
  <c r="BQ328" s="1"/>
  <c r="AT328"/>
  <c r="BR328" s="1"/>
  <c r="AU328"/>
  <c r="BS328" s="1"/>
  <c r="AV328"/>
  <c r="BT328" s="1"/>
  <c r="AW328"/>
  <c r="BU328" s="1"/>
  <c r="AX328"/>
  <c r="BV328" s="1"/>
  <c r="AY328"/>
  <c r="BW328" s="1"/>
  <c r="AN329"/>
  <c r="BL329" s="1"/>
  <c r="AO329"/>
  <c r="BM329" s="1"/>
  <c r="AP329"/>
  <c r="BN329" s="1"/>
  <c r="AQ329"/>
  <c r="BO329" s="1"/>
  <c r="AR329"/>
  <c r="BP329" s="1"/>
  <c r="AS329"/>
  <c r="BQ329" s="1"/>
  <c r="AT329"/>
  <c r="BR329" s="1"/>
  <c r="AU329"/>
  <c r="AV329"/>
  <c r="BT329" s="1"/>
  <c r="AW329"/>
  <c r="BU329" s="1"/>
  <c r="AX329"/>
  <c r="BV329" s="1"/>
  <c r="AY329"/>
  <c r="BW329" s="1"/>
  <c r="AN330"/>
  <c r="BL330" s="1"/>
  <c r="AO330"/>
  <c r="BM330" s="1"/>
  <c r="AP330"/>
  <c r="BN330" s="1"/>
  <c r="AQ330"/>
  <c r="BO330" s="1"/>
  <c r="AR330"/>
  <c r="BP330" s="1"/>
  <c r="AS330"/>
  <c r="BQ330" s="1"/>
  <c r="AT330"/>
  <c r="BR330" s="1"/>
  <c r="AU330"/>
  <c r="BS330" s="1"/>
  <c r="AV330"/>
  <c r="BT330" s="1"/>
  <c r="AW330"/>
  <c r="BU330" s="1"/>
  <c r="AX330"/>
  <c r="BV330" s="1"/>
  <c r="AY330"/>
  <c r="BW330" s="1"/>
  <c r="AN331"/>
  <c r="BL331" s="1"/>
  <c r="AO331"/>
  <c r="BM331" s="1"/>
  <c r="AP331"/>
  <c r="BN331" s="1"/>
  <c r="AQ331"/>
  <c r="BO331" s="1"/>
  <c r="AR331"/>
  <c r="BP331" s="1"/>
  <c r="AS331"/>
  <c r="BQ331" s="1"/>
  <c r="AT331"/>
  <c r="BR331" s="1"/>
  <c r="AU331"/>
  <c r="AV331"/>
  <c r="BT331" s="1"/>
  <c r="AW331"/>
  <c r="BU331" s="1"/>
  <c r="AX331"/>
  <c r="BV331" s="1"/>
  <c r="AY331"/>
  <c r="BW331" s="1"/>
  <c r="AN333"/>
  <c r="BL333" s="1"/>
  <c r="AO333"/>
  <c r="BM333" s="1"/>
  <c r="AP333"/>
  <c r="BN333" s="1"/>
  <c r="AQ333"/>
  <c r="BO333" s="1"/>
  <c r="AR333"/>
  <c r="BP333" s="1"/>
  <c r="AS333"/>
  <c r="BQ333" s="1"/>
  <c r="AT333"/>
  <c r="BR333" s="1"/>
  <c r="AU333"/>
  <c r="AV333"/>
  <c r="BT333" s="1"/>
  <c r="AW333"/>
  <c r="BU333" s="1"/>
  <c r="AX333"/>
  <c r="BV333" s="1"/>
  <c r="AY333"/>
  <c r="BW333" s="1"/>
  <c r="AN334"/>
  <c r="BL334" s="1"/>
  <c r="AO334"/>
  <c r="BM334" s="1"/>
  <c r="AP334"/>
  <c r="BN334" s="1"/>
  <c r="AQ334"/>
  <c r="BO334" s="1"/>
  <c r="AR334"/>
  <c r="BP334" s="1"/>
  <c r="AS334"/>
  <c r="BQ334" s="1"/>
  <c r="AT334"/>
  <c r="BR334" s="1"/>
  <c r="AU334"/>
  <c r="BS334" s="1"/>
  <c r="AV334"/>
  <c r="BT334" s="1"/>
  <c r="AW334"/>
  <c r="BU334" s="1"/>
  <c r="AX334"/>
  <c r="BV334" s="1"/>
  <c r="AY334"/>
  <c r="BW334" s="1"/>
  <c r="AN336"/>
  <c r="BL336" s="1"/>
  <c r="AO336"/>
  <c r="BM336" s="1"/>
  <c r="AP336"/>
  <c r="BN336" s="1"/>
  <c r="AQ336"/>
  <c r="BO336" s="1"/>
  <c r="AR336"/>
  <c r="BP336" s="1"/>
  <c r="AS336"/>
  <c r="BQ336" s="1"/>
  <c r="AT336"/>
  <c r="BR336" s="1"/>
  <c r="AU336"/>
  <c r="BS336" s="1"/>
  <c r="AV336"/>
  <c r="BT336" s="1"/>
  <c r="AW336"/>
  <c r="BU336" s="1"/>
  <c r="AX336"/>
  <c r="BV336" s="1"/>
  <c r="AY336"/>
  <c r="BW336" s="1"/>
  <c r="AN337"/>
  <c r="BL337" s="1"/>
  <c r="AO337"/>
  <c r="BM337" s="1"/>
  <c r="AP337"/>
  <c r="BN337" s="1"/>
  <c r="AQ337"/>
  <c r="BO337" s="1"/>
  <c r="AR337"/>
  <c r="BP337" s="1"/>
  <c r="AS337"/>
  <c r="BQ337" s="1"/>
  <c r="AT337"/>
  <c r="BR337" s="1"/>
  <c r="AU337"/>
  <c r="AV337"/>
  <c r="BT337" s="1"/>
  <c r="AW337"/>
  <c r="BU337" s="1"/>
  <c r="AX337"/>
  <c r="BV337" s="1"/>
  <c r="AY337"/>
  <c r="BW337" s="1"/>
  <c r="AN339"/>
  <c r="BL339" s="1"/>
  <c r="AO339"/>
  <c r="BM339" s="1"/>
  <c r="AP339"/>
  <c r="BN339" s="1"/>
  <c r="AQ339"/>
  <c r="BO339" s="1"/>
  <c r="AR339"/>
  <c r="BP339" s="1"/>
  <c r="AS339"/>
  <c r="BQ339" s="1"/>
  <c r="AT339"/>
  <c r="BR339" s="1"/>
  <c r="AU339"/>
  <c r="AV339"/>
  <c r="BT339" s="1"/>
  <c r="AW339"/>
  <c r="BU339" s="1"/>
  <c r="AX339"/>
  <c r="BV339" s="1"/>
  <c r="AY339"/>
  <c r="BW339" s="1"/>
  <c r="AN340"/>
  <c r="BL340" s="1"/>
  <c r="AO340"/>
  <c r="BM340" s="1"/>
  <c r="AP340"/>
  <c r="BN340" s="1"/>
  <c r="AQ340"/>
  <c r="BO340" s="1"/>
  <c r="AR340"/>
  <c r="BP340" s="1"/>
  <c r="AS340"/>
  <c r="BQ340" s="1"/>
  <c r="AT340"/>
  <c r="BR340" s="1"/>
  <c r="AU340"/>
  <c r="BS340" s="1"/>
  <c r="AV340"/>
  <c r="BT340" s="1"/>
  <c r="AW340"/>
  <c r="BU340" s="1"/>
  <c r="AX340"/>
  <c r="BV340" s="1"/>
  <c r="AY340"/>
  <c r="BW340" s="1"/>
  <c r="AN342"/>
  <c r="BL342" s="1"/>
  <c r="AO342"/>
  <c r="BM342" s="1"/>
  <c r="AP342"/>
  <c r="BN342" s="1"/>
  <c r="AQ342"/>
  <c r="BO342" s="1"/>
  <c r="AR342"/>
  <c r="BP342" s="1"/>
  <c r="AS342"/>
  <c r="BQ342" s="1"/>
  <c r="AT342"/>
  <c r="BR342" s="1"/>
  <c r="AU342"/>
  <c r="BS342" s="1"/>
  <c r="AV342"/>
  <c r="BT342" s="1"/>
  <c r="AW342"/>
  <c r="BU342" s="1"/>
  <c r="AX342"/>
  <c r="BV342" s="1"/>
  <c r="AY342"/>
  <c r="BW342" s="1"/>
  <c r="AN343"/>
  <c r="BL343" s="1"/>
  <c r="AO343"/>
  <c r="BM343" s="1"/>
  <c r="AP343"/>
  <c r="BN343" s="1"/>
  <c r="AQ343"/>
  <c r="BO343" s="1"/>
  <c r="AR343"/>
  <c r="BP343" s="1"/>
  <c r="AS343"/>
  <c r="BQ343" s="1"/>
  <c r="AT343"/>
  <c r="BR343" s="1"/>
  <c r="AU343"/>
  <c r="AV343"/>
  <c r="BT343" s="1"/>
  <c r="AW343"/>
  <c r="BU343" s="1"/>
  <c r="AX343"/>
  <c r="BV343" s="1"/>
  <c r="AY343"/>
  <c r="BW343" s="1"/>
  <c r="AN344"/>
  <c r="BL344" s="1"/>
  <c r="AO344"/>
  <c r="BM344" s="1"/>
  <c r="AP344"/>
  <c r="BN344" s="1"/>
  <c r="AQ344"/>
  <c r="BO344" s="1"/>
  <c r="AR344"/>
  <c r="BP344" s="1"/>
  <c r="AS344"/>
  <c r="BQ344" s="1"/>
  <c r="AT344"/>
  <c r="BR344" s="1"/>
  <c r="AU344"/>
  <c r="BS344" s="1"/>
  <c r="AV344"/>
  <c r="BT344" s="1"/>
  <c r="AW344"/>
  <c r="BU344" s="1"/>
  <c r="AX344"/>
  <c r="BV344" s="1"/>
  <c r="AY344"/>
  <c r="BW344" s="1"/>
  <c r="AN345"/>
  <c r="BL345" s="1"/>
  <c r="AO345"/>
  <c r="BM345" s="1"/>
  <c r="AP345"/>
  <c r="BN345" s="1"/>
  <c r="AQ345"/>
  <c r="BO345" s="1"/>
  <c r="AR345"/>
  <c r="BP345" s="1"/>
  <c r="AS345"/>
  <c r="BQ345" s="1"/>
  <c r="AT345"/>
  <c r="BR345" s="1"/>
  <c r="AU345"/>
  <c r="AV345"/>
  <c r="BT345" s="1"/>
  <c r="AW345"/>
  <c r="BU345" s="1"/>
  <c r="AX345"/>
  <c r="BV345" s="1"/>
  <c r="AY345"/>
  <c r="BW345" s="1"/>
  <c r="AN347"/>
  <c r="BL347" s="1"/>
  <c r="AO347"/>
  <c r="BM347" s="1"/>
  <c r="AP347"/>
  <c r="BN347" s="1"/>
  <c r="AQ347"/>
  <c r="BO347" s="1"/>
  <c r="AR347"/>
  <c r="BP347" s="1"/>
  <c r="AS347"/>
  <c r="BQ347" s="1"/>
  <c r="AT347"/>
  <c r="BR347" s="1"/>
  <c r="AU347"/>
  <c r="AV347"/>
  <c r="BT347" s="1"/>
  <c r="AW347"/>
  <c r="BU347" s="1"/>
  <c r="AX347"/>
  <c r="BV347" s="1"/>
  <c r="AY347"/>
  <c r="BW347" s="1"/>
  <c r="AN348"/>
  <c r="BL348" s="1"/>
  <c r="AO348"/>
  <c r="BM348" s="1"/>
  <c r="AP348"/>
  <c r="BN348" s="1"/>
  <c r="AQ348"/>
  <c r="BO348" s="1"/>
  <c r="AR348"/>
  <c r="BP348" s="1"/>
  <c r="AS348"/>
  <c r="BQ348" s="1"/>
  <c r="AT348"/>
  <c r="BR348" s="1"/>
  <c r="AU348"/>
  <c r="BS348" s="1"/>
  <c r="AV348"/>
  <c r="BT348" s="1"/>
  <c r="AW348"/>
  <c r="BU348" s="1"/>
  <c r="AX348"/>
  <c r="BV348" s="1"/>
  <c r="AY348"/>
  <c r="BW348" s="1"/>
  <c r="AN349"/>
  <c r="BL349" s="1"/>
  <c r="AO349"/>
  <c r="BM349" s="1"/>
  <c r="AP349"/>
  <c r="BN349" s="1"/>
  <c r="AQ349"/>
  <c r="BO349" s="1"/>
  <c r="AR349"/>
  <c r="BP349" s="1"/>
  <c r="AS349"/>
  <c r="BQ349" s="1"/>
  <c r="AT349"/>
  <c r="BR349" s="1"/>
  <c r="AU349"/>
  <c r="AV349"/>
  <c r="BT349" s="1"/>
  <c r="AW349"/>
  <c r="BU349" s="1"/>
  <c r="AX349"/>
  <c r="BV349" s="1"/>
  <c r="AY349"/>
  <c r="BW349" s="1"/>
  <c r="AN350"/>
  <c r="BL350" s="1"/>
  <c r="AO350"/>
  <c r="BM350" s="1"/>
  <c r="AP350"/>
  <c r="BN350" s="1"/>
  <c r="AQ350"/>
  <c r="BO350" s="1"/>
  <c r="AR350"/>
  <c r="BP350" s="1"/>
  <c r="AS350"/>
  <c r="BQ350" s="1"/>
  <c r="AT350"/>
  <c r="BR350" s="1"/>
  <c r="AU350"/>
  <c r="BS350" s="1"/>
  <c r="AV350"/>
  <c r="BT350" s="1"/>
  <c r="AW350"/>
  <c r="BU350" s="1"/>
  <c r="AX350"/>
  <c r="BV350" s="1"/>
  <c r="AY350"/>
  <c r="BW350" s="1"/>
  <c r="AN351"/>
  <c r="BL351" s="1"/>
  <c r="AO351"/>
  <c r="BM351" s="1"/>
  <c r="AP351"/>
  <c r="BN351" s="1"/>
  <c r="AQ351"/>
  <c r="BO351" s="1"/>
  <c r="AR351"/>
  <c r="BP351" s="1"/>
  <c r="AS351"/>
  <c r="BQ351" s="1"/>
  <c r="AT351"/>
  <c r="BR351" s="1"/>
  <c r="AU351"/>
  <c r="AV351"/>
  <c r="BT351" s="1"/>
  <c r="AW351"/>
  <c r="BU351" s="1"/>
  <c r="AX351"/>
  <c r="BV351" s="1"/>
  <c r="AY351"/>
  <c r="BW351" s="1"/>
  <c r="AN352"/>
  <c r="BL352" s="1"/>
  <c r="AO352"/>
  <c r="BM352" s="1"/>
  <c r="AP352"/>
  <c r="BN352" s="1"/>
  <c r="AQ352"/>
  <c r="BO352" s="1"/>
  <c r="AR352"/>
  <c r="BP352" s="1"/>
  <c r="AS352"/>
  <c r="BQ352" s="1"/>
  <c r="AT352"/>
  <c r="BR352" s="1"/>
  <c r="AU352"/>
  <c r="BS352" s="1"/>
  <c r="AV352"/>
  <c r="BT352" s="1"/>
  <c r="AW352"/>
  <c r="BU352" s="1"/>
  <c r="AX352"/>
  <c r="BV352" s="1"/>
  <c r="AY352"/>
  <c r="BW352" s="1"/>
  <c r="AN353"/>
  <c r="BL353" s="1"/>
  <c r="AO353"/>
  <c r="BM353" s="1"/>
  <c r="AP353"/>
  <c r="BN353" s="1"/>
  <c r="AQ353"/>
  <c r="BO353" s="1"/>
  <c r="AR353"/>
  <c r="BP353" s="1"/>
  <c r="AS353"/>
  <c r="BQ353" s="1"/>
  <c r="AT353"/>
  <c r="BR353" s="1"/>
  <c r="AU353"/>
  <c r="AV353"/>
  <c r="BT353" s="1"/>
  <c r="AW353"/>
  <c r="BU353" s="1"/>
  <c r="AX353"/>
  <c r="BV353" s="1"/>
  <c r="AY353"/>
  <c r="BW353" s="1"/>
  <c r="AN354"/>
  <c r="BL354" s="1"/>
  <c r="AO354"/>
  <c r="BM354" s="1"/>
  <c r="AP354"/>
  <c r="BN354" s="1"/>
  <c r="AQ354"/>
  <c r="BO354" s="1"/>
  <c r="AR354"/>
  <c r="BP354" s="1"/>
  <c r="AS354"/>
  <c r="BQ354" s="1"/>
  <c r="AT354"/>
  <c r="BR354" s="1"/>
  <c r="AU354"/>
  <c r="BS354" s="1"/>
  <c r="AV354"/>
  <c r="BT354" s="1"/>
  <c r="AW354"/>
  <c r="BU354" s="1"/>
  <c r="AX354"/>
  <c r="BV354" s="1"/>
  <c r="AY354"/>
  <c r="BW354" s="1"/>
  <c r="AN356"/>
  <c r="BL356" s="1"/>
  <c r="AO356"/>
  <c r="BM356" s="1"/>
  <c r="AP356"/>
  <c r="BN356" s="1"/>
  <c r="AQ356"/>
  <c r="BO356" s="1"/>
  <c r="AR356"/>
  <c r="BP356" s="1"/>
  <c r="AS356"/>
  <c r="BQ356" s="1"/>
  <c r="AT356"/>
  <c r="BR356" s="1"/>
  <c r="AU356"/>
  <c r="BS356" s="1"/>
  <c r="AV356"/>
  <c r="BT356" s="1"/>
  <c r="AW356"/>
  <c r="BU356" s="1"/>
  <c r="AX356"/>
  <c r="BV356" s="1"/>
  <c r="AY356"/>
  <c r="BW356" s="1"/>
  <c r="AN357"/>
  <c r="BL357" s="1"/>
  <c r="AO357"/>
  <c r="BM357" s="1"/>
  <c r="AP357"/>
  <c r="BN357" s="1"/>
  <c r="AQ357"/>
  <c r="BO357" s="1"/>
  <c r="AR357"/>
  <c r="BP357" s="1"/>
  <c r="AS357"/>
  <c r="BQ357" s="1"/>
  <c r="AT357"/>
  <c r="BR357" s="1"/>
  <c r="AU357"/>
  <c r="AV357"/>
  <c r="BT357" s="1"/>
  <c r="AW357"/>
  <c r="BU357" s="1"/>
  <c r="AX357"/>
  <c r="BV357" s="1"/>
  <c r="AY357"/>
  <c r="BW357" s="1"/>
  <c r="AN359"/>
  <c r="BL359" s="1"/>
  <c r="AO359"/>
  <c r="BM359" s="1"/>
  <c r="AP359"/>
  <c r="BN359" s="1"/>
  <c r="AQ359"/>
  <c r="BO359" s="1"/>
  <c r="AR359"/>
  <c r="BP359" s="1"/>
  <c r="AS359"/>
  <c r="BQ359" s="1"/>
  <c r="AT359"/>
  <c r="BR359" s="1"/>
  <c r="AU359"/>
  <c r="AV359"/>
  <c r="BT359" s="1"/>
  <c r="AW359"/>
  <c r="BU359" s="1"/>
  <c r="AX359"/>
  <c r="BV359" s="1"/>
  <c r="AY359"/>
  <c r="BW359" s="1"/>
  <c r="AN360"/>
  <c r="BL360" s="1"/>
  <c r="AO360"/>
  <c r="BM360" s="1"/>
  <c r="AP360"/>
  <c r="BN360" s="1"/>
  <c r="AQ360"/>
  <c r="BO360" s="1"/>
  <c r="AR360"/>
  <c r="BP360" s="1"/>
  <c r="AS360"/>
  <c r="BQ360" s="1"/>
  <c r="AT360"/>
  <c r="BR360" s="1"/>
  <c r="AU360"/>
  <c r="BS360" s="1"/>
  <c r="AV360"/>
  <c r="BT360" s="1"/>
  <c r="AW360"/>
  <c r="BU360" s="1"/>
  <c r="AX360"/>
  <c r="BV360" s="1"/>
  <c r="AY360"/>
  <c r="BW360" s="1"/>
  <c r="AN361"/>
  <c r="BL361" s="1"/>
  <c r="AO361"/>
  <c r="BM361" s="1"/>
  <c r="AP361"/>
  <c r="BN361" s="1"/>
  <c r="AQ361"/>
  <c r="BO361" s="1"/>
  <c r="AR361"/>
  <c r="BP361" s="1"/>
  <c r="AS361"/>
  <c r="BQ361" s="1"/>
  <c r="AT361"/>
  <c r="BR361" s="1"/>
  <c r="AU361"/>
  <c r="AV361"/>
  <c r="BT361" s="1"/>
  <c r="AW361"/>
  <c r="BU361" s="1"/>
  <c r="AX361"/>
  <c r="BV361" s="1"/>
  <c r="AY361"/>
  <c r="BW361" s="1"/>
  <c r="AN362"/>
  <c r="BL362" s="1"/>
  <c r="AO362"/>
  <c r="BM362" s="1"/>
  <c r="AP362"/>
  <c r="BN362" s="1"/>
  <c r="AQ362"/>
  <c r="BO362" s="1"/>
  <c r="AR362"/>
  <c r="BP362" s="1"/>
  <c r="AS362"/>
  <c r="BQ362" s="1"/>
  <c r="AT362"/>
  <c r="BR362" s="1"/>
  <c r="AU362"/>
  <c r="BS362" s="1"/>
  <c r="AV362"/>
  <c r="BT362" s="1"/>
  <c r="AW362"/>
  <c r="BU362" s="1"/>
  <c r="AX362"/>
  <c r="BV362" s="1"/>
  <c r="AY362"/>
  <c r="BW362" s="1"/>
  <c r="AN363"/>
  <c r="BL363" s="1"/>
  <c r="AO363"/>
  <c r="BM363" s="1"/>
  <c r="AP363"/>
  <c r="BN363" s="1"/>
  <c r="AQ363"/>
  <c r="BO363" s="1"/>
  <c r="AR363"/>
  <c r="BP363" s="1"/>
  <c r="AS363"/>
  <c r="BQ363" s="1"/>
  <c r="AT363"/>
  <c r="BR363" s="1"/>
  <c r="AU363"/>
  <c r="AV363"/>
  <c r="BT363" s="1"/>
  <c r="AW363"/>
  <c r="BU363" s="1"/>
  <c r="AX363"/>
  <c r="BV363" s="1"/>
  <c r="AY363"/>
  <c r="BW363" s="1"/>
  <c r="AN364"/>
  <c r="BL364" s="1"/>
  <c r="AO364"/>
  <c r="BM364" s="1"/>
  <c r="AP364"/>
  <c r="BN364" s="1"/>
  <c r="AQ364"/>
  <c r="BO364" s="1"/>
  <c r="AR364"/>
  <c r="BP364" s="1"/>
  <c r="AS364"/>
  <c r="BQ364" s="1"/>
  <c r="AT364"/>
  <c r="BR364" s="1"/>
  <c r="AU364"/>
  <c r="BS364" s="1"/>
  <c r="AV364"/>
  <c r="BT364" s="1"/>
  <c r="AW364"/>
  <c r="BU364" s="1"/>
  <c r="AX364"/>
  <c r="BV364" s="1"/>
  <c r="AY364"/>
  <c r="BW364" s="1"/>
  <c r="AN365"/>
  <c r="BL365" s="1"/>
  <c r="AO365"/>
  <c r="BM365" s="1"/>
  <c r="AP365"/>
  <c r="BN365" s="1"/>
  <c r="AQ365"/>
  <c r="BO365" s="1"/>
  <c r="AR365"/>
  <c r="BP365" s="1"/>
  <c r="AS365"/>
  <c r="BQ365" s="1"/>
  <c r="AT365"/>
  <c r="BR365" s="1"/>
  <c r="AU365"/>
  <c r="AV365"/>
  <c r="BT365" s="1"/>
  <c r="AW365"/>
  <c r="BU365" s="1"/>
  <c r="AX365"/>
  <c r="BV365" s="1"/>
  <c r="AY365"/>
  <c r="BW365" s="1"/>
  <c r="AN366"/>
  <c r="BL366" s="1"/>
  <c r="AO366"/>
  <c r="BM366" s="1"/>
  <c r="AP366"/>
  <c r="BN366" s="1"/>
  <c r="AQ366"/>
  <c r="BO366" s="1"/>
  <c r="AR366"/>
  <c r="BP366" s="1"/>
  <c r="AS366"/>
  <c r="BQ366" s="1"/>
  <c r="AT366"/>
  <c r="BR366" s="1"/>
  <c r="AU366"/>
  <c r="BS366" s="1"/>
  <c r="AV366"/>
  <c r="BT366" s="1"/>
  <c r="AW366"/>
  <c r="BU366" s="1"/>
  <c r="AX366"/>
  <c r="BV366" s="1"/>
  <c r="AY366"/>
  <c r="BW366" s="1"/>
  <c r="AN367"/>
  <c r="BL367" s="1"/>
  <c r="AO367"/>
  <c r="BM367" s="1"/>
  <c r="AP367"/>
  <c r="BN367" s="1"/>
  <c r="AQ367"/>
  <c r="BO367" s="1"/>
  <c r="AR367"/>
  <c r="BP367" s="1"/>
  <c r="AS367"/>
  <c r="BQ367" s="1"/>
  <c r="AT367"/>
  <c r="BR367" s="1"/>
  <c r="AU367"/>
  <c r="AV367"/>
  <c r="BT367" s="1"/>
  <c r="AW367"/>
  <c r="BU367" s="1"/>
  <c r="AX367"/>
  <c r="BV367" s="1"/>
  <c r="AY367"/>
  <c r="BW367" s="1"/>
  <c r="AN368"/>
  <c r="BL368" s="1"/>
  <c r="AO368"/>
  <c r="BM368" s="1"/>
  <c r="AP368"/>
  <c r="BN368" s="1"/>
  <c r="AQ368"/>
  <c r="BO368" s="1"/>
  <c r="AR368"/>
  <c r="BP368" s="1"/>
  <c r="AS368"/>
  <c r="BQ368" s="1"/>
  <c r="AT368"/>
  <c r="BR368" s="1"/>
  <c r="AU368"/>
  <c r="BS368" s="1"/>
  <c r="AV368"/>
  <c r="BT368" s="1"/>
  <c r="AW368"/>
  <c r="BU368" s="1"/>
  <c r="AX368"/>
  <c r="BV368" s="1"/>
  <c r="AY368"/>
  <c r="BW368" s="1"/>
  <c r="AN369"/>
  <c r="BL369" s="1"/>
  <c r="AO369"/>
  <c r="BM369" s="1"/>
  <c r="AP369"/>
  <c r="BN369" s="1"/>
  <c r="AQ369"/>
  <c r="BO369" s="1"/>
  <c r="AR369"/>
  <c r="BP369" s="1"/>
  <c r="AS369"/>
  <c r="BQ369" s="1"/>
  <c r="AT369"/>
  <c r="BR369" s="1"/>
  <c r="AU369"/>
  <c r="AV369"/>
  <c r="BT369" s="1"/>
  <c r="AW369"/>
  <c r="BU369" s="1"/>
  <c r="AX369"/>
  <c r="BV369" s="1"/>
  <c r="AY369"/>
  <c r="BW369" s="1"/>
  <c r="BL371"/>
  <c r="AO371"/>
  <c r="BM371" s="1"/>
  <c r="AP371"/>
  <c r="BN371" s="1"/>
  <c r="AQ371"/>
  <c r="BO371" s="1"/>
  <c r="AR371"/>
  <c r="BP371" s="1"/>
  <c r="AS371"/>
  <c r="BQ371" s="1"/>
  <c r="AT371"/>
  <c r="BR371" s="1"/>
  <c r="AU371"/>
  <c r="AV371"/>
  <c r="BT371" s="1"/>
  <c r="AW371"/>
  <c r="BU371" s="1"/>
  <c r="AX371"/>
  <c r="BV371" s="1"/>
  <c r="AY371"/>
  <c r="BW371" s="1"/>
  <c r="AN605" l="1"/>
  <c r="BL605" s="1"/>
  <c r="BY514"/>
  <c r="CA514"/>
  <c r="CC514" s="1"/>
  <c r="BZ514"/>
  <c r="BY512"/>
  <c r="CA512"/>
  <c r="CC512" s="1"/>
  <c r="BZ512"/>
  <c r="BZ603"/>
  <c r="BY603"/>
  <c r="CA603"/>
  <c r="CC603" s="1"/>
  <c r="BY572"/>
  <c r="CA572"/>
  <c r="CC572" s="1"/>
  <c r="BZ572"/>
  <c r="BS163"/>
  <c r="BS161"/>
  <c r="BS159"/>
  <c r="BS157"/>
  <c r="BS155"/>
  <c r="BS153"/>
  <c r="BS151"/>
  <c r="BS149"/>
  <c r="BS147"/>
  <c r="BS145"/>
  <c r="BS143"/>
  <c r="BS141"/>
  <c r="BS139"/>
  <c r="BS137"/>
  <c r="BS135"/>
  <c r="BS129"/>
  <c r="BS127"/>
  <c r="BS125"/>
  <c r="BS109"/>
  <c r="BS107"/>
  <c r="BS105"/>
  <c r="BS103"/>
  <c r="BS99"/>
  <c r="BS97"/>
  <c r="BS95"/>
  <c r="BS93"/>
  <c r="BS91"/>
  <c r="BS89"/>
  <c r="BS87"/>
  <c r="BS85"/>
  <c r="BS83"/>
  <c r="BS81"/>
  <c r="BS79"/>
  <c r="BS77"/>
  <c r="BS75"/>
  <c r="BS73"/>
  <c r="BS71"/>
  <c r="BS69"/>
  <c r="BS67"/>
  <c r="BS65"/>
  <c r="BS63"/>
  <c r="BS61"/>
  <c r="BS59"/>
  <c r="BS57"/>
  <c r="BS55"/>
  <c r="BS53"/>
  <c r="BS51"/>
  <c r="BS49"/>
  <c r="BS47"/>
  <c r="BS45"/>
  <c r="BS43"/>
  <c r="BS41"/>
  <c r="BS39"/>
  <c r="BS37"/>
  <c r="BS35"/>
  <c r="BS33"/>
  <c r="BS31"/>
  <c r="BS29"/>
  <c r="BS27"/>
  <c r="BS23"/>
  <c r="BS21"/>
  <c r="BS19"/>
  <c r="BS25"/>
  <c r="L512" i="9"/>
  <c r="P512" s="1"/>
  <c r="L570"/>
  <c r="P570" s="1"/>
  <c r="L510"/>
  <c r="P510" s="1"/>
  <c r="L541"/>
  <c r="P541" s="1"/>
  <c r="L542"/>
  <c r="P542" s="1"/>
  <c r="L601"/>
  <c r="P601" s="1"/>
  <c r="BS283" i="10"/>
  <c r="AU182"/>
  <c r="BS182" s="1"/>
  <c r="BS248"/>
  <c r="BS246"/>
  <c r="BS244"/>
  <c r="BS240"/>
  <c r="BS236"/>
  <c r="BS181"/>
  <c r="BS133"/>
  <c r="BS131"/>
  <c r="BS123"/>
  <c r="BS121"/>
  <c r="BS119"/>
  <c r="BS117"/>
  <c r="BS115"/>
  <c r="BS113"/>
  <c r="BS111"/>
  <c r="BS101"/>
  <c r="BS369"/>
  <c r="BS367"/>
  <c r="BS365"/>
  <c r="BS363"/>
  <c r="BS361"/>
  <c r="BS359"/>
  <c r="BS357"/>
  <c r="BS353"/>
  <c r="BS351"/>
  <c r="BS349"/>
  <c r="BS347"/>
  <c r="BS345"/>
  <c r="BS343"/>
  <c r="BS339"/>
  <c r="BS337"/>
  <c r="BS333"/>
  <c r="BS331"/>
  <c r="BS329"/>
  <c r="BS327"/>
  <c r="BS325"/>
  <c r="BS323"/>
  <c r="BS321"/>
  <c r="BS319"/>
  <c r="BS317"/>
  <c r="BS315"/>
  <c r="BS313"/>
  <c r="BS269"/>
  <c r="BS267"/>
  <c r="BS265"/>
  <c r="BS263"/>
  <c r="BS261"/>
  <c r="BS257"/>
  <c r="BS255"/>
  <c r="BS251"/>
  <c r="BS249"/>
  <c r="BS245"/>
  <c r="BS243"/>
  <c r="BS241"/>
  <c r="BS239"/>
  <c r="BS237"/>
  <c r="BS235"/>
  <c r="BS233"/>
  <c r="BS231"/>
  <c r="BS229"/>
  <c r="BS227"/>
  <c r="BS225"/>
  <c r="BS223"/>
  <c r="BS221"/>
  <c r="BS219"/>
  <c r="BS217"/>
  <c r="BS215"/>
  <c r="BS213"/>
  <c r="BS209"/>
  <c r="BS207"/>
  <c r="BS205"/>
  <c r="BS203"/>
  <c r="BS198"/>
  <c r="BS196"/>
  <c r="BS192"/>
  <c r="BS190"/>
  <c r="BS188"/>
  <c r="BS186"/>
  <c r="BS184"/>
  <c r="BS180"/>
  <c r="BS176"/>
  <c r="BS174"/>
  <c r="BS162"/>
  <c r="BS160"/>
  <c r="BS158"/>
  <c r="BS156"/>
  <c r="BS154"/>
  <c r="BS152"/>
  <c r="BS150"/>
  <c r="BS148"/>
  <c r="BS146"/>
  <c r="BS144"/>
  <c r="BS142"/>
  <c r="BS140"/>
  <c r="BS138"/>
  <c r="BS136"/>
  <c r="BS134"/>
  <c r="BS132"/>
  <c r="BS130"/>
  <c r="BS128"/>
  <c r="BS126"/>
  <c r="BS124"/>
  <c r="BS122"/>
  <c r="BS120"/>
  <c r="BS118"/>
  <c r="BS116"/>
  <c r="BS114"/>
  <c r="BS112"/>
  <c r="BS110"/>
  <c r="BS108"/>
  <c r="BS106"/>
  <c r="BS104"/>
  <c r="BS102"/>
  <c r="BS100"/>
  <c r="BS98"/>
  <c r="BS96"/>
  <c r="BS94"/>
  <c r="BS92"/>
  <c r="BS90"/>
  <c r="BS88"/>
  <c r="BS86"/>
  <c r="BS84"/>
  <c r="BS82"/>
  <c r="BS80"/>
  <c r="BS78"/>
  <c r="BS76"/>
  <c r="BS74"/>
  <c r="BS72"/>
  <c r="BS70"/>
  <c r="BS68"/>
  <c r="BS66"/>
  <c r="BS64"/>
  <c r="BS62"/>
  <c r="BS60"/>
  <c r="BS58"/>
  <c r="BS56"/>
  <c r="BS54"/>
  <c r="BS52"/>
  <c r="BS50"/>
  <c r="BS48"/>
  <c r="BS46"/>
  <c r="BS44"/>
  <c r="BS42"/>
  <c r="BS40"/>
  <c r="BS38"/>
  <c r="BS36"/>
  <c r="BS34"/>
  <c r="BS32"/>
  <c r="BS30"/>
  <c r="BS28"/>
  <c r="BS26"/>
  <c r="BS24"/>
  <c r="BS22"/>
  <c r="BS20"/>
  <c r="BS310"/>
  <c r="BS308"/>
  <c r="BS304"/>
  <c r="BS302"/>
  <c r="BS298"/>
  <c r="BS296"/>
  <c r="BS294"/>
  <c r="BS292"/>
  <c r="BS290"/>
  <c r="BS288"/>
  <c r="BS286"/>
  <c r="BS282"/>
  <c r="BS280"/>
  <c r="BS276"/>
  <c r="BS274"/>
  <c r="J414" i="9" l="1"/>
  <c r="I414"/>
  <c r="AY416" i="10" l="1"/>
  <c r="BW416" s="1"/>
  <c r="AN416"/>
  <c r="BL416" s="1"/>
  <c r="I531" i="9"/>
  <c r="E11" i="11"/>
  <c r="E48"/>
  <c r="H508" i="10"/>
  <c r="G508" s="1"/>
  <c r="AN533" l="1"/>
  <c r="BL533" s="1"/>
  <c r="E10" i="11"/>
  <c r="BY508" i="10"/>
  <c r="CA508"/>
  <c r="CC508" s="1"/>
  <c r="BZ508"/>
  <c r="E508"/>
  <c r="X595" l="1"/>
  <c r="AU595" s="1"/>
  <c r="BS595" s="1"/>
  <c r="X548"/>
  <c r="H548"/>
  <c r="X571"/>
  <c r="AU571" s="1"/>
  <c r="BS571" s="1"/>
  <c r="H571"/>
  <c r="X379"/>
  <c r="AU379" s="1"/>
  <c r="BS379" s="1"/>
  <c r="X480"/>
  <c r="AU480" s="1"/>
  <c r="BS480" s="1"/>
  <c r="X374"/>
  <c r="X376"/>
  <c r="AU376" s="1"/>
  <c r="BS376" s="1"/>
  <c r="H376"/>
  <c r="AU374" l="1"/>
  <c r="BS374" s="1"/>
  <c r="AU548"/>
  <c r="BS548" s="1"/>
  <c r="X561"/>
  <c r="AI605"/>
  <c r="AY605" s="1"/>
  <c r="BW605" s="1"/>
  <c r="K605"/>
  <c r="AO605" s="1"/>
  <c r="BM605" s="1"/>
  <c r="X605"/>
  <c r="AU605" s="1"/>
  <c r="BS605" s="1"/>
  <c r="AB574"/>
  <c r="AW574" s="1"/>
  <c r="BU574" s="1"/>
  <c r="H480"/>
  <c r="H595"/>
  <c r="H374" l="1"/>
  <c r="H379"/>
  <c r="G571"/>
  <c r="G376"/>
  <c r="BY376" l="1"/>
  <c r="CA376"/>
  <c r="CC376" s="1"/>
  <c r="BZ376"/>
  <c r="BZ571"/>
  <c r="BY571"/>
  <c r="CA571"/>
  <c r="CC571" s="1"/>
  <c r="BY548"/>
  <c r="CA548"/>
  <c r="CC548" s="1"/>
  <c r="BZ548"/>
  <c r="AJ605"/>
  <c r="AK605"/>
  <c r="G480"/>
  <c r="L569" i="9"/>
  <c r="G595" i="10"/>
  <c r="G379"/>
  <c r="BY379" l="1"/>
  <c r="CA379"/>
  <c r="CC379" s="1"/>
  <c r="BZ379"/>
  <c r="BZ595"/>
  <c r="BY595"/>
  <c r="CA595"/>
  <c r="CC595" s="1"/>
  <c r="BZ480"/>
  <c r="CA480"/>
  <c r="CC480" s="1"/>
  <c r="BY480"/>
  <c r="G374"/>
  <c r="J732" i="9"/>
  <c r="K732"/>
  <c r="M732"/>
  <c r="N732"/>
  <c r="O732"/>
  <c r="Q732"/>
  <c r="R732"/>
  <c r="I732"/>
  <c r="Y734" i="10"/>
  <c r="Z734"/>
  <c r="AA734"/>
  <c r="AB734"/>
  <c r="AC734"/>
  <c r="AD734"/>
  <c r="AE734"/>
  <c r="AF734"/>
  <c r="AG734"/>
  <c r="AH734"/>
  <c r="AI734"/>
  <c r="AY734" s="1"/>
  <c r="BW734" s="1"/>
  <c r="AL734"/>
  <c r="W734"/>
  <c r="I734"/>
  <c r="J734"/>
  <c r="K734"/>
  <c r="L734"/>
  <c r="M734"/>
  <c r="N734"/>
  <c r="O734"/>
  <c r="P734"/>
  <c r="Q734"/>
  <c r="R734"/>
  <c r="S734"/>
  <c r="T734"/>
  <c r="U734"/>
  <c r="AN734" l="1"/>
  <c r="BL734" s="1"/>
  <c r="BY374"/>
  <c r="CA374"/>
  <c r="CC374" s="1"/>
  <c r="BZ374"/>
  <c r="AT734"/>
  <c r="BR734" s="1"/>
  <c r="AS734"/>
  <c r="BQ734" s="1"/>
  <c r="AR734"/>
  <c r="BP734" s="1"/>
  <c r="AQ734"/>
  <c r="BO734" s="1"/>
  <c r="AP734"/>
  <c r="BN734" s="1"/>
  <c r="AO734"/>
  <c r="BM734" s="1"/>
  <c r="AX734"/>
  <c r="BV734" s="1"/>
  <c r="AW734"/>
  <c r="BU734" s="1"/>
  <c r="AV734"/>
  <c r="BT734" s="1"/>
  <c r="M710" i="9"/>
  <c r="N710"/>
  <c r="O710"/>
  <c r="Q710"/>
  <c r="R710"/>
  <c r="K710"/>
  <c r="J710"/>
  <c r="I710"/>
  <c r="Z712" i="10"/>
  <c r="AA712"/>
  <c r="AB712"/>
  <c r="AC712"/>
  <c r="AD712"/>
  <c r="AE712"/>
  <c r="AF712"/>
  <c r="AG712"/>
  <c r="AH712"/>
  <c r="AI712"/>
  <c r="AL712"/>
  <c r="Y712"/>
  <c r="W712"/>
  <c r="U712"/>
  <c r="T712"/>
  <c r="I712"/>
  <c r="J712"/>
  <c r="K712"/>
  <c r="L712"/>
  <c r="M712"/>
  <c r="N712"/>
  <c r="O712"/>
  <c r="P712"/>
  <c r="Q712"/>
  <c r="R712"/>
  <c r="S712"/>
  <c r="H711"/>
  <c r="H710"/>
  <c r="M661" i="9"/>
  <c r="N661"/>
  <c r="O661"/>
  <c r="Q661"/>
  <c r="R661"/>
  <c r="K661"/>
  <c r="D69" i="11" s="1"/>
  <c r="J661" i="9"/>
  <c r="I661"/>
  <c r="C69" i="11" s="1"/>
  <c r="Y663" i="10"/>
  <c r="Z663"/>
  <c r="AA663"/>
  <c r="AB663"/>
  <c r="AC663"/>
  <c r="AD663"/>
  <c r="AE663"/>
  <c r="AF663"/>
  <c r="AG663"/>
  <c r="AH663"/>
  <c r="AI663"/>
  <c r="AY663" s="1"/>
  <c r="BW663" s="1"/>
  <c r="AL663"/>
  <c r="W663"/>
  <c r="I663"/>
  <c r="J663"/>
  <c r="K663"/>
  <c r="L663"/>
  <c r="M663"/>
  <c r="N663"/>
  <c r="O663"/>
  <c r="P663"/>
  <c r="Q663"/>
  <c r="R663"/>
  <c r="S663"/>
  <c r="T663"/>
  <c r="U663"/>
  <c r="H662"/>
  <c r="H663" s="1"/>
  <c r="J644" i="9"/>
  <c r="K644"/>
  <c r="M644"/>
  <c r="N644"/>
  <c r="O644"/>
  <c r="Q644"/>
  <c r="R644"/>
  <c r="I644"/>
  <c r="Y646" i="10"/>
  <c r="Z646"/>
  <c r="AA646"/>
  <c r="AB646"/>
  <c r="AC646"/>
  <c r="AD646"/>
  <c r="AE646"/>
  <c r="AF646"/>
  <c r="AG646"/>
  <c r="AH646"/>
  <c r="AI646"/>
  <c r="AY646" s="1"/>
  <c r="BW646" s="1"/>
  <c r="AL646"/>
  <c r="W646"/>
  <c r="I646"/>
  <c r="J646"/>
  <c r="K646"/>
  <c r="L646"/>
  <c r="M646"/>
  <c r="N646"/>
  <c r="O646"/>
  <c r="P646"/>
  <c r="Q646"/>
  <c r="R646"/>
  <c r="S646"/>
  <c r="T646"/>
  <c r="U646"/>
  <c r="H645"/>
  <c r="H328"/>
  <c r="G328" s="1"/>
  <c r="AY234"/>
  <c r="BW234" s="1"/>
  <c r="H234"/>
  <c r="G125"/>
  <c r="AY712" l="1"/>
  <c r="BW712" s="1"/>
  <c r="AT646"/>
  <c r="BR646" s="1"/>
  <c r="AS646"/>
  <c r="BQ646" s="1"/>
  <c r="AR646"/>
  <c r="BP646" s="1"/>
  <c r="AQ646"/>
  <c r="BO646" s="1"/>
  <c r="AP646"/>
  <c r="BN646" s="1"/>
  <c r="AO646"/>
  <c r="BM646" s="1"/>
  <c r="AX646"/>
  <c r="BV646" s="1"/>
  <c r="AW646"/>
  <c r="BU646" s="1"/>
  <c r="AV646"/>
  <c r="BT646" s="1"/>
  <c r="AX712"/>
  <c r="BV712" s="1"/>
  <c r="AW712"/>
  <c r="BU712" s="1"/>
  <c r="AV712"/>
  <c r="BT712" s="1"/>
  <c r="AN646"/>
  <c r="BL646" s="1"/>
  <c r="AN663"/>
  <c r="BL663" s="1"/>
  <c r="AN712"/>
  <c r="BL712" s="1"/>
  <c r="AT663"/>
  <c r="BR663" s="1"/>
  <c r="AS663"/>
  <c r="BQ663" s="1"/>
  <c r="AR663"/>
  <c r="BP663" s="1"/>
  <c r="AQ663"/>
  <c r="BO663" s="1"/>
  <c r="AP663"/>
  <c r="BN663" s="1"/>
  <c r="AO663"/>
  <c r="BM663" s="1"/>
  <c r="AX663"/>
  <c r="BV663" s="1"/>
  <c r="AW663"/>
  <c r="BU663" s="1"/>
  <c r="AV663"/>
  <c r="BT663" s="1"/>
  <c r="AS712"/>
  <c r="BQ712" s="1"/>
  <c r="AR712"/>
  <c r="BP712" s="1"/>
  <c r="AQ712"/>
  <c r="BO712" s="1"/>
  <c r="AP712"/>
  <c r="BN712" s="1"/>
  <c r="AO712"/>
  <c r="BM712" s="1"/>
  <c r="AT712"/>
  <c r="BR712" s="1"/>
  <c r="G234"/>
  <c r="X663"/>
  <c r="AU663" s="1"/>
  <c r="BS663" s="1"/>
  <c r="J740" i="9"/>
  <c r="AY742" i="10" s="1"/>
  <c r="BW742" s="1"/>
  <c r="AJ663" l="1"/>
  <c r="G511"/>
  <c r="G645"/>
  <c r="G509"/>
  <c r="G711"/>
  <c r="G710"/>
  <c r="G662"/>
  <c r="AK663"/>
  <c r="G510"/>
  <c r="J468" i="9"/>
  <c r="AY470" i="10" s="1"/>
  <c r="BW470" s="1"/>
  <c r="J99" i="9"/>
  <c r="BY510" i="10" l="1"/>
  <c r="CA510"/>
  <c r="CC510" s="1"/>
  <c r="BZ510"/>
  <c r="BY662"/>
  <c r="CA662"/>
  <c r="CC662" s="1"/>
  <c r="BZ662"/>
  <c r="BZ711"/>
  <c r="BY711"/>
  <c r="CA711"/>
  <c r="CC711" s="1"/>
  <c r="BZ645"/>
  <c r="CA645"/>
  <c r="CC645" s="1"/>
  <c r="BY645"/>
  <c r="BY710"/>
  <c r="CA710"/>
  <c r="CC710" s="1"/>
  <c r="BZ710"/>
  <c r="BZ509"/>
  <c r="BY509"/>
  <c r="CA509"/>
  <c r="CC509" s="1"/>
  <c r="BZ511"/>
  <c r="CA511"/>
  <c r="CC511" s="1"/>
  <c r="BY511"/>
  <c r="J170" i="9"/>
  <c r="AN172" i="10" s="1"/>
  <c r="BL172" s="1"/>
  <c r="G663"/>
  <c r="CA663" s="1"/>
  <c r="CC663" s="1"/>
  <c r="L709" i="9"/>
  <c r="P709" s="1"/>
  <c r="L643"/>
  <c r="P643" s="1"/>
  <c r="L509"/>
  <c r="P509" s="1"/>
  <c r="L708"/>
  <c r="P708" s="1"/>
  <c r="L507"/>
  <c r="P507" s="1"/>
  <c r="AN101" i="10"/>
  <c r="BL101" s="1"/>
  <c r="AY101"/>
  <c r="BW101" s="1"/>
  <c r="L660" i="9"/>
  <c r="L508"/>
  <c r="P508" s="1"/>
  <c r="I245"/>
  <c r="J245"/>
  <c r="K245"/>
  <c r="M245"/>
  <c r="N245"/>
  <c r="O245"/>
  <c r="Q245"/>
  <c r="R245"/>
  <c r="X247" i="10"/>
  <c r="Y247"/>
  <c r="Z247"/>
  <c r="AA247"/>
  <c r="AB247"/>
  <c r="AC247"/>
  <c r="AD247"/>
  <c r="AE247"/>
  <c r="AF247"/>
  <c r="AG247"/>
  <c r="AH247"/>
  <c r="AI247"/>
  <c r="AJ247"/>
  <c r="AK247"/>
  <c r="AL247"/>
  <c r="W247"/>
  <c r="I247"/>
  <c r="J247"/>
  <c r="K247"/>
  <c r="L247"/>
  <c r="M247"/>
  <c r="N247"/>
  <c r="O247"/>
  <c r="P247"/>
  <c r="Q247"/>
  <c r="R247"/>
  <c r="S247"/>
  <c r="T247"/>
  <c r="U247"/>
  <c r="L244" i="9"/>
  <c r="P244" s="1"/>
  <c r="G163" i="10"/>
  <c r="K162"/>
  <c r="Q162"/>
  <c r="AR162" s="1"/>
  <c r="BP162" s="1"/>
  <c r="H161"/>
  <c r="G161"/>
  <c r="O160"/>
  <c r="Q160"/>
  <c r="J471" i="9"/>
  <c r="AY473" i="10" s="1"/>
  <c r="BW473" s="1"/>
  <c r="H473"/>
  <c r="S470"/>
  <c r="AS470" l="1"/>
  <c r="BQ470" s="1"/>
  <c r="S533"/>
  <c r="BZ663"/>
  <c r="BY663"/>
  <c r="Q172"/>
  <c r="AR172" s="1"/>
  <c r="BP172" s="1"/>
  <c r="O172"/>
  <c r="AQ172" s="1"/>
  <c r="BO172" s="1"/>
  <c r="K172"/>
  <c r="AO172" s="1"/>
  <c r="BM172" s="1"/>
  <c r="L159" i="9"/>
  <c r="P159" s="1"/>
  <c r="BZ161" i="10"/>
  <c r="BY161"/>
  <c r="CA161"/>
  <c r="CC161" s="1"/>
  <c r="L161" i="9"/>
  <c r="P161" s="1"/>
  <c r="BY163" i="10"/>
  <c r="CA163"/>
  <c r="CC163" s="1"/>
  <c r="BZ163"/>
  <c r="AY247"/>
  <c r="BW247" s="1"/>
  <c r="AQ160"/>
  <c r="BO160" s="1"/>
  <c r="AO162"/>
  <c r="BM162" s="1"/>
  <c r="AR160"/>
  <c r="BP160" s="1"/>
  <c r="AN247"/>
  <c r="BL247" s="1"/>
  <c r="AT247"/>
  <c r="BR247" s="1"/>
  <c r="AS247"/>
  <c r="BQ247" s="1"/>
  <c r="AR247"/>
  <c r="BP247" s="1"/>
  <c r="AQ247"/>
  <c r="BO247" s="1"/>
  <c r="AP247"/>
  <c r="BN247" s="1"/>
  <c r="AO247"/>
  <c r="BM247" s="1"/>
  <c r="AX247"/>
  <c r="BV247" s="1"/>
  <c r="AW247"/>
  <c r="BU247" s="1"/>
  <c r="AV247"/>
  <c r="BT247" s="1"/>
  <c r="AU247"/>
  <c r="BS247" s="1"/>
  <c r="P660" i="9"/>
  <c r="P661" s="1"/>
  <c r="L661"/>
  <c r="F69" i="11" s="1"/>
  <c r="H160" i="10"/>
  <c r="H162"/>
  <c r="G162" s="1"/>
  <c r="AS533" l="1"/>
  <c r="BQ533" s="1"/>
  <c r="L160" i="9"/>
  <c r="P160" s="1"/>
  <c r="BZ162" i="10"/>
  <c r="BY162"/>
  <c r="CA162"/>
  <c r="CC162" s="1"/>
  <c r="H444"/>
  <c r="L506" i="9"/>
  <c r="P506" s="1"/>
  <c r="G160" i="10"/>
  <c r="AJ144"/>
  <c r="BY160" l="1"/>
  <c r="CA160"/>
  <c r="CC160" s="1"/>
  <c r="BZ160"/>
  <c r="G506"/>
  <c r="G444"/>
  <c r="H470"/>
  <c r="L158" i="9"/>
  <c r="P158" s="1"/>
  <c r="G507" i="10"/>
  <c r="AK172"/>
  <c r="AJ138"/>
  <c r="AJ172" s="1"/>
  <c r="BY444" l="1"/>
  <c r="CA444"/>
  <c r="CC444" s="1"/>
  <c r="BZ444"/>
  <c r="BZ507"/>
  <c r="CA507"/>
  <c r="CC507" s="1"/>
  <c r="BY507"/>
  <c r="BY506"/>
  <c r="CA506"/>
  <c r="CC506" s="1"/>
  <c r="BZ506"/>
  <c r="L505" i="9"/>
  <c r="P505" s="1"/>
  <c r="L504"/>
  <c r="P504" s="1"/>
  <c r="J503"/>
  <c r="AY505" i="10" s="1"/>
  <c r="BW505" s="1"/>
  <c r="G470" l="1"/>
  <c r="G505"/>
  <c r="BZ470" l="1"/>
  <c r="BY470"/>
  <c r="CA470"/>
  <c r="CC470" s="1"/>
  <c r="BZ505"/>
  <c r="BY505"/>
  <c r="CA505"/>
  <c r="CC505" s="1"/>
  <c r="L503" i="9"/>
  <c r="P503" l="1"/>
  <c r="AY621" i="10" l="1"/>
  <c r="BW621" s="1"/>
  <c r="AY620"/>
  <c r="BW620" s="1"/>
  <c r="AY619"/>
  <c r="BW619" s="1"/>
  <c r="AY618"/>
  <c r="BW618" s="1"/>
  <c r="S602" l="1"/>
  <c r="AS602" s="1"/>
  <c r="BQ602" s="1"/>
  <c r="O602"/>
  <c r="AQ602" s="1"/>
  <c r="BO602" s="1"/>
  <c r="M602"/>
  <c r="AP602" s="1"/>
  <c r="BN602" s="1"/>
  <c r="X494"/>
  <c r="AU494" s="1"/>
  <c r="BS494" s="1"/>
  <c r="X454"/>
  <c r="AU454" l="1"/>
  <c r="BS454" s="1"/>
  <c r="X533"/>
  <c r="S605"/>
  <c r="AS605" s="1"/>
  <c r="BQ605" s="1"/>
  <c r="O605"/>
  <c r="AQ605" s="1"/>
  <c r="BO605" s="1"/>
  <c r="M605"/>
  <c r="AP605" s="1"/>
  <c r="BN605" s="1"/>
  <c r="X574"/>
  <c r="AU574" s="1"/>
  <c r="BS574" s="1"/>
  <c r="X584"/>
  <c r="AU584" s="1"/>
  <c r="BS584" s="1"/>
  <c r="X646"/>
  <c r="AU646" s="1"/>
  <c r="BS646" s="1"/>
  <c r="X712"/>
  <c r="AU712" s="1"/>
  <c r="BS712" s="1"/>
  <c r="X734"/>
  <c r="AU734" s="1"/>
  <c r="BS734" s="1"/>
  <c r="AU533" l="1"/>
  <c r="BS533" s="1"/>
  <c r="H309"/>
  <c r="G309" s="1"/>
  <c r="H308"/>
  <c r="H240"/>
  <c r="H236"/>
  <c r="H183"/>
  <c r="H177"/>
  <c r="H156"/>
  <c r="H153"/>
  <c r="H139"/>
  <c r="H132"/>
  <c r="H130"/>
  <c r="H81"/>
  <c r="H66"/>
  <c r="H63"/>
  <c r="H249"/>
  <c r="AY249"/>
  <c r="BW249" s="1"/>
  <c r="H621"/>
  <c r="H620"/>
  <c r="H619"/>
  <c r="H618"/>
  <c r="H395"/>
  <c r="CB371"/>
  <c r="CB179"/>
  <c r="CB29"/>
  <c r="G249" l="1"/>
  <c r="H602"/>
  <c r="H637"/>
  <c r="H398"/>
  <c r="H622"/>
  <c r="H250"/>
  <c r="G457"/>
  <c r="E324" i="5"/>
  <c r="N321" i="7" s="1"/>
  <c r="H69" i="10"/>
  <c r="G69" s="1"/>
  <c r="J576" i="9"/>
  <c r="J681"/>
  <c r="K681"/>
  <c r="M681"/>
  <c r="N681"/>
  <c r="O681"/>
  <c r="Q681"/>
  <c r="R681"/>
  <c r="Y683" i="10"/>
  <c r="Z683"/>
  <c r="AA683"/>
  <c r="AB683"/>
  <c r="AC683"/>
  <c r="AD683"/>
  <c r="AE683"/>
  <c r="AF683"/>
  <c r="AG683"/>
  <c r="AH683"/>
  <c r="AI683"/>
  <c r="AL683"/>
  <c r="W683"/>
  <c r="U683"/>
  <c r="I683"/>
  <c r="J683"/>
  <c r="K683"/>
  <c r="L683"/>
  <c r="M683"/>
  <c r="N683"/>
  <c r="O683"/>
  <c r="P683"/>
  <c r="Q683"/>
  <c r="R683"/>
  <c r="S683"/>
  <c r="H682"/>
  <c r="AX683" l="1"/>
  <c r="BV683" s="1"/>
  <c r="AW683"/>
  <c r="BU683" s="1"/>
  <c r="AV683"/>
  <c r="BT683" s="1"/>
  <c r="AY683"/>
  <c r="BW683" s="1"/>
  <c r="BY457"/>
  <c r="CA457"/>
  <c r="CC457" s="1"/>
  <c r="BZ457"/>
  <c r="AS683"/>
  <c r="BQ683" s="1"/>
  <c r="AR683"/>
  <c r="BP683" s="1"/>
  <c r="AQ683"/>
  <c r="BO683" s="1"/>
  <c r="AP683"/>
  <c r="BN683" s="1"/>
  <c r="AO683"/>
  <c r="BM683" s="1"/>
  <c r="G576"/>
  <c r="BY576" l="1"/>
  <c r="CA576"/>
  <c r="CC576" s="1"/>
  <c r="BZ576"/>
  <c r="G682"/>
  <c r="H689"/>
  <c r="H691"/>
  <c r="H690"/>
  <c r="D55" i="11"/>
  <c r="C55"/>
  <c r="H581" i="10"/>
  <c r="H580"/>
  <c r="I679" i="9"/>
  <c r="AN681" i="10" s="1"/>
  <c r="BL681" s="1"/>
  <c r="BG371"/>
  <c r="BS371" s="1"/>
  <c r="CB18"/>
  <c r="CB17"/>
  <c r="X683"/>
  <c r="AU683" s="1"/>
  <c r="BS683" s="1"/>
  <c r="AK494"/>
  <c r="AJ454"/>
  <c r="BY682" l="1"/>
  <c r="CA682"/>
  <c r="CC682" s="1"/>
  <c r="BZ682"/>
  <c r="AK545"/>
  <c r="I681" i="9"/>
  <c r="AN683" i="10" s="1"/>
  <c r="BL683" s="1"/>
  <c r="H584"/>
  <c r="AK646"/>
  <c r="L680" i="9"/>
  <c r="P680" s="1"/>
  <c r="H692" i="10"/>
  <c r="AK734"/>
  <c r="AJ584"/>
  <c r="G502"/>
  <c r="G553"/>
  <c r="G557"/>
  <c r="G591"/>
  <c r="G672"/>
  <c r="G694"/>
  <c r="G720"/>
  <c r="G547"/>
  <c r="G555"/>
  <c r="G597"/>
  <c r="G601"/>
  <c r="G624"/>
  <c r="G655"/>
  <c r="G659"/>
  <c r="G670"/>
  <c r="G685"/>
  <c r="G724"/>
  <c r="G728"/>
  <c r="AK683"/>
  <c r="G485"/>
  <c r="G487"/>
  <c r="G491"/>
  <c r="G493"/>
  <c r="G384"/>
  <c r="G396"/>
  <c r="G401"/>
  <c r="G405"/>
  <c r="G409"/>
  <c r="G413"/>
  <c r="G417"/>
  <c r="G429"/>
  <c r="G433"/>
  <c r="G437"/>
  <c r="G449"/>
  <c r="G468"/>
  <c r="G472"/>
  <c r="G377"/>
  <c r="G383"/>
  <c r="G385"/>
  <c r="G387"/>
  <c r="G389"/>
  <c r="G391"/>
  <c r="G392"/>
  <c r="G394"/>
  <c r="G397"/>
  <c r="G400"/>
  <c r="G402"/>
  <c r="G404"/>
  <c r="G406"/>
  <c r="G408"/>
  <c r="G410"/>
  <c r="G412"/>
  <c r="G416"/>
  <c r="G418"/>
  <c r="G432"/>
  <c r="G438"/>
  <c r="G442"/>
  <c r="G448"/>
  <c r="G450"/>
  <c r="G452"/>
  <c r="AK454"/>
  <c r="AK533" s="1"/>
  <c r="G463"/>
  <c r="G465"/>
  <c r="G471"/>
  <c r="G484"/>
  <c r="AJ494"/>
  <c r="AJ533" l="1"/>
  <c r="BZ484"/>
  <c r="CA484"/>
  <c r="CC484" s="1"/>
  <c r="BY484"/>
  <c r="BY465"/>
  <c r="CA465"/>
  <c r="CC465" s="1"/>
  <c r="BZ465"/>
  <c r="BY450"/>
  <c r="CA450"/>
  <c r="CC450" s="1"/>
  <c r="BZ450"/>
  <c r="BY442"/>
  <c r="CA442"/>
  <c r="CC442" s="1"/>
  <c r="BZ442"/>
  <c r="BY432"/>
  <c r="CA432"/>
  <c r="CC432" s="1"/>
  <c r="BZ432"/>
  <c r="BY416"/>
  <c r="CA416"/>
  <c r="CC416" s="1"/>
  <c r="BZ416"/>
  <c r="BY410"/>
  <c r="CA410"/>
  <c r="CC410" s="1"/>
  <c r="BZ410"/>
  <c r="BY406"/>
  <c r="CA406"/>
  <c r="CC406" s="1"/>
  <c r="BZ406"/>
  <c r="BZ402"/>
  <c r="BY402"/>
  <c r="CA402"/>
  <c r="CC402" s="1"/>
  <c r="BZ397"/>
  <c r="BY397"/>
  <c r="CA397"/>
  <c r="CC397" s="1"/>
  <c r="BY392"/>
  <c r="CA392"/>
  <c r="CC392" s="1"/>
  <c r="BZ392"/>
  <c r="BZ389"/>
  <c r="BY389"/>
  <c r="CA389"/>
  <c r="CC389" s="1"/>
  <c r="BY385"/>
  <c r="CA385"/>
  <c r="CC385" s="1"/>
  <c r="BZ385"/>
  <c r="BY377"/>
  <c r="CA377"/>
  <c r="CC377" s="1"/>
  <c r="BZ377"/>
  <c r="BZ468"/>
  <c r="CA468"/>
  <c r="CC468" s="1"/>
  <c r="BY468"/>
  <c r="BZ437"/>
  <c r="BY437"/>
  <c r="CA437"/>
  <c r="CC437" s="1"/>
  <c r="BZ429"/>
  <c r="BY429"/>
  <c r="CA429"/>
  <c r="CC429" s="1"/>
  <c r="BZ413"/>
  <c r="BY413"/>
  <c r="CA413"/>
  <c r="CC413" s="1"/>
  <c r="BZ405"/>
  <c r="BY405"/>
  <c r="CA405"/>
  <c r="CC405" s="1"/>
  <c r="BY396"/>
  <c r="CA396"/>
  <c r="CC396" s="1"/>
  <c r="BZ396"/>
  <c r="BY493"/>
  <c r="CA493"/>
  <c r="CC493" s="1"/>
  <c r="BZ493"/>
  <c r="BY487"/>
  <c r="CA487"/>
  <c r="CC487" s="1"/>
  <c r="BZ487"/>
  <c r="BY724"/>
  <c r="CA724"/>
  <c r="CC724" s="1"/>
  <c r="BZ724"/>
  <c r="BY670"/>
  <c r="CA670"/>
  <c r="CC670" s="1"/>
  <c r="BZ670"/>
  <c r="BZ655"/>
  <c r="BY655"/>
  <c r="CA655"/>
  <c r="CC655" s="1"/>
  <c r="BZ601"/>
  <c r="CA601"/>
  <c r="CC601" s="1"/>
  <c r="BY601"/>
  <c r="BZ555"/>
  <c r="BY555"/>
  <c r="CA555"/>
  <c r="CC555" s="1"/>
  <c r="BY672"/>
  <c r="CA672"/>
  <c r="CC672" s="1"/>
  <c r="BZ672"/>
  <c r="BZ557"/>
  <c r="CA557"/>
  <c r="CC557" s="1"/>
  <c r="BY557"/>
  <c r="BY502"/>
  <c r="CA502"/>
  <c r="CC502" s="1"/>
  <c r="BZ502"/>
  <c r="BY471"/>
  <c r="CA471"/>
  <c r="CC471" s="1"/>
  <c r="BZ471"/>
  <c r="BY463"/>
  <c r="CA463"/>
  <c r="CC463" s="1"/>
  <c r="BZ463"/>
  <c r="BY452"/>
  <c r="CA452"/>
  <c r="CC452" s="1"/>
  <c r="BZ452"/>
  <c r="BY448"/>
  <c r="CA448"/>
  <c r="CC448" s="1"/>
  <c r="BZ448"/>
  <c r="BY438"/>
  <c r="CA438"/>
  <c r="CC438" s="1"/>
  <c r="BZ438"/>
  <c r="BY418"/>
  <c r="CA418"/>
  <c r="CC418" s="1"/>
  <c r="BZ418"/>
  <c r="BY412"/>
  <c r="CA412"/>
  <c r="CC412" s="1"/>
  <c r="BZ412"/>
  <c r="BZ408"/>
  <c r="BY408"/>
  <c r="CA408"/>
  <c r="CC408" s="1"/>
  <c r="BZ404"/>
  <c r="BY404"/>
  <c r="CA404"/>
  <c r="CC404" s="1"/>
  <c r="BZ400"/>
  <c r="BY400"/>
  <c r="CA400"/>
  <c r="CC400" s="1"/>
  <c r="BY394"/>
  <c r="CA394"/>
  <c r="CC394" s="1"/>
  <c r="BZ394"/>
  <c r="BZ391"/>
  <c r="BY391"/>
  <c r="CA391"/>
  <c r="CC391" s="1"/>
  <c r="BZ387"/>
  <c r="BY387"/>
  <c r="CA387"/>
  <c r="CC387" s="1"/>
  <c r="BZ383"/>
  <c r="BY383"/>
  <c r="CA383"/>
  <c r="CC383" s="1"/>
  <c r="BZ472"/>
  <c r="CA472"/>
  <c r="CC472" s="1"/>
  <c r="BY472"/>
  <c r="BZ449"/>
  <c r="BY449"/>
  <c r="CA449"/>
  <c r="CC449" s="1"/>
  <c r="BZ433"/>
  <c r="BY433"/>
  <c r="CA433"/>
  <c r="CC433" s="1"/>
  <c r="BZ417"/>
  <c r="BY417"/>
  <c r="CA417"/>
  <c r="CC417" s="1"/>
  <c r="BZ409"/>
  <c r="BY409"/>
  <c r="CA409"/>
  <c r="CC409" s="1"/>
  <c r="BZ401"/>
  <c r="BY401"/>
  <c r="CA401"/>
  <c r="CC401" s="1"/>
  <c r="BY384"/>
  <c r="CA384"/>
  <c r="CC384" s="1"/>
  <c r="BZ384"/>
  <c r="BY491"/>
  <c r="CA491"/>
  <c r="CC491" s="1"/>
  <c r="BZ491"/>
  <c r="BY485"/>
  <c r="CA485"/>
  <c r="CC485" s="1"/>
  <c r="BZ485"/>
  <c r="BY728"/>
  <c r="CA728"/>
  <c r="CC728" s="1"/>
  <c r="BZ728"/>
  <c r="BZ685"/>
  <c r="CA685"/>
  <c r="CC685" s="1"/>
  <c r="BY685"/>
  <c r="BZ659"/>
  <c r="BY659"/>
  <c r="CA659"/>
  <c r="CC659" s="1"/>
  <c r="BY624"/>
  <c r="CA624"/>
  <c r="CC624" s="1"/>
  <c r="BZ624"/>
  <c r="BZ597"/>
  <c r="CA597"/>
  <c r="CC597" s="1"/>
  <c r="BY597"/>
  <c r="BZ547"/>
  <c r="BY547"/>
  <c r="CA547"/>
  <c r="CC547" s="1"/>
  <c r="BY720"/>
  <c r="CA720"/>
  <c r="CC720" s="1"/>
  <c r="BZ720"/>
  <c r="BY694"/>
  <c r="CA694"/>
  <c r="CC694" s="1"/>
  <c r="BZ694"/>
  <c r="BZ591"/>
  <c r="BY591"/>
  <c r="CA591"/>
  <c r="CC591" s="1"/>
  <c r="BZ553"/>
  <c r="CA553"/>
  <c r="CC553" s="1"/>
  <c r="BY553"/>
  <c r="AJ545"/>
  <c r="G536"/>
  <c r="AJ574"/>
  <c r="AK574"/>
  <c r="AK584"/>
  <c r="AJ712"/>
  <c r="G492"/>
  <c r="G488"/>
  <c r="G478"/>
  <c r="G467"/>
  <c r="G440"/>
  <c r="G430"/>
  <c r="G424"/>
  <c r="G422"/>
  <c r="G414"/>
  <c r="G381"/>
  <c r="G476"/>
  <c r="G460"/>
  <c r="G456"/>
  <c r="G453"/>
  <c r="G445"/>
  <c r="G441"/>
  <c r="G425"/>
  <c r="G421"/>
  <c r="G380"/>
  <c r="G489"/>
  <c r="G481"/>
  <c r="G477"/>
  <c r="G745"/>
  <c r="G733"/>
  <c r="G704"/>
  <c r="G638"/>
  <c r="G577"/>
  <c r="G563"/>
  <c r="G551"/>
  <c r="G500"/>
  <c r="G749"/>
  <c r="G739"/>
  <c r="G678"/>
  <c r="G668"/>
  <c r="G651"/>
  <c r="G636"/>
  <c r="G599"/>
  <c r="G565"/>
  <c r="G496"/>
  <c r="G494"/>
  <c r="BY494" s="1"/>
  <c r="G490"/>
  <c r="G486"/>
  <c r="G482"/>
  <c r="G475"/>
  <c r="G473"/>
  <c r="G469"/>
  <c r="G459"/>
  <c r="G455"/>
  <c r="G454"/>
  <c r="G446"/>
  <c r="G436"/>
  <c r="G434"/>
  <c r="G428"/>
  <c r="G426"/>
  <c r="G420"/>
  <c r="G464"/>
  <c r="G388"/>
  <c r="G483"/>
  <c r="G479"/>
  <c r="AK712"/>
  <c r="G741"/>
  <c r="G698"/>
  <c r="G674"/>
  <c r="G634"/>
  <c r="G593"/>
  <c r="G569"/>
  <c r="G504"/>
  <c r="G743"/>
  <c r="G706"/>
  <c r="G657"/>
  <c r="G640"/>
  <c r="G628"/>
  <c r="G549"/>
  <c r="G498"/>
  <c r="G495"/>
  <c r="G581"/>
  <c r="G375"/>
  <c r="G644"/>
  <c r="AJ646"/>
  <c r="G732"/>
  <c r="AJ734"/>
  <c r="G611"/>
  <c r="G740"/>
  <c r="G721"/>
  <c r="G709"/>
  <c r="G673"/>
  <c r="G658"/>
  <c r="G654"/>
  <c r="G641"/>
  <c r="G631"/>
  <c r="G612"/>
  <c r="G600"/>
  <c r="G592"/>
  <c r="G568"/>
  <c r="G554"/>
  <c r="G550"/>
  <c r="G503"/>
  <c r="G499"/>
  <c r="G746"/>
  <c r="G736"/>
  <c r="G729"/>
  <c r="G725"/>
  <c r="G717"/>
  <c r="G705"/>
  <c r="G686"/>
  <c r="G677"/>
  <c r="G671"/>
  <c r="G665"/>
  <c r="G656"/>
  <c r="G648"/>
  <c r="G639"/>
  <c r="G635"/>
  <c r="G625"/>
  <c r="G607"/>
  <c r="G598"/>
  <c r="G594"/>
  <c r="G590"/>
  <c r="G570"/>
  <c r="G564"/>
  <c r="G556"/>
  <c r="G497"/>
  <c r="G580"/>
  <c r="G681"/>
  <c r="AJ683"/>
  <c r="G701"/>
  <c r="G669"/>
  <c r="G596"/>
  <c r="G558"/>
  <c r="G474"/>
  <c r="G466"/>
  <c r="G458"/>
  <c r="G451"/>
  <c r="G443"/>
  <c r="G435"/>
  <c r="G427"/>
  <c r="G419"/>
  <c r="G411"/>
  <c r="G393"/>
  <c r="G386"/>
  <c r="G378"/>
  <c r="G462"/>
  <c r="G447"/>
  <c r="G439"/>
  <c r="G431"/>
  <c r="G423"/>
  <c r="G415"/>
  <c r="G399"/>
  <c r="G390"/>
  <c r="G382"/>
  <c r="G616" l="1"/>
  <c r="BZ382"/>
  <c r="BY382"/>
  <c r="CA382"/>
  <c r="CC382" s="1"/>
  <c r="BY399"/>
  <c r="CA399"/>
  <c r="CC399" s="1"/>
  <c r="BZ399"/>
  <c r="BZ423"/>
  <c r="BY423"/>
  <c r="CA423"/>
  <c r="CC423" s="1"/>
  <c r="BZ439"/>
  <c r="BY439"/>
  <c r="CA439"/>
  <c r="CC439" s="1"/>
  <c r="BZ462"/>
  <c r="BY462"/>
  <c r="CA462"/>
  <c r="CC462" s="1"/>
  <c r="BY386"/>
  <c r="CA386"/>
  <c r="CC386" s="1"/>
  <c r="BZ386"/>
  <c r="BZ411"/>
  <c r="BY411"/>
  <c r="CA411"/>
  <c r="CC411" s="1"/>
  <c r="BZ427"/>
  <c r="BY427"/>
  <c r="CA427"/>
  <c r="CC427" s="1"/>
  <c r="BZ443"/>
  <c r="BY443"/>
  <c r="CA443"/>
  <c r="CC443" s="1"/>
  <c r="BZ458"/>
  <c r="BY458"/>
  <c r="CA458"/>
  <c r="CC458" s="1"/>
  <c r="BZ474"/>
  <c r="BY474"/>
  <c r="CA474"/>
  <c r="CC474" s="1"/>
  <c r="BY596"/>
  <c r="CA596"/>
  <c r="CC596" s="1"/>
  <c r="BZ596"/>
  <c r="BZ701"/>
  <c r="BY701"/>
  <c r="CA701"/>
  <c r="CC701" s="1"/>
  <c r="BZ681"/>
  <c r="CA681"/>
  <c r="CC681" s="1"/>
  <c r="BY681"/>
  <c r="BZ497"/>
  <c r="BY497"/>
  <c r="CA497"/>
  <c r="CC497" s="1"/>
  <c r="BY564"/>
  <c r="CA564"/>
  <c r="CC564" s="1"/>
  <c r="BZ564"/>
  <c r="BY590"/>
  <c r="CA590"/>
  <c r="CC590" s="1"/>
  <c r="BZ590"/>
  <c r="BY598"/>
  <c r="CA598"/>
  <c r="CC598" s="1"/>
  <c r="BZ598"/>
  <c r="BZ625"/>
  <c r="BY625"/>
  <c r="CA625"/>
  <c r="CC625" s="1"/>
  <c r="BZ639"/>
  <c r="CA639"/>
  <c r="CC639" s="1"/>
  <c r="BY639"/>
  <c r="BY656"/>
  <c r="CA656"/>
  <c r="CC656" s="1"/>
  <c r="BZ656"/>
  <c r="BZ671"/>
  <c r="BY671"/>
  <c r="CA671"/>
  <c r="CC671" s="1"/>
  <c r="BY686"/>
  <c r="CA686"/>
  <c r="CC686" s="1"/>
  <c r="BZ686"/>
  <c r="BZ705"/>
  <c r="CA705"/>
  <c r="CC705" s="1"/>
  <c r="BY705"/>
  <c r="BZ725"/>
  <c r="BY725"/>
  <c r="CA725"/>
  <c r="CC725" s="1"/>
  <c r="BY736"/>
  <c r="CA736"/>
  <c r="CC736" s="1"/>
  <c r="BZ736"/>
  <c r="BZ499"/>
  <c r="CA499"/>
  <c r="CC499" s="1"/>
  <c r="BY499"/>
  <c r="BY550"/>
  <c r="CA550"/>
  <c r="CC550" s="1"/>
  <c r="BZ550"/>
  <c r="BY568"/>
  <c r="CA568"/>
  <c r="CC568" s="1"/>
  <c r="BZ568"/>
  <c r="BY600"/>
  <c r="CA600"/>
  <c r="CC600" s="1"/>
  <c r="BZ600"/>
  <c r="BZ631"/>
  <c r="BY631"/>
  <c r="CA631"/>
  <c r="CC631" s="1"/>
  <c r="BY654"/>
  <c r="CA654"/>
  <c r="CC654" s="1"/>
  <c r="BZ654"/>
  <c r="BZ673"/>
  <c r="CA673"/>
  <c r="CC673" s="1"/>
  <c r="BY673"/>
  <c r="BZ721"/>
  <c r="CA721"/>
  <c r="CC721" s="1"/>
  <c r="BY721"/>
  <c r="BZ611"/>
  <c r="BY611"/>
  <c r="CA611"/>
  <c r="CC611" s="1"/>
  <c r="BY732"/>
  <c r="CA732"/>
  <c r="CC732" s="1"/>
  <c r="BZ732"/>
  <c r="BY644"/>
  <c r="CA644"/>
  <c r="CC644" s="1"/>
  <c r="BZ644"/>
  <c r="BZ581"/>
  <c r="CA581"/>
  <c r="CC581" s="1"/>
  <c r="BY581"/>
  <c r="BY498"/>
  <c r="CA498"/>
  <c r="CC498" s="1"/>
  <c r="BZ498"/>
  <c r="BY628"/>
  <c r="CA628"/>
  <c r="CC628" s="1"/>
  <c r="BZ628"/>
  <c r="BZ657"/>
  <c r="CA657"/>
  <c r="CC657" s="1"/>
  <c r="BY657"/>
  <c r="BY743"/>
  <c r="CA743"/>
  <c r="CC743" s="1"/>
  <c r="BZ743"/>
  <c r="BY504"/>
  <c r="CA504"/>
  <c r="CC504" s="1"/>
  <c r="BZ504"/>
  <c r="BZ593"/>
  <c r="CA593"/>
  <c r="CC593" s="1"/>
  <c r="BY593"/>
  <c r="BY674"/>
  <c r="CA674"/>
  <c r="CC674" s="1"/>
  <c r="BZ674"/>
  <c r="BY741"/>
  <c r="CA741"/>
  <c r="CC741" s="1"/>
  <c r="BZ741"/>
  <c r="BY479"/>
  <c r="CA479"/>
  <c r="CC479" s="1"/>
  <c r="BZ479"/>
  <c r="BY388"/>
  <c r="CA388"/>
  <c r="CC388" s="1"/>
  <c r="BZ388"/>
  <c r="BY420"/>
  <c r="CA420"/>
  <c r="CC420" s="1"/>
  <c r="BZ420"/>
  <c r="BY428"/>
  <c r="CA428"/>
  <c r="CC428" s="1"/>
  <c r="BZ428"/>
  <c r="BY436"/>
  <c r="CA436"/>
  <c r="CC436" s="1"/>
  <c r="BZ436"/>
  <c r="CA454"/>
  <c r="CC454" s="1"/>
  <c r="BY454"/>
  <c r="BY459"/>
  <c r="CA459"/>
  <c r="CC459" s="1"/>
  <c r="BZ459"/>
  <c r="BY473"/>
  <c r="CA473"/>
  <c r="CC473" s="1"/>
  <c r="BZ473"/>
  <c r="BZ482"/>
  <c r="BY482"/>
  <c r="CA482"/>
  <c r="CC482" s="1"/>
  <c r="BZ490"/>
  <c r="BY490"/>
  <c r="CA490"/>
  <c r="CC490" s="1"/>
  <c r="BY496"/>
  <c r="CA496"/>
  <c r="CC496" s="1"/>
  <c r="BZ496"/>
  <c r="BZ599"/>
  <c r="BY599"/>
  <c r="CA599"/>
  <c r="CC599" s="1"/>
  <c r="BZ651"/>
  <c r="CA651"/>
  <c r="CC651" s="1"/>
  <c r="BY651"/>
  <c r="BY678"/>
  <c r="CA678"/>
  <c r="CC678" s="1"/>
  <c r="BZ678"/>
  <c r="BY749"/>
  <c r="CA749"/>
  <c r="CC749" s="1"/>
  <c r="BZ749"/>
  <c r="BZ551"/>
  <c r="BY551"/>
  <c r="CA551"/>
  <c r="CC551" s="1"/>
  <c r="BZ577"/>
  <c r="BY577"/>
  <c r="CA577"/>
  <c r="CC577" s="1"/>
  <c r="BY704"/>
  <c r="CA704"/>
  <c r="CC704" s="1"/>
  <c r="BZ704"/>
  <c r="BY745"/>
  <c r="CA745"/>
  <c r="CC745" s="1"/>
  <c r="BZ745"/>
  <c r="BY481"/>
  <c r="CA481"/>
  <c r="CC481" s="1"/>
  <c r="BZ481"/>
  <c r="BY380"/>
  <c r="CA380"/>
  <c r="CC380" s="1"/>
  <c r="BZ380"/>
  <c r="BZ425"/>
  <c r="BY425"/>
  <c r="CA425"/>
  <c r="CC425" s="1"/>
  <c r="BZ445"/>
  <c r="BY445"/>
  <c r="CA445"/>
  <c r="CC445" s="1"/>
  <c r="BZ456"/>
  <c r="BY456"/>
  <c r="CA456"/>
  <c r="CC456" s="1"/>
  <c r="BZ476"/>
  <c r="CA476"/>
  <c r="CC476" s="1"/>
  <c r="BY476"/>
  <c r="BY414"/>
  <c r="CA414"/>
  <c r="CC414" s="1"/>
  <c r="BZ414"/>
  <c r="BY424"/>
  <c r="CA424"/>
  <c r="CC424" s="1"/>
  <c r="BZ424"/>
  <c r="BY440"/>
  <c r="CA440"/>
  <c r="CC440" s="1"/>
  <c r="BZ440"/>
  <c r="BZ478"/>
  <c r="BY478"/>
  <c r="CA478"/>
  <c r="CC478" s="1"/>
  <c r="BZ492"/>
  <c r="CA492"/>
  <c r="CC492" s="1"/>
  <c r="BY492"/>
  <c r="BZ501"/>
  <c r="BY501"/>
  <c r="CA501"/>
  <c r="CC501" s="1"/>
  <c r="BY390"/>
  <c r="CA390"/>
  <c r="CC390" s="1"/>
  <c r="BZ390"/>
  <c r="BZ415"/>
  <c r="BY415"/>
  <c r="CA415"/>
  <c r="CC415" s="1"/>
  <c r="BZ431"/>
  <c r="BY431"/>
  <c r="CA431"/>
  <c r="CC431" s="1"/>
  <c r="BZ447"/>
  <c r="BY447"/>
  <c r="CA447"/>
  <c r="CC447" s="1"/>
  <c r="BY378"/>
  <c r="CA378"/>
  <c r="CC378" s="1"/>
  <c r="BZ378"/>
  <c r="BZ393"/>
  <c r="BY393"/>
  <c r="CA393"/>
  <c r="CC393" s="1"/>
  <c r="BZ419"/>
  <c r="BY419"/>
  <c r="CA419"/>
  <c r="CC419" s="1"/>
  <c r="BZ435"/>
  <c r="BY435"/>
  <c r="CA435"/>
  <c r="CC435" s="1"/>
  <c r="BZ451"/>
  <c r="BY451"/>
  <c r="CA451"/>
  <c r="CC451" s="1"/>
  <c r="BZ466"/>
  <c r="BY466"/>
  <c r="CA466"/>
  <c r="CC466" s="1"/>
  <c r="BY558"/>
  <c r="CA558"/>
  <c r="CC558" s="1"/>
  <c r="BZ558"/>
  <c r="BZ669"/>
  <c r="CA669"/>
  <c r="CC669" s="1"/>
  <c r="BY669"/>
  <c r="BY580"/>
  <c r="CA580"/>
  <c r="CC580" s="1"/>
  <c r="BZ580"/>
  <c r="BY556"/>
  <c r="CA556"/>
  <c r="CC556" s="1"/>
  <c r="BZ556"/>
  <c r="BY570"/>
  <c r="CA570"/>
  <c r="CC570" s="1"/>
  <c r="BZ570"/>
  <c r="BY594"/>
  <c r="CA594"/>
  <c r="CC594" s="1"/>
  <c r="BZ594"/>
  <c r="G609"/>
  <c r="BZ607"/>
  <c r="BY607"/>
  <c r="CA607"/>
  <c r="CC607" s="1"/>
  <c r="BZ635"/>
  <c r="CA635"/>
  <c r="CC635" s="1"/>
  <c r="BY635"/>
  <c r="BY648"/>
  <c r="CA648"/>
  <c r="CC648" s="1"/>
  <c r="BZ648"/>
  <c r="BZ665"/>
  <c r="BY665"/>
  <c r="CA665"/>
  <c r="CC665" s="1"/>
  <c r="BZ677"/>
  <c r="CA677"/>
  <c r="CC677" s="1"/>
  <c r="BY677"/>
  <c r="BZ717"/>
  <c r="BY717"/>
  <c r="CA717"/>
  <c r="CC717" s="1"/>
  <c r="BZ729"/>
  <c r="BY729"/>
  <c r="CA729"/>
  <c r="CC729" s="1"/>
  <c r="BY746"/>
  <c r="CA746"/>
  <c r="CC746" s="1"/>
  <c r="BZ746"/>
  <c r="BZ503"/>
  <c r="CA503"/>
  <c r="CC503" s="1"/>
  <c r="BY503"/>
  <c r="BY554"/>
  <c r="CA554"/>
  <c r="CC554" s="1"/>
  <c r="BZ554"/>
  <c r="BY592"/>
  <c r="CA592"/>
  <c r="CC592" s="1"/>
  <c r="BZ592"/>
  <c r="L610" i="9"/>
  <c r="BY612" i="10"/>
  <c r="CA612"/>
  <c r="CC612" s="1"/>
  <c r="BZ612"/>
  <c r="BZ641"/>
  <c r="BY641"/>
  <c r="CA641"/>
  <c r="CC641" s="1"/>
  <c r="BY658"/>
  <c r="CA658"/>
  <c r="CC658" s="1"/>
  <c r="BZ658"/>
  <c r="BZ709"/>
  <c r="CA709"/>
  <c r="CC709" s="1"/>
  <c r="BY709"/>
  <c r="BZ740"/>
  <c r="CA740"/>
  <c r="CC740" s="1"/>
  <c r="BY740"/>
  <c r="BZ375"/>
  <c r="BY375"/>
  <c r="CA375"/>
  <c r="CC375" s="1"/>
  <c r="BZ495"/>
  <c r="CA495"/>
  <c r="CC495" s="1"/>
  <c r="BY495"/>
  <c r="BZ549"/>
  <c r="CA549"/>
  <c r="CC549" s="1"/>
  <c r="BY549"/>
  <c r="BY640"/>
  <c r="CA640"/>
  <c r="CC640" s="1"/>
  <c r="BZ640"/>
  <c r="BY706"/>
  <c r="CA706"/>
  <c r="CC706" s="1"/>
  <c r="BZ706"/>
  <c r="BZ569"/>
  <c r="CA569"/>
  <c r="CC569" s="1"/>
  <c r="BY569"/>
  <c r="BY634"/>
  <c r="CA634"/>
  <c r="CC634" s="1"/>
  <c r="BZ634"/>
  <c r="BY698"/>
  <c r="CA698"/>
  <c r="CC698" s="1"/>
  <c r="BZ698"/>
  <c r="BY483"/>
  <c r="CA483"/>
  <c r="CC483" s="1"/>
  <c r="BZ483"/>
  <c r="BZ464"/>
  <c r="CA464"/>
  <c r="CC464" s="1"/>
  <c r="BY464"/>
  <c r="BY426"/>
  <c r="CA426"/>
  <c r="CC426" s="1"/>
  <c r="BZ426"/>
  <c r="BY434"/>
  <c r="CA434"/>
  <c r="CC434" s="1"/>
  <c r="BZ434"/>
  <c r="BY446"/>
  <c r="CA446"/>
  <c r="CC446" s="1"/>
  <c r="BZ446"/>
  <c r="BY455"/>
  <c r="CA455"/>
  <c r="CC455" s="1"/>
  <c r="BZ455"/>
  <c r="BY469"/>
  <c r="CA469"/>
  <c r="CC469" s="1"/>
  <c r="BZ469"/>
  <c r="BY475"/>
  <c r="CA475"/>
  <c r="CC475" s="1"/>
  <c r="BZ475"/>
  <c r="BZ486"/>
  <c r="BY486"/>
  <c r="CA486"/>
  <c r="CC486" s="1"/>
  <c r="CA494"/>
  <c r="CC494" s="1"/>
  <c r="BZ494"/>
  <c r="BZ565"/>
  <c r="BY565"/>
  <c r="CA565"/>
  <c r="CC565" s="1"/>
  <c r="BY636"/>
  <c r="CA636"/>
  <c r="CC636" s="1"/>
  <c r="BZ636"/>
  <c r="BY668"/>
  <c r="CA668"/>
  <c r="CC668" s="1"/>
  <c r="BZ668"/>
  <c r="BZ739"/>
  <c r="CA739"/>
  <c r="CC739" s="1"/>
  <c r="BY739"/>
  <c r="BY500"/>
  <c r="CA500"/>
  <c r="CC500" s="1"/>
  <c r="BZ500"/>
  <c r="BZ563"/>
  <c r="CA563"/>
  <c r="CC563" s="1"/>
  <c r="BY563"/>
  <c r="BY638"/>
  <c r="CA638"/>
  <c r="CC638" s="1"/>
  <c r="BZ638"/>
  <c r="BZ733"/>
  <c r="CA733"/>
  <c r="CC733" s="1"/>
  <c r="BY733"/>
  <c r="BY477"/>
  <c r="CA477"/>
  <c r="CC477" s="1"/>
  <c r="BZ477"/>
  <c r="BY489"/>
  <c r="CA489"/>
  <c r="CC489" s="1"/>
  <c r="BZ489"/>
  <c r="BZ421"/>
  <c r="BY421"/>
  <c r="CA421"/>
  <c r="CC421" s="1"/>
  <c r="BZ441"/>
  <c r="BY441"/>
  <c r="CA441"/>
  <c r="CC441" s="1"/>
  <c r="BZ453"/>
  <c r="BY453"/>
  <c r="CA453"/>
  <c r="CC453" s="1"/>
  <c r="BZ460"/>
  <c r="CA460"/>
  <c r="CC460" s="1"/>
  <c r="BY460"/>
  <c r="BY381"/>
  <c r="CA381"/>
  <c r="CC381" s="1"/>
  <c r="BZ381"/>
  <c r="BY422"/>
  <c r="CA422"/>
  <c r="CC422" s="1"/>
  <c r="BZ422"/>
  <c r="BY430"/>
  <c r="CA430"/>
  <c r="CC430" s="1"/>
  <c r="BZ430"/>
  <c r="BY467"/>
  <c r="CA467"/>
  <c r="CC467" s="1"/>
  <c r="BZ467"/>
  <c r="BZ488"/>
  <c r="CA488"/>
  <c r="CC488" s="1"/>
  <c r="BY488"/>
  <c r="BY536"/>
  <c r="CA536"/>
  <c r="CC536" s="1"/>
  <c r="BZ536"/>
  <c r="CA461"/>
  <c r="CC461" s="1"/>
  <c r="BZ461"/>
  <c r="BZ454"/>
  <c r="L579" i="9"/>
  <c r="P579" s="1"/>
  <c r="G578" i="10"/>
  <c r="G545"/>
  <c r="G574"/>
  <c r="CA574" s="1"/>
  <c r="CC574" s="1"/>
  <c r="G584"/>
  <c r="G683"/>
  <c r="G712"/>
  <c r="CA712" s="1"/>
  <c r="CC712" s="1"/>
  <c r="G734"/>
  <c r="G646"/>
  <c r="L605" i="9"/>
  <c r="L607" s="1"/>
  <c r="L609"/>
  <c r="L578"/>
  <c r="J653"/>
  <c r="AY655" i="10" s="1"/>
  <c r="BW655" s="1"/>
  <c r="J728" i="9"/>
  <c r="K728"/>
  <c r="M728"/>
  <c r="N728"/>
  <c r="O728"/>
  <c r="Q728"/>
  <c r="R728"/>
  <c r="I728"/>
  <c r="AN730" i="10" s="1"/>
  <c r="BL730" s="1"/>
  <c r="J730"/>
  <c r="L730"/>
  <c r="M730"/>
  <c r="N730"/>
  <c r="O730"/>
  <c r="P730"/>
  <c r="Q730"/>
  <c r="R730"/>
  <c r="S730"/>
  <c r="T730"/>
  <c r="U730"/>
  <c r="W730"/>
  <c r="Y730"/>
  <c r="Z730"/>
  <c r="AA730"/>
  <c r="AB730"/>
  <c r="AC730"/>
  <c r="AD730"/>
  <c r="AE730"/>
  <c r="AF730"/>
  <c r="AG730"/>
  <c r="AH730"/>
  <c r="AI730"/>
  <c r="AY730" s="1"/>
  <c r="BW730" s="1"/>
  <c r="AL730"/>
  <c r="J673" i="9"/>
  <c r="K673"/>
  <c r="M673"/>
  <c r="N673"/>
  <c r="O673"/>
  <c r="Q673"/>
  <c r="R673"/>
  <c r="I673"/>
  <c r="I675" i="10"/>
  <c r="J675"/>
  <c r="K675"/>
  <c r="L675"/>
  <c r="M675"/>
  <c r="N675"/>
  <c r="O675"/>
  <c r="P675"/>
  <c r="Q675"/>
  <c r="R675"/>
  <c r="S675"/>
  <c r="T675"/>
  <c r="U675"/>
  <c r="W675"/>
  <c r="Y675"/>
  <c r="Z675"/>
  <c r="AA675"/>
  <c r="AB675"/>
  <c r="AC675"/>
  <c r="AD675"/>
  <c r="AE675"/>
  <c r="AF675"/>
  <c r="AG675"/>
  <c r="AH675"/>
  <c r="AI675"/>
  <c r="AY675" s="1"/>
  <c r="BW675" s="1"/>
  <c r="AL675"/>
  <c r="H674"/>
  <c r="H542"/>
  <c r="CB331"/>
  <c r="AU178"/>
  <c r="BS178" s="1"/>
  <c r="L614" i="9" l="1"/>
  <c r="AN675" i="10"/>
  <c r="BL675" s="1"/>
  <c r="AT675"/>
  <c r="BR675" s="1"/>
  <c r="AS675"/>
  <c r="BQ675" s="1"/>
  <c r="AR675"/>
  <c r="BP675" s="1"/>
  <c r="AQ675"/>
  <c r="BO675" s="1"/>
  <c r="AP675"/>
  <c r="BN675" s="1"/>
  <c r="AO675"/>
  <c r="BM675" s="1"/>
  <c r="AT730"/>
  <c r="BR730" s="1"/>
  <c r="AS730"/>
  <c r="BQ730" s="1"/>
  <c r="AR730"/>
  <c r="BP730" s="1"/>
  <c r="AQ730"/>
  <c r="BO730" s="1"/>
  <c r="AP730"/>
  <c r="BN730" s="1"/>
  <c r="BZ712"/>
  <c r="CA734"/>
  <c r="CC734" s="1"/>
  <c r="BZ734"/>
  <c r="CA683"/>
  <c r="CC683" s="1"/>
  <c r="BZ683"/>
  <c r="CA616"/>
  <c r="CC616" s="1"/>
  <c r="BZ616"/>
  <c r="BY616"/>
  <c r="CA609"/>
  <c r="CC609" s="1"/>
  <c r="BZ609"/>
  <c r="BY609"/>
  <c r="CA646"/>
  <c r="CC646" s="1"/>
  <c r="BZ646"/>
  <c r="CA584"/>
  <c r="CC584" s="1"/>
  <c r="BY584"/>
  <c r="CA545"/>
  <c r="CC545" s="1"/>
  <c r="BZ545"/>
  <c r="BZ574"/>
  <c r="BY734"/>
  <c r="BY574"/>
  <c r="AX675"/>
  <c r="BV675" s="1"/>
  <c r="AW675"/>
  <c r="BU675" s="1"/>
  <c r="AV675"/>
  <c r="BT675" s="1"/>
  <c r="AX730"/>
  <c r="BV730" s="1"/>
  <c r="AW730"/>
  <c r="BU730" s="1"/>
  <c r="AV730"/>
  <c r="BT730" s="1"/>
  <c r="BY712"/>
  <c r="BY646"/>
  <c r="BY683"/>
  <c r="BY545"/>
  <c r="BZ584"/>
  <c r="CD668"/>
  <c r="L582" i="9"/>
  <c r="F55" i="11" s="1"/>
  <c r="P578" i="9"/>
  <c r="P582" s="1"/>
  <c r="L727"/>
  <c r="L501"/>
  <c r="P501" s="1"/>
  <c r="L502"/>
  <c r="P502" s="1"/>
  <c r="G675" i="10" l="1"/>
  <c r="CA675" s="1"/>
  <c r="CC675" s="1"/>
  <c r="L672" i="9"/>
  <c r="P672" s="1"/>
  <c r="P727"/>
  <c r="L540"/>
  <c r="P540" s="1"/>
  <c r="AY130" i="10"/>
  <c r="BW130" s="1"/>
  <c r="T24" i="7"/>
  <c r="R330" i="9"/>
  <c r="Q330"/>
  <c r="O330"/>
  <c r="N330"/>
  <c r="M330"/>
  <c r="K330"/>
  <c r="D40" i="11" s="1"/>
  <c r="J330" i="9"/>
  <c r="I330"/>
  <c r="C40" i="11" s="1"/>
  <c r="AG332" i="10"/>
  <c r="AH332"/>
  <c r="AI332"/>
  <c r="AL332"/>
  <c r="AF332"/>
  <c r="AE332"/>
  <c r="AD332"/>
  <c r="AC332"/>
  <c r="AB332"/>
  <c r="AA332"/>
  <c r="Z332"/>
  <c r="Y332"/>
  <c r="W332"/>
  <c r="U332"/>
  <c r="T332"/>
  <c r="S332"/>
  <c r="R332"/>
  <c r="Q332"/>
  <c r="P332"/>
  <c r="O332"/>
  <c r="N332"/>
  <c r="M332"/>
  <c r="L332"/>
  <c r="K332"/>
  <c r="J332"/>
  <c r="I332"/>
  <c r="H331"/>
  <c r="G331" s="1"/>
  <c r="H330"/>
  <c r="G330" s="1"/>
  <c r="L328" i="9" s="1"/>
  <c r="P328" s="1"/>
  <c r="AY332" i="10" l="1"/>
  <c r="BW332" s="1"/>
  <c r="AN332"/>
  <c r="BL332" s="1"/>
  <c r="AV332"/>
  <c r="BT332" s="1"/>
  <c r="AW332"/>
  <c r="BU332" s="1"/>
  <c r="AO332"/>
  <c r="BM332" s="1"/>
  <c r="AP332"/>
  <c r="BN332" s="1"/>
  <c r="AQ332"/>
  <c r="BO332" s="1"/>
  <c r="AR332"/>
  <c r="BP332" s="1"/>
  <c r="AS332"/>
  <c r="BQ332" s="1"/>
  <c r="AT332"/>
  <c r="BR332" s="1"/>
  <c r="AX332"/>
  <c r="BV332" s="1"/>
  <c r="AJ332"/>
  <c r="X332"/>
  <c r="AU332" s="1"/>
  <c r="BS332" s="1"/>
  <c r="AK332"/>
  <c r="BY331"/>
  <c r="BZ331" l="1"/>
  <c r="L329" i="9"/>
  <c r="P329" s="1"/>
  <c r="CA331" i="10"/>
  <c r="CC331" s="1"/>
  <c r="E33" i="5"/>
  <c r="C172" i="10" l="1"/>
  <c r="C179"/>
  <c r="C194"/>
  <c r="C202"/>
  <c r="C211"/>
  <c r="C216"/>
  <c r="C222"/>
  <c r="C238"/>
  <c r="C242"/>
  <c r="C247"/>
  <c r="C250"/>
  <c r="C253"/>
  <c r="C256"/>
  <c r="C259"/>
  <c r="C272"/>
  <c r="C275"/>
  <c r="C278"/>
  <c r="C280"/>
  <c r="C283"/>
  <c r="C287"/>
  <c r="C295"/>
  <c r="C298"/>
  <c r="C300" s="1"/>
  <c r="C303"/>
  <c r="C306"/>
  <c r="C311"/>
  <c r="C314"/>
  <c r="C318"/>
  <c r="C322"/>
  <c r="C326"/>
  <c r="C332"/>
  <c r="C335"/>
  <c r="C338"/>
  <c r="C341"/>
  <c r="C346"/>
  <c r="C355"/>
  <c r="C358"/>
  <c r="C370"/>
  <c r="C533"/>
  <c r="C545"/>
  <c r="C561"/>
  <c r="C566"/>
  <c r="C574"/>
  <c r="C578"/>
  <c r="C584" s="1"/>
  <c r="C588" s="1"/>
  <c r="C605"/>
  <c r="C609"/>
  <c r="C616"/>
  <c r="C622"/>
  <c r="C626"/>
  <c r="C629"/>
  <c r="C632"/>
  <c r="C642"/>
  <c r="C646"/>
  <c r="C649"/>
  <c r="C652"/>
  <c r="C660"/>
  <c r="C666"/>
  <c r="C675"/>
  <c r="C679"/>
  <c r="C683"/>
  <c r="C687"/>
  <c r="C692"/>
  <c r="C695"/>
  <c r="C699"/>
  <c r="C702"/>
  <c r="C707"/>
  <c r="C712"/>
  <c r="C715"/>
  <c r="C718"/>
  <c r="C722"/>
  <c r="C730"/>
  <c r="C734"/>
  <c r="C737"/>
  <c r="C747"/>
  <c r="C750"/>
  <c r="AP17"/>
  <c r="AO17"/>
  <c r="AN17"/>
  <c r="BL17" s="1"/>
  <c r="C372" l="1"/>
  <c r="C284"/>
  <c r="C15" s="1"/>
  <c r="CB210"/>
  <c r="C13" l="1"/>
  <c r="K209" i="9"/>
  <c r="M209"/>
  <c r="N209"/>
  <c r="O209"/>
  <c r="Q209"/>
  <c r="R209"/>
  <c r="I209"/>
  <c r="AC211" i="10"/>
  <c r="Z211"/>
  <c r="Y211"/>
  <c r="W211"/>
  <c r="AA211"/>
  <c r="AB211"/>
  <c r="AD211"/>
  <c r="AE211"/>
  <c r="AF211"/>
  <c r="AG211"/>
  <c r="AH211"/>
  <c r="AI211"/>
  <c r="AJ211"/>
  <c r="AK211"/>
  <c r="AL211"/>
  <c r="U211"/>
  <c r="AT211" s="1"/>
  <c r="BR211" s="1"/>
  <c r="I211"/>
  <c r="J211"/>
  <c r="K211"/>
  <c r="L211"/>
  <c r="M211"/>
  <c r="N211"/>
  <c r="O211"/>
  <c r="P211"/>
  <c r="Q211"/>
  <c r="R211"/>
  <c r="S211"/>
  <c r="H210"/>
  <c r="G210" s="1"/>
  <c r="J500" i="9"/>
  <c r="AY502" i="10" s="1"/>
  <c r="BW502" s="1"/>
  <c r="AS211" l="1"/>
  <c r="BQ211" s="1"/>
  <c r="AR211"/>
  <c r="BP211" s="1"/>
  <c r="AQ211"/>
  <c r="BO211" s="1"/>
  <c r="AP211"/>
  <c r="BN211" s="1"/>
  <c r="AO211"/>
  <c r="BM211" s="1"/>
  <c r="AX211"/>
  <c r="BV211" s="1"/>
  <c r="AW211"/>
  <c r="BU211" s="1"/>
  <c r="AV211"/>
  <c r="BT211" s="1"/>
  <c r="CA210"/>
  <c r="CC210" s="1"/>
  <c r="X211"/>
  <c r="AU211" s="1"/>
  <c r="BS211" s="1"/>
  <c r="BZ210" l="1"/>
  <c r="L208" i="9"/>
  <c r="P208" s="1"/>
  <c r="BY210" i="10"/>
  <c r="L500" i="9"/>
  <c r="P500" s="1"/>
  <c r="H124" i="10" l="1"/>
  <c r="AY267" l="1"/>
  <c r="BW267" s="1"/>
  <c r="H109"/>
  <c r="AY109" l="1"/>
  <c r="BW109" s="1"/>
  <c r="H267"/>
  <c r="AP267"/>
  <c r="BN267" s="1"/>
  <c r="AM124"/>
  <c r="AY124"/>
  <c r="BW124" s="1"/>
  <c r="G124"/>
  <c r="CB234"/>
  <c r="CA69"/>
  <c r="CA180"/>
  <c r="CA195"/>
  <c r="CA203"/>
  <c r="CA212"/>
  <c r="CA217"/>
  <c r="CA223"/>
  <c r="CA239"/>
  <c r="CA243"/>
  <c r="CA248"/>
  <c r="CA249"/>
  <c r="CA251"/>
  <c r="CA254"/>
  <c r="CA257"/>
  <c r="CA260"/>
  <c r="CA273"/>
  <c r="CA276"/>
  <c r="CA279"/>
  <c r="CA285"/>
  <c r="CA288"/>
  <c r="CA296"/>
  <c r="CA301"/>
  <c r="CA304"/>
  <c r="CA307"/>
  <c r="CA312"/>
  <c r="CA315"/>
  <c r="CA319"/>
  <c r="CA323"/>
  <c r="CA327"/>
  <c r="CA333"/>
  <c r="CA336"/>
  <c r="CA339"/>
  <c r="CA342"/>
  <c r="CA347"/>
  <c r="CA356"/>
  <c r="CA359"/>
  <c r="CA371"/>
  <c r="CD378"/>
  <c r="CD390"/>
  <c r="CD393"/>
  <c r="CD394"/>
  <c r="CD399"/>
  <c r="CD409"/>
  <c r="CD414"/>
  <c r="CD432"/>
  <c r="CD441"/>
  <c r="CD453"/>
  <c r="CD456"/>
  <c r="CD460"/>
  <c r="CD462"/>
  <c r="CD467"/>
  <c r="CD470"/>
  <c r="CD478"/>
  <c r="CD482"/>
  <c r="CD535"/>
  <c r="CD539"/>
  <c r="CD540"/>
  <c r="CD558"/>
  <c r="CD564"/>
  <c r="CD590"/>
  <c r="CD591"/>
  <c r="CD592"/>
  <c r="CD594"/>
  <c r="CD600"/>
  <c r="CD631"/>
  <c r="CD634"/>
  <c r="CD635"/>
  <c r="CD638"/>
  <c r="CD639"/>
  <c r="CD641"/>
  <c r="CD654"/>
  <c r="CD657"/>
  <c r="CD669"/>
  <c r="CD670"/>
  <c r="CD672"/>
  <c r="CD677"/>
  <c r="CD705"/>
  <c r="CD709"/>
  <c r="CD720"/>
  <c r="CD725"/>
  <c r="CD745"/>
  <c r="CD749"/>
  <c r="CB20"/>
  <c r="CB21"/>
  <c r="CB22"/>
  <c r="CB23"/>
  <c r="CB24"/>
  <c r="CB25"/>
  <c r="CB26"/>
  <c r="CB27"/>
  <c r="CB30"/>
  <c r="CB31"/>
  <c r="CB32"/>
  <c r="CB33"/>
  <c r="CB34"/>
  <c r="CB35"/>
  <c r="CB36"/>
  <c r="CB37"/>
  <c r="CB38"/>
  <c r="CB39"/>
  <c r="CB40"/>
  <c r="CB41"/>
  <c r="CB42"/>
  <c r="CB43"/>
  <c r="CB44"/>
  <c r="CB45"/>
  <c r="CB46"/>
  <c r="CB47"/>
  <c r="CB48"/>
  <c r="CB49"/>
  <c r="CB50"/>
  <c r="CB51"/>
  <c r="CB52"/>
  <c r="CB53"/>
  <c r="CB54"/>
  <c r="CB55"/>
  <c r="CB56"/>
  <c r="CB57"/>
  <c r="CB58"/>
  <c r="CB59"/>
  <c r="CB60"/>
  <c r="CB61"/>
  <c r="CB62"/>
  <c r="CB63"/>
  <c r="CB64"/>
  <c r="CB65"/>
  <c r="CB66"/>
  <c r="CB67"/>
  <c r="CB68"/>
  <c r="CB69"/>
  <c r="CB70"/>
  <c r="CB71"/>
  <c r="CB72"/>
  <c r="CB73"/>
  <c r="CB74"/>
  <c r="CB75"/>
  <c r="CB76"/>
  <c r="CB77"/>
  <c r="CB78"/>
  <c r="CB79"/>
  <c r="CB80"/>
  <c r="CB81"/>
  <c r="CB82"/>
  <c r="CB83"/>
  <c r="CB84"/>
  <c r="CB85"/>
  <c r="CB86"/>
  <c r="CB87"/>
  <c r="CB88"/>
  <c r="CB89"/>
  <c r="CB90"/>
  <c r="CB91"/>
  <c r="CB92"/>
  <c r="CB93"/>
  <c r="CB94"/>
  <c r="CB95"/>
  <c r="CB96"/>
  <c r="CB97"/>
  <c r="CB98"/>
  <c r="CB99"/>
  <c r="CB100"/>
  <c r="CB101"/>
  <c r="CB102"/>
  <c r="CB103"/>
  <c r="CB104"/>
  <c r="CB105"/>
  <c r="CB106"/>
  <c r="CB107"/>
  <c r="CB108"/>
  <c r="CB109"/>
  <c r="CB110"/>
  <c r="CB111"/>
  <c r="CB112"/>
  <c r="CB113"/>
  <c r="CB114"/>
  <c r="CB115"/>
  <c r="CB116"/>
  <c r="CB117"/>
  <c r="CB118"/>
  <c r="CB119"/>
  <c r="CB120"/>
  <c r="CB121"/>
  <c r="CB122"/>
  <c r="CB123"/>
  <c r="CB124"/>
  <c r="CB125"/>
  <c r="CB126"/>
  <c r="CB127"/>
  <c r="CB129"/>
  <c r="CB130"/>
  <c r="CB131"/>
  <c r="CB132"/>
  <c r="CB133"/>
  <c r="CB139"/>
  <c r="CB140"/>
  <c r="CB141"/>
  <c r="CB145"/>
  <c r="CB146"/>
  <c r="CB147"/>
  <c r="CB148"/>
  <c r="CB149"/>
  <c r="CB150"/>
  <c r="CB151"/>
  <c r="CB152"/>
  <c r="CB153"/>
  <c r="CB154"/>
  <c r="CB155"/>
  <c r="CB156"/>
  <c r="CB157"/>
  <c r="CB158"/>
  <c r="CB174"/>
  <c r="CB175"/>
  <c r="CB176"/>
  <c r="CB177"/>
  <c r="CB178"/>
  <c r="CB180"/>
  <c r="CB181"/>
  <c r="CB182"/>
  <c r="CB183"/>
  <c r="CB184"/>
  <c r="CB185"/>
  <c r="CB186"/>
  <c r="CB187"/>
  <c r="CB188"/>
  <c r="CB189"/>
  <c r="CB190"/>
  <c r="CB191"/>
  <c r="CB192"/>
  <c r="CB193"/>
  <c r="CB194"/>
  <c r="CB195"/>
  <c r="CB196"/>
  <c r="CB197"/>
  <c r="CB198"/>
  <c r="CB202"/>
  <c r="CB203"/>
  <c r="CB204"/>
  <c r="CB205"/>
  <c r="CB206"/>
  <c r="CB207"/>
  <c r="CB208"/>
  <c r="CB209"/>
  <c r="CB211"/>
  <c r="CB212"/>
  <c r="CB213"/>
  <c r="CB214"/>
  <c r="CB215"/>
  <c r="CB216"/>
  <c r="CB217"/>
  <c r="CB218"/>
  <c r="CB219"/>
  <c r="CB220"/>
  <c r="CB221"/>
  <c r="CB222"/>
  <c r="CB223"/>
  <c r="CB224"/>
  <c r="CB225"/>
  <c r="CB226"/>
  <c r="CB227"/>
  <c r="CB228"/>
  <c r="CB229"/>
  <c r="CB230"/>
  <c r="CB231"/>
  <c r="CB232"/>
  <c r="CB233"/>
  <c r="CB235"/>
  <c r="CB236"/>
  <c r="CB237"/>
  <c r="CB238"/>
  <c r="CB239"/>
  <c r="CB240"/>
  <c r="CB241"/>
  <c r="CB242"/>
  <c r="CB243"/>
  <c r="CB244"/>
  <c r="CB245"/>
  <c r="CB247"/>
  <c r="CB248"/>
  <c r="CB249"/>
  <c r="CB250"/>
  <c r="CB251"/>
  <c r="CB252"/>
  <c r="CB253"/>
  <c r="CB254"/>
  <c r="CB255"/>
  <c r="CB256"/>
  <c r="CB257"/>
  <c r="CB258"/>
  <c r="CB259"/>
  <c r="CB260"/>
  <c r="CB261"/>
  <c r="CB262"/>
  <c r="CB263"/>
  <c r="CB264"/>
  <c r="CB265"/>
  <c r="CB266"/>
  <c r="CB267"/>
  <c r="CB268"/>
  <c r="CB269"/>
  <c r="CB270"/>
  <c r="CB272"/>
  <c r="CB273"/>
  <c r="CB274"/>
  <c r="CB275"/>
  <c r="CB276"/>
  <c r="CB277"/>
  <c r="CB278"/>
  <c r="CB279"/>
  <c r="CB280"/>
  <c r="CB281"/>
  <c r="CB282"/>
  <c r="CB283"/>
  <c r="CB284"/>
  <c r="CB285"/>
  <c r="CB286"/>
  <c r="CB287"/>
  <c r="CB288"/>
  <c r="CB289"/>
  <c r="CB290"/>
  <c r="CB291"/>
  <c r="CB292"/>
  <c r="CB293"/>
  <c r="CB294"/>
  <c r="CB295"/>
  <c r="CB296"/>
  <c r="CB297"/>
  <c r="CB298"/>
  <c r="CB299"/>
  <c r="CB300"/>
  <c r="CB301"/>
  <c r="CB302"/>
  <c r="CB303"/>
  <c r="CB304"/>
  <c r="CB305"/>
  <c r="CB306"/>
  <c r="CB307"/>
  <c r="CB308"/>
  <c r="CB309"/>
  <c r="CB310"/>
  <c r="CB311"/>
  <c r="CB312"/>
  <c r="CB313"/>
  <c r="CB314"/>
  <c r="CB315"/>
  <c r="CB316"/>
  <c r="CB317"/>
  <c r="CB318"/>
  <c r="CB319"/>
  <c r="CB320"/>
  <c r="CB321"/>
  <c r="CB322"/>
  <c r="CB323"/>
  <c r="CB324"/>
  <c r="CB325"/>
  <c r="CB326"/>
  <c r="CB327"/>
  <c r="CB328"/>
  <c r="CB329"/>
  <c r="CB330"/>
  <c r="CB332"/>
  <c r="CB333"/>
  <c r="CB334"/>
  <c r="CB335"/>
  <c r="CB336"/>
  <c r="CB337"/>
  <c r="CB338"/>
  <c r="CB339"/>
  <c r="CB340"/>
  <c r="CB341"/>
  <c r="CB342"/>
  <c r="CB343"/>
  <c r="CB344"/>
  <c r="CB345"/>
  <c r="CB346"/>
  <c r="CB347"/>
  <c r="CB348"/>
  <c r="CB349"/>
  <c r="CB350"/>
  <c r="CB351"/>
  <c r="CB352"/>
  <c r="CB353"/>
  <c r="CB354"/>
  <c r="CB355"/>
  <c r="CB356"/>
  <c r="CB357"/>
  <c r="CB358"/>
  <c r="CB359"/>
  <c r="CB360"/>
  <c r="CB361"/>
  <c r="CB362"/>
  <c r="CB363"/>
  <c r="CB364"/>
  <c r="CB365"/>
  <c r="CB366"/>
  <c r="CB367"/>
  <c r="CB368"/>
  <c r="CB369"/>
  <c r="CB370"/>
  <c r="G398" l="1"/>
  <c r="CC359"/>
  <c r="CC342"/>
  <c r="CC336"/>
  <c r="CC327"/>
  <c r="CC319"/>
  <c r="CC312"/>
  <c r="CC304"/>
  <c r="CC296"/>
  <c r="CC285"/>
  <c r="CC276"/>
  <c r="CC260"/>
  <c r="CC254"/>
  <c r="CC249"/>
  <c r="CC243"/>
  <c r="CC217"/>
  <c r="CC195"/>
  <c r="CC180"/>
  <c r="CC69"/>
  <c r="CC371"/>
  <c r="CC356"/>
  <c r="CC347"/>
  <c r="CC339"/>
  <c r="CC333"/>
  <c r="CC323"/>
  <c r="CC315"/>
  <c r="CC307"/>
  <c r="CC301"/>
  <c r="CC288"/>
  <c r="CC279"/>
  <c r="CC273"/>
  <c r="CC257"/>
  <c r="CC251"/>
  <c r="CC248"/>
  <c r="CC239"/>
  <c r="CC223"/>
  <c r="CC212"/>
  <c r="CC203"/>
  <c r="E287" i="5"/>
  <c r="T340" i="7"/>
  <c r="T133"/>
  <c r="T96"/>
  <c r="T86"/>
  <c r="T77"/>
  <c r="E343" i="5"/>
  <c r="E136"/>
  <c r="E74"/>
  <c r="BY398" i="10" l="1"/>
  <c r="CA398"/>
  <c r="CC398" s="1"/>
  <c r="BZ398"/>
  <c r="Y37" i="5"/>
  <c r="X148" l="1"/>
  <c r="E189"/>
  <c r="BZ180" i="10" l="1"/>
  <c r="BZ195"/>
  <c r="BZ203"/>
  <c r="BZ212"/>
  <c r="BZ217"/>
  <c r="BZ223"/>
  <c r="BZ239"/>
  <c r="BZ243"/>
  <c r="BZ248"/>
  <c r="BZ251"/>
  <c r="BZ254"/>
  <c r="BZ257"/>
  <c r="BZ260"/>
  <c r="BZ273"/>
  <c r="BZ276"/>
  <c r="BZ279"/>
  <c r="BZ285"/>
  <c r="BZ288"/>
  <c r="BZ296"/>
  <c r="BZ301"/>
  <c r="BZ304"/>
  <c r="BZ307"/>
  <c r="BZ312"/>
  <c r="BZ315"/>
  <c r="BZ319"/>
  <c r="BZ323"/>
  <c r="BZ327"/>
  <c r="BZ333"/>
  <c r="BZ336"/>
  <c r="BZ339"/>
  <c r="BZ342"/>
  <c r="BZ347"/>
  <c r="BZ356"/>
  <c r="BZ359"/>
  <c r="BZ371"/>
  <c r="BY180"/>
  <c r="BY195"/>
  <c r="BY203"/>
  <c r="BY212"/>
  <c r="BY217"/>
  <c r="BY223"/>
  <c r="BY239"/>
  <c r="BY243"/>
  <c r="BY248"/>
  <c r="BY251"/>
  <c r="BY254"/>
  <c r="BY257"/>
  <c r="BY260"/>
  <c r="BY273"/>
  <c r="BY276"/>
  <c r="BY279"/>
  <c r="BY285"/>
  <c r="BY288"/>
  <c r="BY296"/>
  <c r="BY301"/>
  <c r="BY304"/>
  <c r="BY307"/>
  <c r="BY312"/>
  <c r="BY315"/>
  <c r="BY319"/>
  <c r="BY323"/>
  <c r="BY327"/>
  <c r="BY333"/>
  <c r="BY336"/>
  <c r="BY339"/>
  <c r="BY342"/>
  <c r="BY347"/>
  <c r="BY356"/>
  <c r="BY359"/>
  <c r="BY371"/>
  <c r="AY17"/>
  <c r="AX17"/>
  <c r="BV17" s="1"/>
  <c r="AV17"/>
  <c r="X27" i="5"/>
  <c r="G250" i="10"/>
  <c r="G750"/>
  <c r="G177"/>
  <c r="CA177" s="1"/>
  <c r="CC177" s="1"/>
  <c r="BY177" l="1"/>
  <c r="BZ177"/>
  <c r="AI172" l="1"/>
  <c r="AY172" s="1"/>
  <c r="BW172" s="1"/>
  <c r="AY133"/>
  <c r="BW133" s="1"/>
  <c r="H157"/>
  <c r="G157" s="1"/>
  <c r="H158"/>
  <c r="G158" s="1"/>
  <c r="BY158" s="1"/>
  <c r="H159"/>
  <c r="G159" s="1"/>
  <c r="BY159" l="1"/>
  <c r="CA159"/>
  <c r="CC159" s="1"/>
  <c r="BZ159"/>
  <c r="G66"/>
  <c r="CA133"/>
  <c r="CC133" s="1"/>
  <c r="CA125"/>
  <c r="CC125" s="1"/>
  <c r="BG17"/>
  <c r="E19" i="5"/>
  <c r="N16" i="7" s="1"/>
  <c r="CA66" i="10" l="1"/>
  <c r="CC66" s="1"/>
  <c r="BY66"/>
  <c r="BZ66"/>
  <c r="L157" i="9"/>
  <c r="P157" s="1"/>
  <c r="L156"/>
  <c r="P156" s="1"/>
  <c r="CA158" i="10"/>
  <c r="CC158" s="1"/>
  <c r="L155" i="9"/>
  <c r="P155" s="1"/>
  <c r="CA157" i="10"/>
  <c r="CC157" s="1"/>
  <c r="BZ158"/>
  <c r="BY133"/>
  <c r="BZ133"/>
  <c r="BY125"/>
  <c r="BZ125"/>
  <c r="BZ157"/>
  <c r="BY157"/>
  <c r="Y324" i="5" l="1"/>
  <c r="Y148"/>
  <c r="Y145"/>
  <c r="Y132"/>
  <c r="Y131" l="1"/>
  <c r="Y126"/>
  <c r="Y40"/>
  <c r="Y19"/>
  <c r="Y20"/>
  <c r="Y21"/>
  <c r="Y22"/>
  <c r="Y23"/>
  <c r="Y24"/>
  <c r="Y25"/>
  <c r="Y26"/>
  <c r="Y27"/>
  <c r="Z27" s="1"/>
  <c r="Y28"/>
  <c r="Y29"/>
  <c r="Y30"/>
  <c r="Y31"/>
  <c r="Y32"/>
  <c r="Y33"/>
  <c r="Y34"/>
  <c r="Y35"/>
  <c r="Y36"/>
  <c r="Y38"/>
  <c r="Y39"/>
  <c r="Y41"/>
  <c r="Y42"/>
  <c r="Y43"/>
  <c r="Y44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9"/>
  <c r="Y81"/>
  <c r="Y82"/>
  <c r="Y83"/>
  <c r="Y84"/>
  <c r="Y85"/>
  <c r="Y86"/>
  <c r="Y87"/>
  <c r="Y88"/>
  <c r="Y90"/>
  <c r="Y91"/>
  <c r="Y92"/>
  <c r="Y93"/>
  <c r="Y94"/>
  <c r="Y95"/>
  <c r="Y96"/>
  <c r="Y97"/>
  <c r="Y98"/>
  <c r="Y100"/>
  <c r="Y101"/>
  <c r="Y102"/>
  <c r="Y103"/>
  <c r="Y104"/>
  <c r="Y105"/>
  <c r="Y106"/>
  <c r="Y107"/>
  <c r="Y108"/>
  <c r="Y109"/>
  <c r="Y110"/>
  <c r="Y111"/>
  <c r="Y112"/>
  <c r="Y113"/>
  <c r="Y114"/>
  <c r="Y115"/>
  <c r="Y116"/>
  <c r="Y117"/>
  <c r="Y118"/>
  <c r="Y119"/>
  <c r="Y120"/>
  <c r="Y121"/>
  <c r="Y122"/>
  <c r="Y123"/>
  <c r="Y124"/>
  <c r="Y125"/>
  <c r="Y127"/>
  <c r="Y128"/>
  <c r="Y129"/>
  <c r="Y130"/>
  <c r="Y133"/>
  <c r="Y134"/>
  <c r="Y136"/>
  <c r="Y137"/>
  <c r="Y138"/>
  <c r="Y139"/>
  <c r="Y140"/>
  <c r="Y141"/>
  <c r="Y142"/>
  <c r="Y143"/>
  <c r="Y144"/>
  <c r="Y146"/>
  <c r="Y149"/>
  <c r="Y150"/>
  <c r="Y151"/>
  <c r="Y152"/>
  <c r="Y153"/>
  <c r="Y154"/>
  <c r="Y155"/>
  <c r="Y156"/>
  <c r="Y157"/>
  <c r="Y158"/>
  <c r="Y159"/>
  <c r="Y161"/>
  <c r="Y162"/>
  <c r="Y163"/>
  <c r="Y164"/>
  <c r="Y166"/>
  <c r="Y167"/>
  <c r="Y168"/>
  <c r="Y169"/>
  <c r="Y170"/>
  <c r="Y171"/>
  <c r="Y172"/>
  <c r="Y174"/>
  <c r="Y175"/>
  <c r="Y176"/>
  <c r="Y178"/>
  <c r="Y179"/>
  <c r="Y180"/>
  <c r="Y181"/>
  <c r="Y182"/>
  <c r="Y184"/>
  <c r="Y185"/>
  <c r="Y187"/>
  <c r="Y188"/>
  <c r="Y189"/>
  <c r="Y190"/>
  <c r="Y191"/>
  <c r="Y192"/>
  <c r="Y193"/>
  <c r="Y194"/>
  <c r="Y195"/>
  <c r="Y196"/>
  <c r="Y197"/>
  <c r="Y198"/>
  <c r="Y199"/>
  <c r="Y200"/>
  <c r="Y201"/>
  <c r="Y202"/>
  <c r="Y204"/>
  <c r="Y205"/>
  <c r="Y206"/>
  <c r="Y208"/>
  <c r="Y209"/>
  <c r="Y211"/>
  <c r="Y212"/>
  <c r="Y214"/>
  <c r="Y215"/>
  <c r="Y216"/>
  <c r="Y218"/>
  <c r="Y219"/>
  <c r="Y221"/>
  <c r="Y222"/>
  <c r="Y224"/>
  <c r="Y225"/>
  <c r="Y227"/>
  <c r="Y228"/>
  <c r="Y229"/>
  <c r="Y230"/>
  <c r="Y231"/>
  <c r="Y232"/>
  <c r="Y233"/>
  <c r="Y234"/>
  <c r="Y235"/>
  <c r="Y236"/>
  <c r="Y237"/>
  <c r="Y238"/>
  <c r="Y240"/>
  <c r="Y241"/>
  <c r="Y242"/>
  <c r="Y244"/>
  <c r="Y245"/>
  <c r="Y247"/>
  <c r="Y248"/>
  <c r="Y250"/>
  <c r="Y251"/>
  <c r="Y252"/>
  <c r="Y254"/>
  <c r="Y255"/>
  <c r="Y256"/>
  <c r="Y258"/>
  <c r="Y259"/>
  <c r="Y261"/>
  <c r="Y262"/>
  <c r="Y263"/>
  <c r="Y264"/>
  <c r="Y265"/>
  <c r="Y266"/>
  <c r="Y267"/>
  <c r="Y269"/>
  <c r="Y270"/>
  <c r="Y271"/>
  <c r="Y273"/>
  <c r="Y274"/>
  <c r="Y275"/>
  <c r="Y276"/>
  <c r="Y277"/>
  <c r="Y279"/>
  <c r="Y280"/>
  <c r="Y281"/>
  <c r="Y283"/>
  <c r="Y284"/>
  <c r="Y286"/>
  <c r="Y287"/>
  <c r="Y288"/>
  <c r="Y290"/>
  <c r="Y291"/>
  <c r="Y293"/>
  <c r="Y294"/>
  <c r="Y295"/>
  <c r="Y297"/>
  <c r="Y298"/>
  <c r="Y300"/>
  <c r="Y301"/>
  <c r="Y303"/>
  <c r="Y304"/>
  <c r="Y305"/>
  <c r="Y307"/>
  <c r="Y308"/>
  <c r="Y309"/>
  <c r="Y311"/>
  <c r="Y312"/>
  <c r="Y313"/>
  <c r="Y314"/>
  <c r="Y315"/>
  <c r="Y317"/>
  <c r="Y318"/>
  <c r="Y319"/>
  <c r="Y322"/>
  <c r="Y323"/>
  <c r="Y325"/>
  <c r="Y327"/>
  <c r="Y328"/>
  <c r="Y329"/>
  <c r="Y331"/>
  <c r="Y332"/>
  <c r="Y333"/>
  <c r="Y334"/>
  <c r="Y335"/>
  <c r="Y337"/>
  <c r="Y338"/>
  <c r="Y339"/>
  <c r="Y340"/>
  <c r="Y342"/>
  <c r="Y343"/>
  <c r="Y344"/>
  <c r="Y346"/>
  <c r="Y347"/>
  <c r="Y348"/>
  <c r="Y349"/>
  <c r="Y350"/>
  <c r="Y351"/>
  <c r="Y352"/>
  <c r="Y353"/>
  <c r="Y354"/>
  <c r="Y355"/>
  <c r="Y356"/>
  <c r="Y357"/>
  <c r="Y358"/>
  <c r="Y359"/>
  <c r="X137"/>
  <c r="X138"/>
  <c r="X139"/>
  <c r="X140"/>
  <c r="X141"/>
  <c r="X142"/>
  <c r="X143"/>
  <c r="X144"/>
  <c r="X145"/>
  <c r="Z145" s="1"/>
  <c r="X146"/>
  <c r="X147"/>
  <c r="Z148"/>
  <c r="X149"/>
  <c r="X150"/>
  <c r="X151"/>
  <c r="X152"/>
  <c r="X153"/>
  <c r="X154"/>
  <c r="X155"/>
  <c r="X156"/>
  <c r="X157"/>
  <c r="X158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8"/>
  <c r="X190"/>
  <c r="X191"/>
  <c r="X192"/>
  <c r="X193"/>
  <c r="X194"/>
  <c r="X195"/>
  <c r="X196"/>
  <c r="X197"/>
  <c r="X199"/>
  <c r="X200"/>
  <c r="X201"/>
  <c r="X202"/>
  <c r="X203"/>
  <c r="X204"/>
  <c r="X205"/>
  <c r="X206"/>
  <c r="X207"/>
  <c r="X208"/>
  <c r="X209"/>
  <c r="X210"/>
  <c r="X211"/>
  <c r="X212"/>
  <c r="X213"/>
  <c r="X214"/>
  <c r="X215"/>
  <c r="X216"/>
  <c r="X217"/>
  <c r="X218"/>
  <c r="X219"/>
  <c r="X220"/>
  <c r="X221"/>
  <c r="X222"/>
  <c r="X223"/>
  <c r="X224"/>
  <c r="X225"/>
  <c r="X226"/>
  <c r="X227"/>
  <c r="X228"/>
  <c r="X229"/>
  <c r="X230"/>
  <c r="X231"/>
  <c r="X232"/>
  <c r="X233"/>
  <c r="X234"/>
  <c r="X235"/>
  <c r="X236"/>
  <c r="X237"/>
  <c r="X238"/>
  <c r="X239"/>
  <c r="X240"/>
  <c r="X241"/>
  <c r="X242"/>
  <c r="X243"/>
  <c r="X244"/>
  <c r="X245"/>
  <c r="X246"/>
  <c r="X247"/>
  <c r="X248"/>
  <c r="X249"/>
  <c r="X250"/>
  <c r="X251"/>
  <c r="X252"/>
  <c r="X253"/>
  <c r="X254"/>
  <c r="X255"/>
  <c r="X256"/>
  <c r="X257"/>
  <c r="X258"/>
  <c r="X259"/>
  <c r="X260"/>
  <c r="X261"/>
  <c r="X262"/>
  <c r="X263"/>
  <c r="X264"/>
  <c r="X265"/>
  <c r="X266"/>
  <c r="X267"/>
  <c r="X268"/>
  <c r="X269"/>
  <c r="X270"/>
  <c r="X271"/>
  <c r="X272"/>
  <c r="X273"/>
  <c r="X274"/>
  <c r="X275"/>
  <c r="X276"/>
  <c r="X277"/>
  <c r="X278"/>
  <c r="X279"/>
  <c r="X280"/>
  <c r="X281"/>
  <c r="X282"/>
  <c r="X283"/>
  <c r="X284"/>
  <c r="X285"/>
  <c r="X286"/>
  <c r="X287"/>
  <c r="X288"/>
  <c r="X289"/>
  <c r="X290"/>
  <c r="X291"/>
  <c r="X292"/>
  <c r="X293"/>
  <c r="X294"/>
  <c r="X295"/>
  <c r="X296"/>
  <c r="X297"/>
  <c r="X298"/>
  <c r="X299"/>
  <c r="X300"/>
  <c r="X301"/>
  <c r="X302"/>
  <c r="X303"/>
  <c r="X304"/>
  <c r="X305"/>
  <c r="X306"/>
  <c r="X307"/>
  <c r="X308"/>
  <c r="X309"/>
  <c r="X310"/>
  <c r="X311"/>
  <c r="X312"/>
  <c r="X313"/>
  <c r="X314"/>
  <c r="X315"/>
  <c r="X316"/>
  <c r="X317"/>
  <c r="X318"/>
  <c r="X319"/>
  <c r="X320"/>
  <c r="X321"/>
  <c r="X322"/>
  <c r="X323"/>
  <c r="X324"/>
  <c r="Z324" s="1"/>
  <c r="X325"/>
  <c r="X326"/>
  <c r="X327"/>
  <c r="X328"/>
  <c r="X329"/>
  <c r="X330"/>
  <c r="X331"/>
  <c r="X332"/>
  <c r="X333"/>
  <c r="X334"/>
  <c r="X335"/>
  <c r="X336"/>
  <c r="X337"/>
  <c r="X338"/>
  <c r="X339"/>
  <c r="X340"/>
  <c r="X341"/>
  <c r="X342"/>
  <c r="X343"/>
  <c r="X344"/>
  <c r="X345"/>
  <c r="X346"/>
  <c r="X347"/>
  <c r="X348"/>
  <c r="X349"/>
  <c r="X350"/>
  <c r="X351"/>
  <c r="X352"/>
  <c r="X353"/>
  <c r="X354"/>
  <c r="X355"/>
  <c r="X356"/>
  <c r="X357"/>
  <c r="X359"/>
  <c r="X20"/>
  <c r="X21"/>
  <c r="X22"/>
  <c r="X23"/>
  <c r="X24"/>
  <c r="X25"/>
  <c r="X26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Z132" s="1"/>
  <c r="X133"/>
  <c r="X136"/>
  <c r="X19"/>
  <c r="Z19" s="1"/>
  <c r="X134"/>
  <c r="X135"/>
  <c r="V132" i="7"/>
  <c r="V144"/>
  <c r="V157"/>
  <c r="V162"/>
  <c r="V170"/>
  <c r="V174"/>
  <c r="V180"/>
  <c r="V183"/>
  <c r="V200"/>
  <c r="V204"/>
  <c r="V207"/>
  <c r="V210"/>
  <c r="V214"/>
  <c r="V217"/>
  <c r="V220"/>
  <c r="V223"/>
  <c r="V236"/>
  <c r="V240"/>
  <c r="V243"/>
  <c r="V246"/>
  <c r="V250"/>
  <c r="V254"/>
  <c r="V257"/>
  <c r="V265"/>
  <c r="V269"/>
  <c r="V275"/>
  <c r="V279"/>
  <c r="V282"/>
  <c r="V286"/>
  <c r="V289"/>
  <c r="V293"/>
  <c r="V296"/>
  <c r="V299"/>
  <c r="V303"/>
  <c r="V307"/>
  <c r="V313"/>
  <c r="V317"/>
  <c r="V320"/>
  <c r="V323"/>
  <c r="V327"/>
  <c r="V328"/>
  <c r="V329"/>
  <c r="V330"/>
  <c r="V331"/>
  <c r="V333"/>
  <c r="V338"/>
  <c r="V342"/>
  <c r="F18" i="5"/>
  <c r="G18"/>
  <c r="H18"/>
  <c r="I18"/>
  <c r="M18"/>
  <c r="N18"/>
  <c r="O18"/>
  <c r="P18"/>
  <c r="Q18"/>
  <c r="R18"/>
  <c r="S18"/>
  <c r="T18"/>
  <c r="U18"/>
  <c r="V18"/>
  <c r="L131" i="7"/>
  <c r="M131"/>
  <c r="O131"/>
  <c r="P131"/>
  <c r="Q131"/>
  <c r="J131"/>
  <c r="E133" i="5"/>
  <c r="N130" i="7" s="1"/>
  <c r="S130" s="1"/>
  <c r="V130" s="1"/>
  <c r="Z126" i="5" l="1"/>
  <c r="Z131"/>
  <c r="Z40"/>
  <c r="G63" i="10"/>
  <c r="Z356" i="5"/>
  <c r="Z354"/>
  <c r="Z352"/>
  <c r="Z350"/>
  <c r="Z348"/>
  <c r="Z346"/>
  <c r="Z343"/>
  <c r="Z340"/>
  <c r="Z338"/>
  <c r="Z335"/>
  <c r="Z333"/>
  <c r="Z331"/>
  <c r="Z328"/>
  <c r="Z325"/>
  <c r="Z323"/>
  <c r="Z319"/>
  <c r="Z317"/>
  <c r="Z314"/>
  <c r="Z312"/>
  <c r="Z309"/>
  <c r="Z307"/>
  <c r="Z304"/>
  <c r="Z301"/>
  <c r="Z298"/>
  <c r="Z295"/>
  <c r="Z293"/>
  <c r="Z290"/>
  <c r="Z287"/>
  <c r="Z284"/>
  <c r="Z281"/>
  <c r="Z279"/>
  <c r="Z276"/>
  <c r="Z274"/>
  <c r="Z271"/>
  <c r="Z269"/>
  <c r="Z266"/>
  <c r="Z264"/>
  <c r="Z262"/>
  <c r="Z259"/>
  <c r="Z256"/>
  <c r="Z254"/>
  <c r="Z251"/>
  <c r="Z248"/>
  <c r="Z245"/>
  <c r="Z242"/>
  <c r="Z240"/>
  <c r="Z237"/>
  <c r="Z235"/>
  <c r="Z233"/>
  <c r="Z231"/>
  <c r="Z229"/>
  <c r="Z227"/>
  <c r="Z224"/>
  <c r="Z221"/>
  <c r="Z218"/>
  <c r="Z215"/>
  <c r="Z212"/>
  <c r="Z209"/>
  <c r="Z206"/>
  <c r="Z204"/>
  <c r="Z201"/>
  <c r="Z199"/>
  <c r="Z197"/>
  <c r="Z195"/>
  <c r="Z193"/>
  <c r="Z191"/>
  <c r="Z187"/>
  <c r="Z184"/>
  <c r="Z181"/>
  <c r="Z179"/>
  <c r="Z176"/>
  <c r="Z174"/>
  <c r="Z171"/>
  <c r="Z169"/>
  <c r="Z167"/>
  <c r="Z164"/>
  <c r="Z162"/>
  <c r="Z159"/>
  <c r="Z157"/>
  <c r="Z155"/>
  <c r="Z153"/>
  <c r="Z151"/>
  <c r="Z149"/>
  <c r="Z146"/>
  <c r="Z144"/>
  <c r="Z142"/>
  <c r="Z140"/>
  <c r="Z138"/>
  <c r="Z136"/>
  <c r="Z133"/>
  <c r="Z129"/>
  <c r="Z127"/>
  <c r="Z125"/>
  <c r="Z123"/>
  <c r="Z121"/>
  <c r="Z119"/>
  <c r="Z117"/>
  <c r="Z115"/>
  <c r="Z113"/>
  <c r="Z111"/>
  <c r="Z109"/>
  <c r="Z107"/>
  <c r="Z105"/>
  <c r="Z103"/>
  <c r="Z101"/>
  <c r="Z98"/>
  <c r="Z96"/>
  <c r="Z92"/>
  <c r="Z90"/>
  <c r="Z87"/>
  <c r="Z85"/>
  <c r="Z83"/>
  <c r="Z81"/>
  <c r="Z77"/>
  <c r="Z75"/>
  <c r="Z73"/>
  <c r="Z71"/>
  <c r="Z69"/>
  <c r="Z67"/>
  <c r="Z65"/>
  <c r="Z63"/>
  <c r="Z61"/>
  <c r="Z59"/>
  <c r="Z57"/>
  <c r="Z55"/>
  <c r="Z53"/>
  <c r="Z51"/>
  <c r="Z49"/>
  <c r="Z47"/>
  <c r="Z44"/>
  <c r="Z42"/>
  <c r="Z38"/>
  <c r="Z35"/>
  <c r="Z33"/>
  <c r="Z31"/>
  <c r="Z29"/>
  <c r="Z25"/>
  <c r="Z23"/>
  <c r="Z21"/>
  <c r="Z359"/>
  <c r="Z357"/>
  <c r="Z355"/>
  <c r="Z353"/>
  <c r="Z351"/>
  <c r="Z349"/>
  <c r="Z347"/>
  <c r="Z344"/>
  <c r="Z342"/>
  <c r="Z339"/>
  <c r="Z337"/>
  <c r="Z334"/>
  <c r="Z332"/>
  <c r="Z329"/>
  <c r="Z327"/>
  <c r="Z322"/>
  <c r="Z318"/>
  <c r="Z315"/>
  <c r="Z313"/>
  <c r="Z311"/>
  <c r="Z308"/>
  <c r="Z305"/>
  <c r="Z303"/>
  <c r="Z300"/>
  <c r="Z297"/>
  <c r="Z294"/>
  <c r="Z291"/>
  <c r="Z288"/>
  <c r="Z286"/>
  <c r="Z283"/>
  <c r="Z280"/>
  <c r="Z277"/>
  <c r="Z275"/>
  <c r="Z273"/>
  <c r="Z270"/>
  <c r="Z267"/>
  <c r="Z265"/>
  <c r="Z263"/>
  <c r="Z261"/>
  <c r="Z258"/>
  <c r="Z255"/>
  <c r="Z252"/>
  <c r="Z250"/>
  <c r="Z247"/>
  <c r="Z244"/>
  <c r="Z241"/>
  <c r="Z238"/>
  <c r="Z236"/>
  <c r="Z234"/>
  <c r="Z232"/>
  <c r="Z230"/>
  <c r="Z228"/>
  <c r="Z225"/>
  <c r="Z222"/>
  <c r="Z219"/>
  <c r="Z216"/>
  <c r="Z214"/>
  <c r="Z211"/>
  <c r="Z208"/>
  <c r="Z205"/>
  <c r="Z202"/>
  <c r="Z200"/>
  <c r="Z196"/>
  <c r="Z194"/>
  <c r="Z192"/>
  <c r="Z190"/>
  <c r="Z188"/>
  <c r="Z185"/>
  <c r="Z182"/>
  <c r="Z180"/>
  <c r="Z178"/>
  <c r="Z175"/>
  <c r="Z172"/>
  <c r="Z170"/>
  <c r="Z168"/>
  <c r="Z166"/>
  <c r="Z163"/>
  <c r="Z161"/>
  <c r="Z158"/>
  <c r="Z156"/>
  <c r="Z154"/>
  <c r="Z152"/>
  <c r="Z150"/>
  <c r="Z143"/>
  <c r="Z141"/>
  <c r="Z139"/>
  <c r="Z137"/>
  <c r="Z134"/>
  <c r="Z130"/>
  <c r="Z128"/>
  <c r="Z124"/>
  <c r="Z122"/>
  <c r="Z120"/>
  <c r="Z118"/>
  <c r="Z116"/>
  <c r="Z114"/>
  <c r="Z112"/>
  <c r="Z110"/>
  <c r="Z108"/>
  <c r="Z106"/>
  <c r="Z104"/>
  <c r="Z102"/>
  <c r="Z100"/>
  <c r="Z97"/>
  <c r="Z95"/>
  <c r="Z93"/>
  <c r="Z91"/>
  <c r="Z88"/>
  <c r="Z86"/>
  <c r="Z84"/>
  <c r="Z82"/>
  <c r="Z79"/>
  <c r="Z76"/>
  <c r="Z74"/>
  <c r="Z72"/>
  <c r="Z70"/>
  <c r="Z68"/>
  <c r="Z66"/>
  <c r="Z64"/>
  <c r="Z62"/>
  <c r="Z60"/>
  <c r="Z58"/>
  <c r="Z56"/>
  <c r="Z54"/>
  <c r="Z52"/>
  <c r="Z50"/>
  <c r="Z48"/>
  <c r="Z46"/>
  <c r="Z43"/>
  <c r="Z41"/>
  <c r="Z39"/>
  <c r="Z36"/>
  <c r="Z34"/>
  <c r="Z32"/>
  <c r="Z30"/>
  <c r="Z28"/>
  <c r="Z26"/>
  <c r="Z24"/>
  <c r="Z22"/>
  <c r="Z20"/>
  <c r="R130" i="7"/>
  <c r="BW17" i="10"/>
  <c r="AW17"/>
  <c r="BU17" s="1"/>
  <c r="BT17"/>
  <c r="AT17"/>
  <c r="BR17" s="1"/>
  <c r="AS17"/>
  <c r="BQ17" s="1"/>
  <c r="AR17"/>
  <c r="BP17" s="1"/>
  <c r="AQ17"/>
  <c r="BO17" s="1"/>
  <c r="BN17"/>
  <c r="BM17"/>
  <c r="E211" i="5"/>
  <c r="J156" i="7" l="1"/>
  <c r="O143"/>
  <c r="P143"/>
  <c r="Q143"/>
  <c r="J143"/>
  <c r="K143"/>
  <c r="L143"/>
  <c r="M143"/>
  <c r="F147" i="5"/>
  <c r="G147"/>
  <c r="H147"/>
  <c r="I147"/>
  <c r="J147"/>
  <c r="K147"/>
  <c r="L147"/>
  <c r="M147"/>
  <c r="N147"/>
  <c r="O147"/>
  <c r="P147"/>
  <c r="Q147"/>
  <c r="R147"/>
  <c r="S147"/>
  <c r="T147"/>
  <c r="U147"/>
  <c r="V147"/>
  <c r="F135"/>
  <c r="G135"/>
  <c r="H135"/>
  <c r="I135"/>
  <c r="J135"/>
  <c r="L135"/>
  <c r="Y135" s="1"/>
  <c r="Z135" s="1"/>
  <c r="M135"/>
  <c r="N135"/>
  <c r="O135"/>
  <c r="P135"/>
  <c r="Q135"/>
  <c r="R135"/>
  <c r="S135"/>
  <c r="T135"/>
  <c r="U135"/>
  <c r="V135"/>
  <c r="Y147" l="1"/>
  <c r="Z147" s="1"/>
  <c r="E132"/>
  <c r="N129" i="7" s="1"/>
  <c r="R129" l="1"/>
  <c r="S129"/>
  <c r="V129" s="1"/>
  <c r="J664" i="9"/>
  <c r="K664"/>
  <c r="D70" i="11" s="1"/>
  <c r="M664" i="9"/>
  <c r="N664"/>
  <c r="O664"/>
  <c r="Q664"/>
  <c r="R664"/>
  <c r="I664"/>
  <c r="C70" i="11" s="1"/>
  <c r="D71"/>
  <c r="C71"/>
  <c r="J677" i="9"/>
  <c r="K677"/>
  <c r="D72" i="11" s="1"/>
  <c r="M677" i="9"/>
  <c r="N677"/>
  <c r="O677"/>
  <c r="Q677"/>
  <c r="R677"/>
  <c r="I677"/>
  <c r="C72" i="11" s="1"/>
  <c r="D73"/>
  <c r="C73"/>
  <c r="J685" i="9"/>
  <c r="K685"/>
  <c r="D74" i="11" s="1"/>
  <c r="M685" i="9"/>
  <c r="N685"/>
  <c r="O685"/>
  <c r="Q685"/>
  <c r="R685"/>
  <c r="I685"/>
  <c r="C74" i="11" s="1"/>
  <c r="J690" i="9"/>
  <c r="K690"/>
  <c r="D75" i="11" s="1"/>
  <c r="M690" i="9"/>
  <c r="N690"/>
  <c r="O690"/>
  <c r="Q690"/>
  <c r="R690"/>
  <c r="I690"/>
  <c r="C75" i="11" s="1"/>
  <c r="J693" i="9"/>
  <c r="K693"/>
  <c r="D76" i="11" s="1"/>
  <c r="M693" i="9"/>
  <c r="N693"/>
  <c r="O693"/>
  <c r="Q693"/>
  <c r="R693"/>
  <c r="I693"/>
  <c r="C76" i="11" s="1"/>
  <c r="J697" i="9"/>
  <c r="K697"/>
  <c r="D77" i="11" s="1"/>
  <c r="M697" i="9"/>
  <c r="N697"/>
  <c r="O697"/>
  <c r="Q697"/>
  <c r="R697"/>
  <c r="J700"/>
  <c r="K700"/>
  <c r="D78" i="11" s="1"/>
  <c r="M700" i="9"/>
  <c r="N700"/>
  <c r="O700"/>
  <c r="Q700"/>
  <c r="R700"/>
  <c r="I700"/>
  <c r="C78" i="11" s="1"/>
  <c r="J705" i="9"/>
  <c r="K705"/>
  <c r="D79" i="11" s="1"/>
  <c r="M705" i="9"/>
  <c r="N705"/>
  <c r="O705"/>
  <c r="Q705"/>
  <c r="R705"/>
  <c r="I705"/>
  <c r="C79" i="11" s="1"/>
  <c r="D80"/>
  <c r="C80"/>
  <c r="J713" i="9"/>
  <c r="K713"/>
  <c r="D81" i="11" s="1"/>
  <c r="M713" i="9"/>
  <c r="N713"/>
  <c r="O713"/>
  <c r="Q713"/>
  <c r="R713"/>
  <c r="I713"/>
  <c r="C81" i="11" s="1"/>
  <c r="J716" i="9"/>
  <c r="K716"/>
  <c r="D82" i="11" s="1"/>
  <c r="M716" i="9"/>
  <c r="N716"/>
  <c r="O716"/>
  <c r="Q716"/>
  <c r="R716"/>
  <c r="I716"/>
  <c r="C82" i="11" s="1"/>
  <c r="J720" i="9"/>
  <c r="K720"/>
  <c r="D83" i="11" s="1"/>
  <c r="M720" i="9"/>
  <c r="N720"/>
  <c r="O720"/>
  <c r="Q720"/>
  <c r="R720"/>
  <c r="I720"/>
  <c r="C83" i="11" s="1"/>
  <c r="D84"/>
  <c r="C84"/>
  <c r="D85"/>
  <c r="C85"/>
  <c r="J735" i="9"/>
  <c r="K735"/>
  <c r="D86" i="11" s="1"/>
  <c r="M735" i="9"/>
  <c r="N735"/>
  <c r="O735"/>
  <c r="Q735"/>
  <c r="R735"/>
  <c r="I735"/>
  <c r="C86" i="11" s="1"/>
  <c r="J745" i="9"/>
  <c r="K745"/>
  <c r="D87" i="11" s="1"/>
  <c r="M745" i="9"/>
  <c r="N745"/>
  <c r="O745"/>
  <c r="Q745"/>
  <c r="R745"/>
  <c r="I745"/>
  <c r="AN747" i="10" s="1"/>
  <c r="BL747" s="1"/>
  <c r="J748" i="9"/>
  <c r="K748"/>
  <c r="D88" i="11" s="1"/>
  <c r="M748" i="9"/>
  <c r="N748"/>
  <c r="O748"/>
  <c r="Q748"/>
  <c r="R748"/>
  <c r="I748"/>
  <c r="C88" i="11" s="1"/>
  <c r="L747" i="9"/>
  <c r="P747" s="1"/>
  <c r="P748" s="1"/>
  <c r="L738"/>
  <c r="P738" s="1"/>
  <c r="L744"/>
  <c r="P744" s="1"/>
  <c r="L743"/>
  <c r="P743" s="1"/>
  <c r="L741"/>
  <c r="P741" s="1"/>
  <c r="L739"/>
  <c r="P739" s="1"/>
  <c r="L737"/>
  <c r="P737" s="1"/>
  <c r="L734"/>
  <c r="P734" s="1"/>
  <c r="P735" s="1"/>
  <c r="L731"/>
  <c r="P731" s="1"/>
  <c r="L730"/>
  <c r="L723"/>
  <c r="P723" s="1"/>
  <c r="L726"/>
  <c r="P726" s="1"/>
  <c r="L722"/>
  <c r="L719"/>
  <c r="P719" s="1"/>
  <c r="L718"/>
  <c r="P718" s="1"/>
  <c r="L715"/>
  <c r="P715" s="1"/>
  <c r="P716" s="1"/>
  <c r="L707"/>
  <c r="L712"/>
  <c r="P712" s="1"/>
  <c r="P713" s="1"/>
  <c r="L704"/>
  <c r="P704" s="1"/>
  <c r="L703"/>
  <c r="P703" s="1"/>
  <c r="L702"/>
  <c r="P702" s="1"/>
  <c r="L699"/>
  <c r="P699" s="1"/>
  <c r="P700" s="1"/>
  <c r="L696"/>
  <c r="P696" s="1"/>
  <c r="L695"/>
  <c r="P695" s="1"/>
  <c r="L692"/>
  <c r="P692" s="1"/>
  <c r="P693" s="1"/>
  <c r="L684"/>
  <c r="P684" s="1"/>
  <c r="L683"/>
  <c r="P683" s="1"/>
  <c r="L679"/>
  <c r="L676"/>
  <c r="P676" s="1"/>
  <c r="L675"/>
  <c r="P675" s="1"/>
  <c r="L667"/>
  <c r="P667" s="1"/>
  <c r="L668"/>
  <c r="P668" s="1"/>
  <c r="L669"/>
  <c r="P669" s="1"/>
  <c r="L670"/>
  <c r="P670" s="1"/>
  <c r="L671"/>
  <c r="P671" s="1"/>
  <c r="L666"/>
  <c r="L663"/>
  <c r="P663" s="1"/>
  <c r="P664" s="1"/>
  <c r="I666" i="10"/>
  <c r="J666"/>
  <c r="K666"/>
  <c r="L666"/>
  <c r="M666"/>
  <c r="N666"/>
  <c r="O666"/>
  <c r="P666"/>
  <c r="Q666"/>
  <c r="R666"/>
  <c r="S666"/>
  <c r="T666"/>
  <c r="U666"/>
  <c r="W666"/>
  <c r="Y666"/>
  <c r="Z666"/>
  <c r="AA666"/>
  <c r="AB666"/>
  <c r="AC666"/>
  <c r="AD666"/>
  <c r="AE666"/>
  <c r="AF666"/>
  <c r="AG666"/>
  <c r="AH666"/>
  <c r="AI666"/>
  <c r="AL666"/>
  <c r="G666"/>
  <c r="I679"/>
  <c r="J679"/>
  <c r="K679"/>
  <c r="L679"/>
  <c r="M679"/>
  <c r="N679"/>
  <c r="O679"/>
  <c r="P679"/>
  <c r="Q679"/>
  <c r="R679"/>
  <c r="S679"/>
  <c r="T679"/>
  <c r="U679"/>
  <c r="W679"/>
  <c r="Y679"/>
  <c r="Z679"/>
  <c r="AA679"/>
  <c r="AB679"/>
  <c r="AC679"/>
  <c r="AD679"/>
  <c r="AE679"/>
  <c r="AF679"/>
  <c r="AG679"/>
  <c r="AH679"/>
  <c r="AI679"/>
  <c r="AL679"/>
  <c r="G679"/>
  <c r="T683"/>
  <c r="AT683" s="1"/>
  <c r="BR683" s="1"/>
  <c r="I687"/>
  <c r="J687"/>
  <c r="K687"/>
  <c r="L687"/>
  <c r="M687"/>
  <c r="N687"/>
  <c r="O687"/>
  <c r="P687"/>
  <c r="Q687"/>
  <c r="R687"/>
  <c r="S687"/>
  <c r="T687"/>
  <c r="U687"/>
  <c r="W687"/>
  <c r="Y687"/>
  <c r="Z687"/>
  <c r="AA687"/>
  <c r="AB687"/>
  <c r="AC687"/>
  <c r="AD687"/>
  <c r="AE687"/>
  <c r="AF687"/>
  <c r="AG687"/>
  <c r="AH687"/>
  <c r="AI687"/>
  <c r="AL687"/>
  <c r="G687"/>
  <c r="J692"/>
  <c r="K692"/>
  <c r="L692"/>
  <c r="N692"/>
  <c r="O692"/>
  <c r="P692"/>
  <c r="Q692"/>
  <c r="R692"/>
  <c r="S692"/>
  <c r="T692"/>
  <c r="U692"/>
  <c r="W692"/>
  <c r="X692"/>
  <c r="Y692"/>
  <c r="Z692"/>
  <c r="AA692"/>
  <c r="AC692"/>
  <c r="AD692"/>
  <c r="AE692"/>
  <c r="AF692"/>
  <c r="AG692"/>
  <c r="AH692"/>
  <c r="AI692"/>
  <c r="AL692"/>
  <c r="I695"/>
  <c r="J695"/>
  <c r="K695"/>
  <c r="L695"/>
  <c r="M695"/>
  <c r="N695"/>
  <c r="O695"/>
  <c r="P695"/>
  <c r="Q695"/>
  <c r="R695"/>
  <c r="S695"/>
  <c r="T695"/>
  <c r="U695"/>
  <c r="W695"/>
  <c r="Y695"/>
  <c r="Z695"/>
  <c r="AA695"/>
  <c r="AB695"/>
  <c r="AC695"/>
  <c r="AD695"/>
  <c r="AE695"/>
  <c r="AF695"/>
  <c r="AG695"/>
  <c r="AH695"/>
  <c r="AI695"/>
  <c r="AL695"/>
  <c r="G695"/>
  <c r="I699"/>
  <c r="J699"/>
  <c r="K699"/>
  <c r="L699"/>
  <c r="M699"/>
  <c r="N699"/>
  <c r="O699"/>
  <c r="P699"/>
  <c r="Q699"/>
  <c r="R699"/>
  <c r="S699"/>
  <c r="T699"/>
  <c r="U699"/>
  <c r="W699"/>
  <c r="Y699"/>
  <c r="Z699"/>
  <c r="AA699"/>
  <c r="AB699"/>
  <c r="AC699"/>
  <c r="AD699"/>
  <c r="AE699"/>
  <c r="AF699"/>
  <c r="AG699"/>
  <c r="AH699"/>
  <c r="AI699"/>
  <c r="AL699"/>
  <c r="G699"/>
  <c r="I702"/>
  <c r="J702"/>
  <c r="K702"/>
  <c r="L702"/>
  <c r="M702"/>
  <c r="N702"/>
  <c r="O702"/>
  <c r="P702"/>
  <c r="Q702"/>
  <c r="R702"/>
  <c r="S702"/>
  <c r="T702"/>
  <c r="U702"/>
  <c r="W702"/>
  <c r="Y702"/>
  <c r="Z702"/>
  <c r="AA702"/>
  <c r="AB702"/>
  <c r="AC702"/>
  <c r="AD702"/>
  <c r="AE702"/>
  <c r="AF702"/>
  <c r="AG702"/>
  <c r="AH702"/>
  <c r="AI702"/>
  <c r="AL702"/>
  <c r="G702"/>
  <c r="I707"/>
  <c r="J707"/>
  <c r="K707"/>
  <c r="L707"/>
  <c r="M707"/>
  <c r="N707"/>
  <c r="O707"/>
  <c r="P707"/>
  <c r="Q707"/>
  <c r="R707"/>
  <c r="S707"/>
  <c r="T707"/>
  <c r="U707"/>
  <c r="W707"/>
  <c r="Y707"/>
  <c r="Z707"/>
  <c r="AA707"/>
  <c r="AB707"/>
  <c r="AC707"/>
  <c r="AD707"/>
  <c r="AE707"/>
  <c r="AF707"/>
  <c r="AG707"/>
  <c r="AH707"/>
  <c r="AI707"/>
  <c r="AY707" s="1"/>
  <c r="BW707" s="1"/>
  <c r="AL707"/>
  <c r="G707"/>
  <c r="I715"/>
  <c r="J715"/>
  <c r="K715"/>
  <c r="L715"/>
  <c r="M715"/>
  <c r="N715"/>
  <c r="O715"/>
  <c r="P715"/>
  <c r="Q715"/>
  <c r="R715"/>
  <c r="S715"/>
  <c r="T715"/>
  <c r="U715"/>
  <c r="W715"/>
  <c r="Y715"/>
  <c r="Z715"/>
  <c r="AA715"/>
  <c r="AB715"/>
  <c r="AC715"/>
  <c r="AD715"/>
  <c r="AE715"/>
  <c r="AF715"/>
  <c r="AG715"/>
  <c r="AX715" s="1"/>
  <c r="BV715" s="1"/>
  <c r="AI715"/>
  <c r="AY715" s="1"/>
  <c r="BW715" s="1"/>
  <c r="AL715"/>
  <c r="G715"/>
  <c r="CA715" s="1"/>
  <c r="CC715" s="1"/>
  <c r="I718"/>
  <c r="J718"/>
  <c r="K718"/>
  <c r="L718"/>
  <c r="M718"/>
  <c r="N718"/>
  <c r="O718"/>
  <c r="P718"/>
  <c r="Q718"/>
  <c r="R718"/>
  <c r="S718"/>
  <c r="T718"/>
  <c r="U718"/>
  <c r="W718"/>
  <c r="Y718"/>
  <c r="Z718"/>
  <c r="AA718"/>
  <c r="AB718"/>
  <c r="AC718"/>
  <c r="AD718"/>
  <c r="AE718"/>
  <c r="AF718"/>
  <c r="AG718"/>
  <c r="AH718"/>
  <c r="AI718"/>
  <c r="AL718"/>
  <c r="G718"/>
  <c r="I722"/>
  <c r="J722"/>
  <c r="K722"/>
  <c r="L722"/>
  <c r="M722"/>
  <c r="N722"/>
  <c r="O722"/>
  <c r="P722"/>
  <c r="Q722"/>
  <c r="R722"/>
  <c r="S722"/>
  <c r="T722"/>
  <c r="U722"/>
  <c r="W722"/>
  <c r="Y722"/>
  <c r="Z722"/>
  <c r="AA722"/>
  <c r="AB722"/>
  <c r="AC722"/>
  <c r="AD722"/>
  <c r="AE722"/>
  <c r="AF722"/>
  <c r="AG722"/>
  <c r="AH722"/>
  <c r="AI722"/>
  <c r="AY722" s="1"/>
  <c r="BW722" s="1"/>
  <c r="AL722"/>
  <c r="G722"/>
  <c r="I737"/>
  <c r="J737"/>
  <c r="K737"/>
  <c r="L737"/>
  <c r="M737"/>
  <c r="N737"/>
  <c r="O737"/>
  <c r="P737"/>
  <c r="Q737"/>
  <c r="R737"/>
  <c r="S737"/>
  <c r="T737"/>
  <c r="U737"/>
  <c r="W737"/>
  <c r="Y737"/>
  <c r="Z737"/>
  <c r="AA737"/>
  <c r="AB737"/>
  <c r="AC737"/>
  <c r="AD737"/>
  <c r="AE737"/>
  <c r="AF737"/>
  <c r="AG737"/>
  <c r="AH737"/>
  <c r="AI737"/>
  <c r="AL737"/>
  <c r="G737"/>
  <c r="T747"/>
  <c r="U747"/>
  <c r="W747"/>
  <c r="Y747"/>
  <c r="Z747"/>
  <c r="AA747"/>
  <c r="AB747"/>
  <c r="AC747"/>
  <c r="AD747"/>
  <c r="AE747"/>
  <c r="AF747"/>
  <c r="AG747"/>
  <c r="AH747"/>
  <c r="AI747"/>
  <c r="AL747"/>
  <c r="I750"/>
  <c r="J750"/>
  <c r="K750"/>
  <c r="L750"/>
  <c r="M750"/>
  <c r="N750"/>
  <c r="O750"/>
  <c r="P750"/>
  <c r="Q750"/>
  <c r="R750"/>
  <c r="S750"/>
  <c r="T750"/>
  <c r="U750"/>
  <c r="W750"/>
  <c r="CA750" s="1"/>
  <c r="CC750" s="1"/>
  <c r="Y750"/>
  <c r="Z750"/>
  <c r="AA750"/>
  <c r="AB750"/>
  <c r="AC750"/>
  <c r="AD750"/>
  <c r="AE750"/>
  <c r="AF750"/>
  <c r="AG750"/>
  <c r="AH750"/>
  <c r="AI750"/>
  <c r="AL750"/>
  <c r="H749"/>
  <c r="H750" s="1"/>
  <c r="H746"/>
  <c r="H745"/>
  <c r="H744"/>
  <c r="H743"/>
  <c r="H742"/>
  <c r="H741"/>
  <c r="H740"/>
  <c r="H739"/>
  <c r="H736"/>
  <c r="H737" s="1"/>
  <c r="H733"/>
  <c r="H732"/>
  <c r="H728"/>
  <c r="H727"/>
  <c r="G727" s="1"/>
  <c r="H726"/>
  <c r="H724"/>
  <c r="H725"/>
  <c r="H721"/>
  <c r="H720"/>
  <c r="H717"/>
  <c r="H718" s="1"/>
  <c r="H714"/>
  <c r="H715" s="1"/>
  <c r="H709"/>
  <c r="H712" s="1"/>
  <c r="H706"/>
  <c r="H705"/>
  <c r="H704"/>
  <c r="H701"/>
  <c r="H702" s="1"/>
  <c r="H698"/>
  <c r="H694"/>
  <c r="H695" s="1"/>
  <c r="H686"/>
  <c r="H685"/>
  <c r="H681"/>
  <c r="H683" s="1"/>
  <c r="H678"/>
  <c r="H677"/>
  <c r="H673"/>
  <c r="H672"/>
  <c r="H671"/>
  <c r="H670"/>
  <c r="H669"/>
  <c r="AK675"/>
  <c r="BZ675" s="1"/>
  <c r="AJ675"/>
  <c r="BY675" s="1"/>
  <c r="X675"/>
  <c r="AU675" s="1"/>
  <c r="BS675" s="1"/>
  <c r="H668"/>
  <c r="H665"/>
  <c r="H666" s="1"/>
  <c r="J624" i="9"/>
  <c r="K624"/>
  <c r="D61" i="11" s="1"/>
  <c r="M624" i="9"/>
  <c r="N624"/>
  <c r="O624"/>
  <c r="Q624"/>
  <c r="R624"/>
  <c r="I624"/>
  <c r="C61" i="11" s="1"/>
  <c r="J627" i="9"/>
  <c r="K627"/>
  <c r="D62" i="11" s="1"/>
  <c r="M627" i="9"/>
  <c r="N627"/>
  <c r="O627"/>
  <c r="Q627"/>
  <c r="R627"/>
  <c r="I627"/>
  <c r="C62" i="11" s="1"/>
  <c r="J630" i="9"/>
  <c r="K630"/>
  <c r="D63" i="11" s="1"/>
  <c r="M630" i="9"/>
  <c r="N630"/>
  <c r="O630"/>
  <c r="Q630"/>
  <c r="R630"/>
  <c r="I630"/>
  <c r="C63" i="11" s="1"/>
  <c r="J640" i="9"/>
  <c r="K640"/>
  <c r="D64" i="11" s="1"/>
  <c r="M640" i="9"/>
  <c r="N640"/>
  <c r="O640"/>
  <c r="Q640"/>
  <c r="R640"/>
  <c r="I640"/>
  <c r="C64" i="11" s="1"/>
  <c r="D65"/>
  <c r="C65"/>
  <c r="J647" i="9"/>
  <c r="K647"/>
  <c r="D66" i="11" s="1"/>
  <c r="M647" i="9"/>
  <c r="N647"/>
  <c r="O647"/>
  <c r="Q647"/>
  <c r="R647"/>
  <c r="I647"/>
  <c r="C66" i="11" s="1"/>
  <c r="J650" i="9"/>
  <c r="K650"/>
  <c r="D67" i="11" s="1"/>
  <c r="M650" i="9"/>
  <c r="N650"/>
  <c r="O650"/>
  <c r="Q650"/>
  <c r="R650"/>
  <c r="I650"/>
  <c r="C67" i="11" s="1"/>
  <c r="J658" i="9"/>
  <c r="K658"/>
  <c r="D68" i="11" s="1"/>
  <c r="M658" i="9"/>
  <c r="N658"/>
  <c r="O658"/>
  <c r="Q658"/>
  <c r="R658"/>
  <c r="I658"/>
  <c r="C68" i="11" s="1"/>
  <c r="L657" i="9"/>
  <c r="P657" s="1"/>
  <c r="L656"/>
  <c r="P656" s="1"/>
  <c r="L655"/>
  <c r="P655" s="1"/>
  <c r="L654"/>
  <c r="P654" s="1"/>
  <c r="L653"/>
  <c r="P653" s="1"/>
  <c r="L652"/>
  <c r="P652" s="1"/>
  <c r="L649"/>
  <c r="P649" s="1"/>
  <c r="P650" s="1"/>
  <c r="L646"/>
  <c r="P646" s="1"/>
  <c r="P647" s="1"/>
  <c r="L642"/>
  <c r="L633"/>
  <c r="P633" s="1"/>
  <c r="L634"/>
  <c r="P634" s="1"/>
  <c r="L636"/>
  <c r="P636" s="1"/>
  <c r="L637"/>
  <c r="P637" s="1"/>
  <c r="L638"/>
  <c r="P638" s="1"/>
  <c r="L639"/>
  <c r="P639" s="1"/>
  <c r="L632"/>
  <c r="P632" s="1"/>
  <c r="L629"/>
  <c r="P629" s="1"/>
  <c r="P630" s="1"/>
  <c r="L626"/>
  <c r="P626" s="1"/>
  <c r="P627" s="1"/>
  <c r="L623"/>
  <c r="P623" s="1"/>
  <c r="L622"/>
  <c r="P622" s="1"/>
  <c r="I626" i="10"/>
  <c r="J626"/>
  <c r="K626"/>
  <c r="L626"/>
  <c r="M626"/>
  <c r="N626"/>
  <c r="O626"/>
  <c r="P626"/>
  <c r="Q626"/>
  <c r="R626"/>
  <c r="S626"/>
  <c r="T626"/>
  <c r="U626"/>
  <c r="W626"/>
  <c r="Y626"/>
  <c r="Z626"/>
  <c r="AA626"/>
  <c r="AB626"/>
  <c r="AC626"/>
  <c r="AD626"/>
  <c r="AE626"/>
  <c r="AF626"/>
  <c r="AG626"/>
  <c r="AH626"/>
  <c r="AI626"/>
  <c r="AY626" s="1"/>
  <c r="BW626" s="1"/>
  <c r="AL626"/>
  <c r="G626"/>
  <c r="I629"/>
  <c r="J629"/>
  <c r="K629"/>
  <c r="L629"/>
  <c r="M629"/>
  <c r="N629"/>
  <c r="O629"/>
  <c r="P629"/>
  <c r="Q629"/>
  <c r="R629"/>
  <c r="S629"/>
  <c r="T629"/>
  <c r="U629"/>
  <c r="W629"/>
  <c r="Y629"/>
  <c r="Z629"/>
  <c r="AA629"/>
  <c r="AB629"/>
  <c r="AC629"/>
  <c r="AD629"/>
  <c r="AE629"/>
  <c r="AF629"/>
  <c r="AG629"/>
  <c r="AH629"/>
  <c r="AI629"/>
  <c r="AL629"/>
  <c r="G629"/>
  <c r="I632"/>
  <c r="J632"/>
  <c r="K632"/>
  <c r="L632"/>
  <c r="M632"/>
  <c r="N632"/>
  <c r="O632"/>
  <c r="P632"/>
  <c r="Q632"/>
  <c r="R632"/>
  <c r="S632"/>
  <c r="T632"/>
  <c r="U632"/>
  <c r="W632"/>
  <c r="Y632"/>
  <c r="Z632"/>
  <c r="AA632"/>
  <c r="AB632"/>
  <c r="AC632"/>
  <c r="AD632"/>
  <c r="AE632"/>
  <c r="AF632"/>
  <c r="AG632"/>
  <c r="AH632"/>
  <c r="AI632"/>
  <c r="AY632" s="1"/>
  <c r="BW632" s="1"/>
  <c r="AL632"/>
  <c r="G632"/>
  <c r="J642"/>
  <c r="L642"/>
  <c r="N642"/>
  <c r="P642"/>
  <c r="R642"/>
  <c r="T642"/>
  <c r="U642"/>
  <c r="W642"/>
  <c r="Y642"/>
  <c r="Z642"/>
  <c r="AA642"/>
  <c r="AB642"/>
  <c r="AC642"/>
  <c r="AD642"/>
  <c r="AE642"/>
  <c r="AF642"/>
  <c r="AG642"/>
  <c r="AH642"/>
  <c r="AL642"/>
  <c r="I649"/>
  <c r="J649"/>
  <c r="K649"/>
  <c r="L649"/>
  <c r="M649"/>
  <c r="N649"/>
  <c r="O649"/>
  <c r="P649"/>
  <c r="Q649"/>
  <c r="R649"/>
  <c r="S649"/>
  <c r="T649"/>
  <c r="U649"/>
  <c r="W649"/>
  <c r="Y649"/>
  <c r="Z649"/>
  <c r="AA649"/>
  <c r="AB649"/>
  <c r="AC649"/>
  <c r="AD649"/>
  <c r="AE649"/>
  <c r="AF649"/>
  <c r="AG649"/>
  <c r="AH649"/>
  <c r="AI649"/>
  <c r="AY649" s="1"/>
  <c r="BW649" s="1"/>
  <c r="AL649"/>
  <c r="G649"/>
  <c r="I652"/>
  <c r="J652"/>
  <c r="K652"/>
  <c r="L652"/>
  <c r="M652"/>
  <c r="N652"/>
  <c r="O652"/>
  <c r="P652"/>
  <c r="Q652"/>
  <c r="R652"/>
  <c r="S652"/>
  <c r="T652"/>
  <c r="U652"/>
  <c r="W652"/>
  <c r="Y652"/>
  <c r="Z652"/>
  <c r="AA652"/>
  <c r="AB652"/>
  <c r="AC652"/>
  <c r="AD652"/>
  <c r="AE652"/>
  <c r="AF652"/>
  <c r="AG652"/>
  <c r="AH652"/>
  <c r="AI652"/>
  <c r="AL652"/>
  <c r="G652"/>
  <c r="I660"/>
  <c r="J660"/>
  <c r="K660"/>
  <c r="L660"/>
  <c r="M660"/>
  <c r="N660"/>
  <c r="O660"/>
  <c r="P660"/>
  <c r="Q660"/>
  <c r="R660"/>
  <c r="S660"/>
  <c r="T660"/>
  <c r="U660"/>
  <c r="W660"/>
  <c r="Y660"/>
  <c r="Z660"/>
  <c r="AA660"/>
  <c r="AB660"/>
  <c r="AC660"/>
  <c r="AD660"/>
  <c r="AE660"/>
  <c r="AF660"/>
  <c r="AG660"/>
  <c r="AH660"/>
  <c r="AI660"/>
  <c r="AY660" s="1"/>
  <c r="BW660" s="1"/>
  <c r="AL660"/>
  <c r="G660"/>
  <c r="H659"/>
  <c r="H658"/>
  <c r="H657"/>
  <c r="H656"/>
  <c r="H655"/>
  <c r="H654"/>
  <c r="H651"/>
  <c r="H652" s="1"/>
  <c r="H648"/>
  <c r="H649" s="1"/>
  <c r="H644"/>
  <c r="H646" s="1"/>
  <c r="H641"/>
  <c r="H640"/>
  <c r="H639"/>
  <c r="H638"/>
  <c r="H636"/>
  <c r="H635"/>
  <c r="H634"/>
  <c r="H631"/>
  <c r="H632" s="1"/>
  <c r="H628"/>
  <c r="H629" s="1"/>
  <c r="H625"/>
  <c r="H624"/>
  <c r="D58" i="11"/>
  <c r="Q607" i="9"/>
  <c r="R607"/>
  <c r="C58" i="11"/>
  <c r="D59"/>
  <c r="J620" i="9"/>
  <c r="K620"/>
  <c r="D60" i="11" s="1"/>
  <c r="M620" i="9"/>
  <c r="N620"/>
  <c r="O620"/>
  <c r="Q620"/>
  <c r="R620"/>
  <c r="I620"/>
  <c r="C60" i="11" s="1"/>
  <c r="P610" i="9"/>
  <c r="P609"/>
  <c r="P605"/>
  <c r="P607" s="1"/>
  <c r="I622" i="10"/>
  <c r="J622"/>
  <c r="K622"/>
  <c r="L622"/>
  <c r="N622"/>
  <c r="O622"/>
  <c r="P622"/>
  <c r="Q622"/>
  <c r="R622"/>
  <c r="S622"/>
  <c r="T622"/>
  <c r="U622"/>
  <c r="W622"/>
  <c r="X622"/>
  <c r="Y622"/>
  <c r="Z622"/>
  <c r="AA622"/>
  <c r="AB622"/>
  <c r="AC622"/>
  <c r="AD622"/>
  <c r="AE622"/>
  <c r="AF622"/>
  <c r="AG622"/>
  <c r="AH622"/>
  <c r="AL622"/>
  <c r="R564" i="9"/>
  <c r="Q564"/>
  <c r="O564"/>
  <c r="N564"/>
  <c r="M564"/>
  <c r="K564"/>
  <c r="J564"/>
  <c r="I564"/>
  <c r="R576"/>
  <c r="D53" i="11"/>
  <c r="C53"/>
  <c r="Q576" i="9"/>
  <c r="O576"/>
  <c r="N576"/>
  <c r="M576"/>
  <c r="K576"/>
  <c r="D54" i="11" s="1"/>
  <c r="H612" i="10"/>
  <c r="H611"/>
  <c r="H607"/>
  <c r="H609" s="1"/>
  <c r="I576" i="9"/>
  <c r="C54" i="11" s="1"/>
  <c r="L575" i="9"/>
  <c r="P575" s="1"/>
  <c r="L574"/>
  <c r="P574" s="1"/>
  <c r="P569"/>
  <c r="L568"/>
  <c r="P568" s="1"/>
  <c r="L566"/>
  <c r="L563"/>
  <c r="P563" s="1"/>
  <c r="L562"/>
  <c r="P562" s="1"/>
  <c r="L561"/>
  <c r="P561" s="1"/>
  <c r="L589"/>
  <c r="P589" s="1"/>
  <c r="L590"/>
  <c r="P590" s="1"/>
  <c r="L591"/>
  <c r="P591" s="1"/>
  <c r="L592"/>
  <c r="P592" s="1"/>
  <c r="L594"/>
  <c r="P594" s="1"/>
  <c r="L595"/>
  <c r="P595" s="1"/>
  <c r="L596"/>
  <c r="P596" s="1"/>
  <c r="L597"/>
  <c r="P597" s="1"/>
  <c r="L598"/>
  <c r="P598" s="1"/>
  <c r="L599"/>
  <c r="P599" s="1"/>
  <c r="L588"/>
  <c r="D57" i="11"/>
  <c r="C57"/>
  <c r="I578" i="10"/>
  <c r="J578"/>
  <c r="K578"/>
  <c r="L578"/>
  <c r="M578"/>
  <c r="N578"/>
  <c r="O578"/>
  <c r="P578"/>
  <c r="Q578"/>
  <c r="R578"/>
  <c r="S578"/>
  <c r="T578"/>
  <c r="U578"/>
  <c r="W578"/>
  <c r="CA578" s="1"/>
  <c r="CC578" s="1"/>
  <c r="Y578"/>
  <c r="Z578"/>
  <c r="AA578"/>
  <c r="AB578"/>
  <c r="AC578"/>
  <c r="AD578"/>
  <c r="AE578"/>
  <c r="AF578"/>
  <c r="AG578"/>
  <c r="AH578"/>
  <c r="AI578"/>
  <c r="AY578" s="1"/>
  <c r="BW578" s="1"/>
  <c r="AL578"/>
  <c r="I566"/>
  <c r="J566"/>
  <c r="K566"/>
  <c r="L566"/>
  <c r="M566"/>
  <c r="N566"/>
  <c r="O566"/>
  <c r="P566"/>
  <c r="Q566"/>
  <c r="R566"/>
  <c r="S566"/>
  <c r="T566"/>
  <c r="U566"/>
  <c r="W566"/>
  <c r="Y566"/>
  <c r="Z566"/>
  <c r="AA566"/>
  <c r="AB566"/>
  <c r="AC566"/>
  <c r="AD566"/>
  <c r="AE566"/>
  <c r="AF566"/>
  <c r="AG566"/>
  <c r="AH566"/>
  <c r="AI566"/>
  <c r="AL566"/>
  <c r="G566"/>
  <c r="H592"/>
  <c r="H593"/>
  <c r="H594"/>
  <c r="H596"/>
  <c r="H597"/>
  <c r="H598"/>
  <c r="H599"/>
  <c r="H600"/>
  <c r="H601"/>
  <c r="H591"/>
  <c r="H590"/>
  <c r="H577"/>
  <c r="H576"/>
  <c r="H570"/>
  <c r="H569"/>
  <c r="H568"/>
  <c r="H565"/>
  <c r="H564"/>
  <c r="H563"/>
  <c r="L546" i="9"/>
  <c r="P546" s="1"/>
  <c r="L547"/>
  <c r="P547" s="1"/>
  <c r="L548"/>
  <c r="P548" s="1"/>
  <c r="L549"/>
  <c r="P549" s="1"/>
  <c r="L551"/>
  <c r="P551" s="1"/>
  <c r="L552"/>
  <c r="P552" s="1"/>
  <c r="L553"/>
  <c r="P553" s="1"/>
  <c r="L554"/>
  <c r="P554" s="1"/>
  <c r="L555"/>
  <c r="P555" s="1"/>
  <c r="L556"/>
  <c r="P556" s="1"/>
  <c r="L545"/>
  <c r="AY561" i="10"/>
  <c r="BW561" s="1"/>
  <c r="H550"/>
  <c r="H551"/>
  <c r="H552"/>
  <c r="H553"/>
  <c r="H554"/>
  <c r="H555"/>
  <c r="H556"/>
  <c r="H557"/>
  <c r="H558"/>
  <c r="H549"/>
  <c r="H547"/>
  <c r="L534" i="9"/>
  <c r="P534" s="1"/>
  <c r="L535"/>
  <c r="P535" s="1"/>
  <c r="L536"/>
  <c r="P536" s="1"/>
  <c r="L537"/>
  <c r="P537" s="1"/>
  <c r="L538"/>
  <c r="P538" s="1"/>
  <c r="L539"/>
  <c r="P539" s="1"/>
  <c r="L533"/>
  <c r="D50" i="11"/>
  <c r="C50"/>
  <c r="H537" i="10"/>
  <c r="H538"/>
  <c r="H539"/>
  <c r="H540"/>
  <c r="H541"/>
  <c r="H536"/>
  <c r="H535"/>
  <c r="D49" i="11"/>
  <c r="C49"/>
  <c r="L373" i="9"/>
  <c r="P373" s="1"/>
  <c r="L374"/>
  <c r="P374" s="1"/>
  <c r="L375"/>
  <c r="P375" s="1"/>
  <c r="L376"/>
  <c r="P376" s="1"/>
  <c r="L378"/>
  <c r="P378" s="1"/>
  <c r="L379"/>
  <c r="P379" s="1"/>
  <c r="L380"/>
  <c r="P380" s="1"/>
  <c r="L381"/>
  <c r="P381" s="1"/>
  <c r="L382"/>
  <c r="P382" s="1"/>
  <c r="L383"/>
  <c r="P383" s="1"/>
  <c r="L384"/>
  <c r="P384" s="1"/>
  <c r="L385"/>
  <c r="P385" s="1"/>
  <c r="L386"/>
  <c r="P386" s="1"/>
  <c r="L387"/>
  <c r="P387" s="1"/>
  <c r="L388"/>
  <c r="P388" s="1"/>
  <c r="L389"/>
  <c r="P389" s="1"/>
  <c r="L390"/>
  <c r="P390" s="1"/>
  <c r="L391"/>
  <c r="P391" s="1"/>
  <c r="L392"/>
  <c r="P392" s="1"/>
  <c r="L394"/>
  <c r="P394" s="1"/>
  <c r="L395"/>
  <c r="P395" s="1"/>
  <c r="L397"/>
  <c r="P397" s="1"/>
  <c r="L398"/>
  <c r="P398" s="1"/>
  <c r="L399"/>
  <c r="P399" s="1"/>
  <c r="L400"/>
  <c r="P400" s="1"/>
  <c r="L402"/>
  <c r="P402" s="1"/>
  <c r="L403"/>
  <c r="P403" s="1"/>
  <c r="L404"/>
  <c r="P404" s="1"/>
  <c r="L406"/>
  <c r="P406" s="1"/>
  <c r="L407"/>
  <c r="P407" s="1"/>
  <c r="L408"/>
  <c r="P408" s="1"/>
  <c r="L409"/>
  <c r="P409" s="1"/>
  <c r="L410"/>
  <c r="P410" s="1"/>
  <c r="L411"/>
  <c r="P411" s="1"/>
  <c r="L412"/>
  <c r="P412" s="1"/>
  <c r="L413"/>
  <c r="P413" s="1"/>
  <c r="L414"/>
  <c r="P414" s="1"/>
  <c r="L415"/>
  <c r="P415" s="1"/>
  <c r="L416"/>
  <c r="P416" s="1"/>
  <c r="L417"/>
  <c r="P417" s="1"/>
  <c r="L418"/>
  <c r="P418" s="1"/>
  <c r="L419"/>
  <c r="P419" s="1"/>
  <c r="L420"/>
  <c r="P420" s="1"/>
  <c r="L421"/>
  <c r="P421" s="1"/>
  <c r="L422"/>
  <c r="P422" s="1"/>
  <c r="L423"/>
  <c r="P423" s="1"/>
  <c r="L424"/>
  <c r="P424" s="1"/>
  <c r="L425"/>
  <c r="P425" s="1"/>
  <c r="L426"/>
  <c r="P426" s="1"/>
  <c r="L427"/>
  <c r="P427" s="1"/>
  <c r="L428"/>
  <c r="P428" s="1"/>
  <c r="L429"/>
  <c r="P429" s="1"/>
  <c r="L430"/>
  <c r="P430" s="1"/>
  <c r="L431"/>
  <c r="P431" s="1"/>
  <c r="L432"/>
  <c r="P432" s="1"/>
  <c r="L433"/>
  <c r="P433" s="1"/>
  <c r="L434"/>
  <c r="P434" s="1"/>
  <c r="L435"/>
  <c r="P435" s="1"/>
  <c r="L436"/>
  <c r="P436" s="1"/>
  <c r="L437"/>
  <c r="P437" s="1"/>
  <c r="L438"/>
  <c r="P438" s="1"/>
  <c r="L439"/>
  <c r="P439" s="1"/>
  <c r="L440"/>
  <c r="P440" s="1"/>
  <c r="L441"/>
  <c r="P441" s="1"/>
  <c r="L442"/>
  <c r="P442" s="1"/>
  <c r="L443"/>
  <c r="P443" s="1"/>
  <c r="L444"/>
  <c r="P444" s="1"/>
  <c r="L445"/>
  <c r="P445" s="1"/>
  <c r="L446"/>
  <c r="P446" s="1"/>
  <c r="L447"/>
  <c r="P447" s="1"/>
  <c r="L448"/>
  <c r="P448" s="1"/>
  <c r="L449"/>
  <c r="P449" s="1"/>
  <c r="L450"/>
  <c r="P450" s="1"/>
  <c r="L451"/>
  <c r="P451" s="1"/>
  <c r="L452"/>
  <c r="P452" s="1"/>
  <c r="L453"/>
  <c r="P453" s="1"/>
  <c r="L454"/>
  <c r="P454" s="1"/>
  <c r="L455"/>
  <c r="P455" s="1"/>
  <c r="L456"/>
  <c r="P456" s="1"/>
  <c r="L457"/>
  <c r="P457" s="1"/>
  <c r="L458"/>
  <c r="P458" s="1"/>
  <c r="L459"/>
  <c r="P459" s="1"/>
  <c r="L460"/>
  <c r="P460" s="1"/>
  <c r="L461"/>
  <c r="P461" s="1"/>
  <c r="L462"/>
  <c r="P462" s="1"/>
  <c r="L463"/>
  <c r="P463" s="1"/>
  <c r="L464"/>
  <c r="P464" s="1"/>
  <c r="L465"/>
  <c r="P465" s="1"/>
  <c r="L466"/>
  <c r="P466" s="1"/>
  <c r="L467"/>
  <c r="P467" s="1"/>
  <c r="L468"/>
  <c r="P468" s="1"/>
  <c r="L469"/>
  <c r="P469" s="1"/>
  <c r="L470"/>
  <c r="P470" s="1"/>
  <c r="L471"/>
  <c r="P471" s="1"/>
  <c r="L472"/>
  <c r="P472" s="1"/>
  <c r="L473"/>
  <c r="P473" s="1"/>
  <c r="L474"/>
  <c r="P474" s="1"/>
  <c r="L475"/>
  <c r="P475" s="1"/>
  <c r="L476"/>
  <c r="P476" s="1"/>
  <c r="L477"/>
  <c r="P477" s="1"/>
  <c r="L479"/>
  <c r="P479" s="1"/>
  <c r="L480"/>
  <c r="P480" s="1"/>
  <c r="L481"/>
  <c r="P481" s="1"/>
  <c r="L482"/>
  <c r="P482" s="1"/>
  <c r="L483"/>
  <c r="P483" s="1"/>
  <c r="L484"/>
  <c r="P484" s="1"/>
  <c r="L485"/>
  <c r="P485" s="1"/>
  <c r="L486"/>
  <c r="P486" s="1"/>
  <c r="L487"/>
  <c r="P487" s="1"/>
  <c r="L488"/>
  <c r="P488" s="1"/>
  <c r="L489"/>
  <c r="P489" s="1"/>
  <c r="L490"/>
  <c r="P490" s="1"/>
  <c r="L491"/>
  <c r="P491" s="1"/>
  <c r="L492"/>
  <c r="P492" s="1"/>
  <c r="L493"/>
  <c r="P493" s="1"/>
  <c r="L494"/>
  <c r="P494" s="1"/>
  <c r="L495"/>
  <c r="P495" s="1"/>
  <c r="L496"/>
  <c r="P496" s="1"/>
  <c r="L497"/>
  <c r="P497" s="1"/>
  <c r="L498"/>
  <c r="P498" s="1"/>
  <c r="H501" i="10"/>
  <c r="H382"/>
  <c r="H383"/>
  <c r="H384"/>
  <c r="H385"/>
  <c r="H386"/>
  <c r="H387"/>
  <c r="H388"/>
  <c r="H389"/>
  <c r="H390"/>
  <c r="H391"/>
  <c r="H392"/>
  <c r="H393"/>
  <c r="H394"/>
  <c r="H396"/>
  <c r="H397"/>
  <c r="H399"/>
  <c r="H400"/>
  <c r="H401"/>
  <c r="H402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1"/>
  <c r="H472"/>
  <c r="H474"/>
  <c r="H475"/>
  <c r="H476"/>
  <c r="H477"/>
  <c r="H478"/>
  <c r="H479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375"/>
  <c r="H377"/>
  <c r="H378"/>
  <c r="H380"/>
  <c r="H381"/>
  <c r="I295"/>
  <c r="J295"/>
  <c r="K295"/>
  <c r="L295"/>
  <c r="M295"/>
  <c r="N295"/>
  <c r="O295"/>
  <c r="P295"/>
  <c r="Q295"/>
  <c r="R295"/>
  <c r="S295"/>
  <c r="T295"/>
  <c r="U295"/>
  <c r="W295"/>
  <c r="Y295"/>
  <c r="Z295"/>
  <c r="AA295"/>
  <c r="AB295"/>
  <c r="AC295"/>
  <c r="AD295"/>
  <c r="AE295"/>
  <c r="AF295"/>
  <c r="AG295"/>
  <c r="AH295"/>
  <c r="AI295"/>
  <c r="AL295"/>
  <c r="D21" i="11"/>
  <c r="C21"/>
  <c r="J344" i="9"/>
  <c r="K344"/>
  <c r="D44" i="11" s="1"/>
  <c r="M344" i="9"/>
  <c r="N344"/>
  <c r="O344"/>
  <c r="Q344"/>
  <c r="R344"/>
  <c r="I344"/>
  <c r="C44" i="11" s="1"/>
  <c r="J353" i="9"/>
  <c r="K353"/>
  <c r="D45" i="11" s="1"/>
  <c r="M353" i="9"/>
  <c r="N353"/>
  <c r="O353"/>
  <c r="Q353"/>
  <c r="R353"/>
  <c r="I353"/>
  <c r="C45" i="11" s="1"/>
  <c r="J356" i="9"/>
  <c r="K356"/>
  <c r="D46" i="11" s="1"/>
  <c r="M356" i="9"/>
  <c r="N356"/>
  <c r="O356"/>
  <c r="Q356"/>
  <c r="R356"/>
  <c r="I356"/>
  <c r="C46" i="11" s="1"/>
  <c r="J368" i="9"/>
  <c r="K368"/>
  <c r="D47" i="11" s="1"/>
  <c r="M368" i="9"/>
  <c r="N368"/>
  <c r="O368"/>
  <c r="Q368"/>
  <c r="R368"/>
  <c r="I368"/>
  <c r="C47" i="11" s="1"/>
  <c r="I346" i="10"/>
  <c r="AN346" s="1"/>
  <c r="BL346" s="1"/>
  <c r="J346"/>
  <c r="K346"/>
  <c r="L346"/>
  <c r="M346"/>
  <c r="N346"/>
  <c r="O346"/>
  <c r="P346"/>
  <c r="Q346"/>
  <c r="R346"/>
  <c r="S346"/>
  <c r="T346"/>
  <c r="U346"/>
  <c r="W346"/>
  <c r="Y346"/>
  <c r="Z346"/>
  <c r="AA346"/>
  <c r="AB346"/>
  <c r="AC346"/>
  <c r="AD346"/>
  <c r="AE346"/>
  <c r="AF346"/>
  <c r="AG346"/>
  <c r="AH346"/>
  <c r="AI346"/>
  <c r="AY346" s="1"/>
  <c r="BW346" s="1"/>
  <c r="AL346"/>
  <c r="I355"/>
  <c r="AN355" s="1"/>
  <c r="BL355" s="1"/>
  <c r="J355"/>
  <c r="K355"/>
  <c r="L355"/>
  <c r="M355"/>
  <c r="N355"/>
  <c r="O355"/>
  <c r="P355"/>
  <c r="Q355"/>
  <c r="R355"/>
  <c r="S355"/>
  <c r="T355"/>
  <c r="U355"/>
  <c r="W355"/>
  <c r="Y355"/>
  <c r="Z355"/>
  <c r="AA355"/>
  <c r="AB355"/>
  <c r="AC355"/>
  <c r="AD355"/>
  <c r="AE355"/>
  <c r="AF355"/>
  <c r="AG355"/>
  <c r="AH355"/>
  <c r="AI355"/>
  <c r="AY355" s="1"/>
  <c r="BW355" s="1"/>
  <c r="AL355"/>
  <c r="I358"/>
  <c r="AN358" s="1"/>
  <c r="BL358" s="1"/>
  <c r="J358"/>
  <c r="K358"/>
  <c r="L358"/>
  <c r="M358"/>
  <c r="N358"/>
  <c r="O358"/>
  <c r="P358"/>
  <c r="Q358"/>
  <c r="R358"/>
  <c r="S358"/>
  <c r="T358"/>
  <c r="U358"/>
  <c r="W358"/>
  <c r="Y358"/>
  <c r="Z358"/>
  <c r="AA358"/>
  <c r="AB358"/>
  <c r="AC358"/>
  <c r="AD358"/>
  <c r="AE358"/>
  <c r="AF358"/>
  <c r="AG358"/>
  <c r="AH358"/>
  <c r="AI358"/>
  <c r="AY358" s="1"/>
  <c r="BW358" s="1"/>
  <c r="AL358"/>
  <c r="I370"/>
  <c r="AN370" s="1"/>
  <c r="BL370" s="1"/>
  <c r="J370"/>
  <c r="K370"/>
  <c r="L370"/>
  <c r="M370"/>
  <c r="N370"/>
  <c r="O370"/>
  <c r="P370"/>
  <c r="Q370"/>
  <c r="R370"/>
  <c r="S370"/>
  <c r="T370"/>
  <c r="U370"/>
  <c r="W370"/>
  <c r="Y370"/>
  <c r="Z370"/>
  <c r="AA370"/>
  <c r="AB370"/>
  <c r="AC370"/>
  <c r="AD370"/>
  <c r="AE370"/>
  <c r="AF370"/>
  <c r="AG370"/>
  <c r="AH370"/>
  <c r="AI370"/>
  <c r="AY370" s="1"/>
  <c r="BW370" s="1"/>
  <c r="AL370"/>
  <c r="O338"/>
  <c r="H368"/>
  <c r="H369"/>
  <c r="G369" s="1"/>
  <c r="H367"/>
  <c r="H366"/>
  <c r="H365"/>
  <c r="H364"/>
  <c r="H363"/>
  <c r="H362"/>
  <c r="H361"/>
  <c r="AK370"/>
  <c r="AJ370"/>
  <c r="H360"/>
  <c r="G360" s="1"/>
  <c r="AK358"/>
  <c r="AJ358"/>
  <c r="H357"/>
  <c r="G357" s="1"/>
  <c r="H354"/>
  <c r="G354" s="1"/>
  <c r="CA354" s="1"/>
  <c r="CC354" s="1"/>
  <c r="H353"/>
  <c r="H352"/>
  <c r="H351"/>
  <c r="H350"/>
  <c r="H349"/>
  <c r="AJ355"/>
  <c r="H348"/>
  <c r="G348" s="1"/>
  <c r="CA348" s="1"/>
  <c r="CC348" s="1"/>
  <c r="H345"/>
  <c r="H344"/>
  <c r="G344" s="1"/>
  <c r="CA344" s="1"/>
  <c r="CC344" s="1"/>
  <c r="AK346"/>
  <c r="AJ346"/>
  <c r="H343"/>
  <c r="G343" s="1"/>
  <c r="CA343" s="1"/>
  <c r="CC343" s="1"/>
  <c r="J339" i="9"/>
  <c r="K339"/>
  <c r="D43" i="11" s="1"/>
  <c r="M339" i="9"/>
  <c r="N339"/>
  <c r="O339"/>
  <c r="Q339"/>
  <c r="R339"/>
  <c r="I339"/>
  <c r="C43" i="11" s="1"/>
  <c r="J336" i="9"/>
  <c r="K336"/>
  <c r="D42" i="11" s="1"/>
  <c r="M336" i="9"/>
  <c r="N336"/>
  <c r="O336"/>
  <c r="Q336"/>
  <c r="R336"/>
  <c r="I336"/>
  <c r="C42" i="11" s="1"/>
  <c r="J333" i="9"/>
  <c r="K333"/>
  <c r="D41" i="11" s="1"/>
  <c r="M333" i="9"/>
  <c r="N333"/>
  <c r="O333"/>
  <c r="Q333"/>
  <c r="R333"/>
  <c r="I333"/>
  <c r="C41" i="11" s="1"/>
  <c r="I335" i="10"/>
  <c r="AN335" s="1"/>
  <c r="BL335" s="1"/>
  <c r="J335"/>
  <c r="K335"/>
  <c r="L335"/>
  <c r="M335"/>
  <c r="N335"/>
  <c r="O335"/>
  <c r="P335"/>
  <c r="Q335"/>
  <c r="R335"/>
  <c r="S335"/>
  <c r="T335"/>
  <c r="U335"/>
  <c r="W335"/>
  <c r="Y335"/>
  <c r="Z335"/>
  <c r="AA335"/>
  <c r="AB335"/>
  <c r="AC335"/>
  <c r="AD335"/>
  <c r="AE335"/>
  <c r="AF335"/>
  <c r="AG335"/>
  <c r="AH335"/>
  <c r="AI335"/>
  <c r="AY335" s="1"/>
  <c r="BW335" s="1"/>
  <c r="AL335"/>
  <c r="I338"/>
  <c r="AN338" s="1"/>
  <c r="BL338" s="1"/>
  <c r="J338"/>
  <c r="K338"/>
  <c r="L338"/>
  <c r="M338"/>
  <c r="N338"/>
  <c r="P338"/>
  <c r="Q338"/>
  <c r="R338"/>
  <c r="S338"/>
  <c r="T338"/>
  <c r="U338"/>
  <c r="W338"/>
  <c r="Y338"/>
  <c r="Z338"/>
  <c r="AA338"/>
  <c r="AB338"/>
  <c r="AC338"/>
  <c r="AD338"/>
  <c r="AE338"/>
  <c r="AF338"/>
  <c r="AG338"/>
  <c r="AH338"/>
  <c r="AI338"/>
  <c r="AL338"/>
  <c r="I341"/>
  <c r="J341"/>
  <c r="K341"/>
  <c r="L341"/>
  <c r="M341"/>
  <c r="N341"/>
  <c r="O341"/>
  <c r="P341"/>
  <c r="Q341"/>
  <c r="R341"/>
  <c r="S341"/>
  <c r="T341"/>
  <c r="U341"/>
  <c r="W341"/>
  <c r="Y341"/>
  <c r="Z341"/>
  <c r="AA341"/>
  <c r="AB341"/>
  <c r="AC341"/>
  <c r="AD341"/>
  <c r="AE341"/>
  <c r="AF341"/>
  <c r="AG341"/>
  <c r="AH341"/>
  <c r="AI341"/>
  <c r="AL341"/>
  <c r="AK341"/>
  <c r="AJ341"/>
  <c r="H340"/>
  <c r="G340" s="1"/>
  <c r="AK338"/>
  <c r="AJ338"/>
  <c r="H337"/>
  <c r="G337" s="1"/>
  <c r="AK335"/>
  <c r="AJ335"/>
  <c r="H334"/>
  <c r="G334" s="1"/>
  <c r="H616" l="1"/>
  <c r="P614" i="9"/>
  <c r="H533" i="10"/>
  <c r="AY652"/>
  <c r="BW652" s="1"/>
  <c r="AY629"/>
  <c r="BW629" s="1"/>
  <c r="AY750"/>
  <c r="BW750" s="1"/>
  <c r="AY747"/>
  <c r="BW747" s="1"/>
  <c r="AY737"/>
  <c r="BW737" s="1"/>
  <c r="AY718"/>
  <c r="BW718" s="1"/>
  <c r="AY702"/>
  <c r="BW702" s="1"/>
  <c r="AG372"/>
  <c r="AE372"/>
  <c r="AC372"/>
  <c r="AA372"/>
  <c r="Y372"/>
  <c r="U372"/>
  <c r="AY566"/>
  <c r="BW566" s="1"/>
  <c r="AL372"/>
  <c r="AH372"/>
  <c r="AX372" s="1"/>
  <c r="BV372" s="1"/>
  <c r="AF372"/>
  <c r="AD372"/>
  <c r="Z372"/>
  <c r="W372"/>
  <c r="T372"/>
  <c r="R372"/>
  <c r="P372"/>
  <c r="N372"/>
  <c r="L372"/>
  <c r="J372"/>
  <c r="C52" i="11"/>
  <c r="D52"/>
  <c r="K370" i="9"/>
  <c r="N370"/>
  <c r="Q370"/>
  <c r="M370"/>
  <c r="O370"/>
  <c r="R370"/>
  <c r="AY699" i="10"/>
  <c r="BW699" s="1"/>
  <c r="AY687"/>
  <c r="BW687" s="1"/>
  <c r="AY679"/>
  <c r="BW679" s="1"/>
  <c r="P545" i="9"/>
  <c r="H561" i="10"/>
  <c r="AY695"/>
  <c r="BW695" s="1"/>
  <c r="AY692"/>
  <c r="BW692" s="1"/>
  <c r="AY666"/>
  <c r="BW666" s="1"/>
  <c r="AX722"/>
  <c r="BV722" s="1"/>
  <c r="AW722"/>
  <c r="BU722" s="1"/>
  <c r="AV722"/>
  <c r="BT722" s="1"/>
  <c r="CA718"/>
  <c r="CC718" s="1"/>
  <c r="AT718"/>
  <c r="BR718" s="1"/>
  <c r="AS718"/>
  <c r="BQ718" s="1"/>
  <c r="AR718"/>
  <c r="BP718" s="1"/>
  <c r="AQ718"/>
  <c r="BO718" s="1"/>
  <c r="AP718"/>
  <c r="BN718" s="1"/>
  <c r="AO718"/>
  <c r="BM718" s="1"/>
  <c r="AT715"/>
  <c r="BR715" s="1"/>
  <c r="AS715"/>
  <c r="BQ715" s="1"/>
  <c r="AR715"/>
  <c r="BP715" s="1"/>
  <c r="AQ715"/>
  <c r="BO715" s="1"/>
  <c r="AP715"/>
  <c r="BN715" s="1"/>
  <c r="AO715"/>
  <c r="BM715" s="1"/>
  <c r="AX707"/>
  <c r="BV707" s="1"/>
  <c r="AW707"/>
  <c r="BU707" s="1"/>
  <c r="AV707"/>
  <c r="BT707" s="1"/>
  <c r="CA702"/>
  <c r="CC702" s="1"/>
  <c r="AT702"/>
  <c r="BR702" s="1"/>
  <c r="AS702"/>
  <c r="BQ702" s="1"/>
  <c r="AR702"/>
  <c r="BP702" s="1"/>
  <c r="AQ702"/>
  <c r="BO702" s="1"/>
  <c r="AP702"/>
  <c r="BN702" s="1"/>
  <c r="AO702"/>
  <c r="BM702" s="1"/>
  <c r="CA699"/>
  <c r="CC699" s="1"/>
  <c r="AT699"/>
  <c r="BR699" s="1"/>
  <c r="AS699"/>
  <c r="BQ699" s="1"/>
  <c r="AR699"/>
  <c r="BP699" s="1"/>
  <c r="AQ699"/>
  <c r="BO699" s="1"/>
  <c r="AP699"/>
  <c r="BN699" s="1"/>
  <c r="AO699"/>
  <c r="BM699" s="1"/>
  <c r="AX695"/>
  <c r="BV695" s="1"/>
  <c r="AW695"/>
  <c r="BU695" s="1"/>
  <c r="AV695"/>
  <c r="BT695" s="1"/>
  <c r="AX692"/>
  <c r="BV692" s="1"/>
  <c r="AO692"/>
  <c r="BM692" s="1"/>
  <c r="CA687"/>
  <c r="CC687" s="1"/>
  <c r="AT687"/>
  <c r="BR687" s="1"/>
  <c r="AS687"/>
  <c r="BQ687" s="1"/>
  <c r="AR687"/>
  <c r="BP687" s="1"/>
  <c r="AQ687"/>
  <c r="BO687" s="1"/>
  <c r="AP687"/>
  <c r="BN687" s="1"/>
  <c r="AO687"/>
  <c r="BM687" s="1"/>
  <c r="CA679"/>
  <c r="CC679" s="1"/>
  <c r="AT679"/>
  <c r="BR679" s="1"/>
  <c r="AS679"/>
  <c r="BQ679" s="1"/>
  <c r="AR679"/>
  <c r="BP679" s="1"/>
  <c r="AQ679"/>
  <c r="BO679" s="1"/>
  <c r="AP679"/>
  <c r="BN679" s="1"/>
  <c r="AO679"/>
  <c r="BM679" s="1"/>
  <c r="AX666"/>
  <c r="BV666" s="1"/>
  <c r="AW666"/>
  <c r="BU666" s="1"/>
  <c r="AV666"/>
  <c r="BT666" s="1"/>
  <c r="AX561"/>
  <c r="BV561" s="1"/>
  <c r="AW561"/>
  <c r="BU561" s="1"/>
  <c r="AV561"/>
  <c r="BT561" s="1"/>
  <c r="CA566"/>
  <c r="CC566" s="1"/>
  <c r="AT566"/>
  <c r="BR566" s="1"/>
  <c r="AS566"/>
  <c r="BQ566" s="1"/>
  <c r="AR566"/>
  <c r="BP566" s="1"/>
  <c r="AQ566"/>
  <c r="BO566" s="1"/>
  <c r="AP566"/>
  <c r="BN566" s="1"/>
  <c r="AO566"/>
  <c r="BM566" s="1"/>
  <c r="AT578"/>
  <c r="BR578" s="1"/>
  <c r="AS578"/>
  <c r="BQ578" s="1"/>
  <c r="AR578"/>
  <c r="BP578" s="1"/>
  <c r="AQ578"/>
  <c r="BO578" s="1"/>
  <c r="AP578"/>
  <c r="BN578" s="1"/>
  <c r="AO578"/>
  <c r="BM578" s="1"/>
  <c r="AO622"/>
  <c r="BM622" s="1"/>
  <c r="AX660"/>
  <c r="BV660" s="1"/>
  <c r="AW660"/>
  <c r="BU660" s="1"/>
  <c r="AV660"/>
  <c r="BT660" s="1"/>
  <c r="CA652"/>
  <c r="CC652" s="1"/>
  <c r="AT652"/>
  <c r="BR652" s="1"/>
  <c r="AS652"/>
  <c r="BQ652" s="1"/>
  <c r="AR652"/>
  <c r="BP652" s="1"/>
  <c r="AQ652"/>
  <c r="BO652" s="1"/>
  <c r="AP652"/>
  <c r="BN652" s="1"/>
  <c r="AO652"/>
  <c r="BM652" s="1"/>
  <c r="AX649"/>
  <c r="BV649" s="1"/>
  <c r="AW649"/>
  <c r="BU649" s="1"/>
  <c r="AV649"/>
  <c r="BT649" s="1"/>
  <c r="AT642"/>
  <c r="BR642" s="1"/>
  <c r="AX632"/>
  <c r="BV632" s="1"/>
  <c r="AW632"/>
  <c r="BU632" s="1"/>
  <c r="AV632"/>
  <c r="BT632" s="1"/>
  <c r="CA629"/>
  <c r="CC629" s="1"/>
  <c r="AT629"/>
  <c r="BR629" s="1"/>
  <c r="AS629"/>
  <c r="BQ629" s="1"/>
  <c r="AR629"/>
  <c r="BP629" s="1"/>
  <c r="AQ629"/>
  <c r="BO629" s="1"/>
  <c r="AP629"/>
  <c r="BN629" s="1"/>
  <c r="AO629"/>
  <c r="BM629" s="1"/>
  <c r="AX626"/>
  <c r="BV626" s="1"/>
  <c r="AW626"/>
  <c r="BU626" s="1"/>
  <c r="AV626"/>
  <c r="BT626" s="1"/>
  <c r="AT750"/>
  <c r="BR750" s="1"/>
  <c r="AS750"/>
  <c r="BQ750" s="1"/>
  <c r="AR750"/>
  <c r="BP750" s="1"/>
  <c r="AQ750"/>
  <c r="BO750" s="1"/>
  <c r="AP750"/>
  <c r="BN750" s="1"/>
  <c r="AO750"/>
  <c r="BM750" s="1"/>
  <c r="AT747"/>
  <c r="BR747" s="1"/>
  <c r="CA737"/>
  <c r="CC737" s="1"/>
  <c r="AT737"/>
  <c r="BR737" s="1"/>
  <c r="AS737"/>
  <c r="BQ737" s="1"/>
  <c r="AR737"/>
  <c r="BP737" s="1"/>
  <c r="AQ737"/>
  <c r="BO737" s="1"/>
  <c r="AP737"/>
  <c r="BN737" s="1"/>
  <c r="AO737"/>
  <c r="BM737" s="1"/>
  <c r="AN566"/>
  <c r="BL566" s="1"/>
  <c r="AN578"/>
  <c r="BL578" s="1"/>
  <c r="AN622"/>
  <c r="BL622" s="1"/>
  <c r="AN652"/>
  <c r="BL652" s="1"/>
  <c r="AN629"/>
  <c r="BL629" s="1"/>
  <c r="AN750"/>
  <c r="BL750" s="1"/>
  <c r="AN737"/>
  <c r="BL737" s="1"/>
  <c r="AN718"/>
  <c r="BL718" s="1"/>
  <c r="AN715"/>
  <c r="BL715" s="1"/>
  <c r="AN702"/>
  <c r="BL702" s="1"/>
  <c r="AN687"/>
  <c r="BL687" s="1"/>
  <c r="AN679"/>
  <c r="BL679" s="1"/>
  <c r="AN561"/>
  <c r="BL561" s="1"/>
  <c r="AN660"/>
  <c r="BL660" s="1"/>
  <c r="AN649"/>
  <c r="BL649" s="1"/>
  <c r="AN632"/>
  <c r="BL632" s="1"/>
  <c r="AN626"/>
  <c r="BL626" s="1"/>
  <c r="AN722"/>
  <c r="BL722" s="1"/>
  <c r="AN707"/>
  <c r="BL707" s="1"/>
  <c r="AN695"/>
  <c r="BL695" s="1"/>
  <c r="AN666"/>
  <c r="BL666" s="1"/>
  <c r="BZ727"/>
  <c r="CA727"/>
  <c r="CC727" s="1"/>
  <c r="BY727"/>
  <c r="AT561"/>
  <c r="BR561" s="1"/>
  <c r="AS561"/>
  <c r="BQ561" s="1"/>
  <c r="AR561"/>
  <c r="BP561" s="1"/>
  <c r="AP561"/>
  <c r="BN561" s="1"/>
  <c r="AX566"/>
  <c r="BV566" s="1"/>
  <c r="AW566"/>
  <c r="BU566" s="1"/>
  <c r="AV566"/>
  <c r="BT566" s="1"/>
  <c r="AX578"/>
  <c r="BV578" s="1"/>
  <c r="AW578"/>
  <c r="BU578" s="1"/>
  <c r="AV578"/>
  <c r="BT578" s="1"/>
  <c r="AX622"/>
  <c r="BV622" s="1"/>
  <c r="AW622"/>
  <c r="BU622" s="1"/>
  <c r="AV622"/>
  <c r="BT622" s="1"/>
  <c r="AU622"/>
  <c r="BS622" s="1"/>
  <c r="AT622"/>
  <c r="BR622" s="1"/>
  <c r="AS622"/>
  <c r="BQ622" s="1"/>
  <c r="AR622"/>
  <c r="BP622" s="1"/>
  <c r="AQ622"/>
  <c r="BO622" s="1"/>
  <c r="CA660"/>
  <c r="CC660" s="1"/>
  <c r="AT660"/>
  <c r="BR660" s="1"/>
  <c r="AS660"/>
  <c r="BQ660" s="1"/>
  <c r="AR660"/>
  <c r="BP660" s="1"/>
  <c r="AQ660"/>
  <c r="BO660" s="1"/>
  <c r="AP660"/>
  <c r="BN660" s="1"/>
  <c r="AO660"/>
  <c r="BM660" s="1"/>
  <c r="AX652"/>
  <c r="BV652" s="1"/>
  <c r="AW652"/>
  <c r="BU652" s="1"/>
  <c r="AV652"/>
  <c r="BT652" s="1"/>
  <c r="CA649"/>
  <c r="CC649" s="1"/>
  <c r="AT649"/>
  <c r="BR649" s="1"/>
  <c r="AS649"/>
  <c r="BQ649" s="1"/>
  <c r="AR649"/>
  <c r="BP649" s="1"/>
  <c r="AQ649"/>
  <c r="BO649" s="1"/>
  <c r="AP649"/>
  <c r="BN649" s="1"/>
  <c r="AO649"/>
  <c r="BM649" s="1"/>
  <c r="AX642"/>
  <c r="BV642" s="1"/>
  <c r="AW642"/>
  <c r="BU642" s="1"/>
  <c r="AV642"/>
  <c r="BT642" s="1"/>
  <c r="CA632"/>
  <c r="CC632" s="1"/>
  <c r="AT632"/>
  <c r="BR632" s="1"/>
  <c r="AS632"/>
  <c r="BQ632" s="1"/>
  <c r="AR632"/>
  <c r="BP632" s="1"/>
  <c r="AQ632"/>
  <c r="BO632" s="1"/>
  <c r="AP632"/>
  <c r="BN632" s="1"/>
  <c r="AO632"/>
  <c r="BM632" s="1"/>
  <c r="AX629"/>
  <c r="BV629" s="1"/>
  <c r="AW629"/>
  <c r="BU629" s="1"/>
  <c r="AV629"/>
  <c r="BT629" s="1"/>
  <c r="CA626"/>
  <c r="CC626" s="1"/>
  <c r="AT626"/>
  <c r="BR626" s="1"/>
  <c r="AS626"/>
  <c r="BQ626" s="1"/>
  <c r="AR626"/>
  <c r="BP626" s="1"/>
  <c r="AQ626"/>
  <c r="BO626" s="1"/>
  <c r="AP626"/>
  <c r="BN626" s="1"/>
  <c r="AO626"/>
  <c r="BM626" s="1"/>
  <c r="AX750"/>
  <c r="BV750" s="1"/>
  <c r="AW750"/>
  <c r="BU750" s="1"/>
  <c r="AV750"/>
  <c r="BT750" s="1"/>
  <c r="AX747"/>
  <c r="BV747" s="1"/>
  <c r="AW747"/>
  <c r="BU747" s="1"/>
  <c r="AV747"/>
  <c r="BT747" s="1"/>
  <c r="AX737"/>
  <c r="BV737" s="1"/>
  <c r="AW737"/>
  <c r="BU737" s="1"/>
  <c r="AV737"/>
  <c r="BT737" s="1"/>
  <c r="CA722"/>
  <c r="CC722" s="1"/>
  <c r="AT722"/>
  <c r="BR722" s="1"/>
  <c r="AS722"/>
  <c r="BQ722" s="1"/>
  <c r="AR722"/>
  <c r="BP722" s="1"/>
  <c r="AQ722"/>
  <c r="BO722" s="1"/>
  <c r="AP722"/>
  <c r="BN722" s="1"/>
  <c r="AO722"/>
  <c r="BM722" s="1"/>
  <c r="AX718"/>
  <c r="BV718" s="1"/>
  <c r="AW718"/>
  <c r="BU718" s="1"/>
  <c r="AV718"/>
  <c r="BT718" s="1"/>
  <c r="AW715"/>
  <c r="BU715" s="1"/>
  <c r="AV715"/>
  <c r="BT715" s="1"/>
  <c r="CA707"/>
  <c r="CC707" s="1"/>
  <c r="AT707"/>
  <c r="BR707" s="1"/>
  <c r="AS707"/>
  <c r="BQ707" s="1"/>
  <c r="AR707"/>
  <c r="BP707" s="1"/>
  <c r="AQ707"/>
  <c r="BO707" s="1"/>
  <c r="AP707"/>
  <c r="BN707" s="1"/>
  <c r="AO707"/>
  <c r="BM707" s="1"/>
  <c r="AX702"/>
  <c r="BV702" s="1"/>
  <c r="AW702"/>
  <c r="BU702" s="1"/>
  <c r="AV702"/>
  <c r="BT702" s="1"/>
  <c r="AX699"/>
  <c r="BV699" s="1"/>
  <c r="AW699"/>
  <c r="BU699" s="1"/>
  <c r="AV699"/>
  <c r="BT699" s="1"/>
  <c r="CA695"/>
  <c r="CC695" s="1"/>
  <c r="AT695"/>
  <c r="BR695" s="1"/>
  <c r="AS695"/>
  <c r="BQ695" s="1"/>
  <c r="AR695"/>
  <c r="BP695" s="1"/>
  <c r="AQ695"/>
  <c r="BO695" s="1"/>
  <c r="AP695"/>
  <c r="BN695" s="1"/>
  <c r="AO695"/>
  <c r="BM695" s="1"/>
  <c r="AV692"/>
  <c r="BT692" s="1"/>
  <c r="AU692"/>
  <c r="BS692" s="1"/>
  <c r="AT692"/>
  <c r="BR692" s="1"/>
  <c r="AS692"/>
  <c r="BQ692" s="1"/>
  <c r="AR692"/>
  <c r="BP692" s="1"/>
  <c r="AQ692"/>
  <c r="BO692" s="1"/>
  <c r="AX687"/>
  <c r="BV687" s="1"/>
  <c r="AW687"/>
  <c r="BU687" s="1"/>
  <c r="AV687"/>
  <c r="BT687" s="1"/>
  <c r="AX679"/>
  <c r="BV679" s="1"/>
  <c r="AW679"/>
  <c r="BU679" s="1"/>
  <c r="AV679"/>
  <c r="BT679" s="1"/>
  <c r="CA666"/>
  <c r="CC666" s="1"/>
  <c r="AT666"/>
  <c r="BR666" s="1"/>
  <c r="AS666"/>
  <c r="BQ666" s="1"/>
  <c r="AR666"/>
  <c r="BP666" s="1"/>
  <c r="AQ666"/>
  <c r="BO666" s="1"/>
  <c r="AP666"/>
  <c r="BN666" s="1"/>
  <c r="AO666"/>
  <c r="BM666" s="1"/>
  <c r="C87" i="11"/>
  <c r="C59"/>
  <c r="H545" i="10"/>
  <c r="H747"/>
  <c r="H605"/>
  <c r="H574"/>
  <c r="G726"/>
  <c r="L543" i="9"/>
  <c r="F50" i="11" s="1"/>
  <c r="P588" i="9"/>
  <c r="AY341" i="10"/>
  <c r="BW341" s="1"/>
  <c r="AN341"/>
  <c r="BL341" s="1"/>
  <c r="AY338"/>
  <c r="BW338" s="1"/>
  <c r="AT341"/>
  <c r="BR341" s="1"/>
  <c r="AS341"/>
  <c r="BQ341" s="1"/>
  <c r="AR341"/>
  <c r="BP341" s="1"/>
  <c r="AQ341"/>
  <c r="BO341" s="1"/>
  <c r="AP341"/>
  <c r="BN341" s="1"/>
  <c r="AO341"/>
  <c r="BM341" s="1"/>
  <c r="AT338"/>
  <c r="BR338" s="1"/>
  <c r="AS338"/>
  <c r="BQ338" s="1"/>
  <c r="AR338"/>
  <c r="BP338" s="1"/>
  <c r="AX335"/>
  <c r="BV335" s="1"/>
  <c r="AW335"/>
  <c r="BU335" s="1"/>
  <c r="AV335"/>
  <c r="BT335" s="1"/>
  <c r="AT370"/>
  <c r="BR370" s="1"/>
  <c r="AS370"/>
  <c r="BQ370" s="1"/>
  <c r="AR370"/>
  <c r="BP370" s="1"/>
  <c r="AQ370"/>
  <c r="BO370" s="1"/>
  <c r="AP370"/>
  <c r="BN370" s="1"/>
  <c r="AO370"/>
  <c r="BM370" s="1"/>
  <c r="AT358"/>
  <c r="BR358" s="1"/>
  <c r="AS358"/>
  <c r="BQ358" s="1"/>
  <c r="AR358"/>
  <c r="BP358" s="1"/>
  <c r="AQ358"/>
  <c r="BO358" s="1"/>
  <c r="AP358"/>
  <c r="BN358" s="1"/>
  <c r="AO358"/>
  <c r="BM358" s="1"/>
  <c r="AT355"/>
  <c r="BR355" s="1"/>
  <c r="AS355"/>
  <c r="BQ355" s="1"/>
  <c r="AR355"/>
  <c r="BP355" s="1"/>
  <c r="AQ355"/>
  <c r="BO355" s="1"/>
  <c r="AP355"/>
  <c r="BN355" s="1"/>
  <c r="AO355"/>
  <c r="BM355" s="1"/>
  <c r="AT346"/>
  <c r="BR346" s="1"/>
  <c r="AS346"/>
  <c r="BQ346" s="1"/>
  <c r="AR346"/>
  <c r="BP346" s="1"/>
  <c r="AQ346"/>
  <c r="BO346" s="1"/>
  <c r="AP346"/>
  <c r="BN346" s="1"/>
  <c r="AO346"/>
  <c r="BM346" s="1"/>
  <c r="AT295"/>
  <c r="BR295" s="1"/>
  <c r="AS295"/>
  <c r="BQ295" s="1"/>
  <c r="AR295"/>
  <c r="BP295" s="1"/>
  <c r="AQ295"/>
  <c r="BO295" s="1"/>
  <c r="AP295"/>
  <c r="BN295" s="1"/>
  <c r="AO295"/>
  <c r="BM295" s="1"/>
  <c r="H679"/>
  <c r="H734"/>
  <c r="AQ338"/>
  <c r="BO338" s="1"/>
  <c r="AX341"/>
  <c r="BV341" s="1"/>
  <c r="AW341"/>
  <c r="BU341" s="1"/>
  <c r="AV341"/>
  <c r="BT341" s="1"/>
  <c r="AX338"/>
  <c r="BV338" s="1"/>
  <c r="AW338"/>
  <c r="BU338" s="1"/>
  <c r="AV338"/>
  <c r="BT338" s="1"/>
  <c r="AP338"/>
  <c r="BN338" s="1"/>
  <c r="AO338"/>
  <c r="BM338" s="1"/>
  <c r="AT335"/>
  <c r="BR335" s="1"/>
  <c r="AS335"/>
  <c r="BQ335" s="1"/>
  <c r="AR335"/>
  <c r="BP335" s="1"/>
  <c r="AQ335"/>
  <c r="BO335" s="1"/>
  <c r="AP335"/>
  <c r="BN335" s="1"/>
  <c r="AO335"/>
  <c r="BM335" s="1"/>
  <c r="AX370"/>
  <c r="BV370" s="1"/>
  <c r="AW370"/>
  <c r="BU370" s="1"/>
  <c r="AV370"/>
  <c r="BT370" s="1"/>
  <c r="AX358"/>
  <c r="BV358" s="1"/>
  <c r="AW358"/>
  <c r="BU358" s="1"/>
  <c r="AV358"/>
  <c r="BT358" s="1"/>
  <c r="AX355"/>
  <c r="BV355" s="1"/>
  <c r="AW355"/>
  <c r="BU355" s="1"/>
  <c r="AV355"/>
  <c r="BT355" s="1"/>
  <c r="AX346"/>
  <c r="BV346" s="1"/>
  <c r="AW346"/>
  <c r="BU346" s="1"/>
  <c r="AV346"/>
  <c r="BT346" s="1"/>
  <c r="AX295"/>
  <c r="BV295" s="1"/>
  <c r="AW295"/>
  <c r="BU295" s="1"/>
  <c r="AV295"/>
  <c r="BT295" s="1"/>
  <c r="H675"/>
  <c r="P730" i="9"/>
  <c r="P732" s="1"/>
  <c r="L732"/>
  <c r="F85" i="11" s="1"/>
  <c r="P707" i="9"/>
  <c r="P710" s="1"/>
  <c r="L710"/>
  <c r="F80" i="11" s="1"/>
  <c r="P642" i="9"/>
  <c r="P644" s="1"/>
  <c r="L644"/>
  <c r="F65" i="11" s="1"/>
  <c r="H642" i="10"/>
  <c r="C51" i="11"/>
  <c r="D51"/>
  <c r="P679" i="9"/>
  <c r="P681" s="1"/>
  <c r="L681"/>
  <c r="F73" i="11" s="1"/>
  <c r="I692" i="10"/>
  <c r="H566"/>
  <c r="H626"/>
  <c r="H687"/>
  <c r="H699"/>
  <c r="H578"/>
  <c r="H707"/>
  <c r="H722"/>
  <c r="X730"/>
  <c r="AU730" s="1"/>
  <c r="BS730" s="1"/>
  <c r="P722" i="9"/>
  <c r="P666"/>
  <c r="P673" s="1"/>
  <c r="L673"/>
  <c r="F71" i="11" s="1"/>
  <c r="P533" i="9"/>
  <c r="P543" s="1"/>
  <c r="L352"/>
  <c r="P352" s="1"/>
  <c r="BY354" i="10"/>
  <c r="CA360"/>
  <c r="CC360" s="1"/>
  <c r="L499" i="9"/>
  <c r="P499" s="1"/>
  <c r="L567"/>
  <c r="P567" s="1"/>
  <c r="L396"/>
  <c r="BZ357" i="10"/>
  <c r="CA357"/>
  <c r="CC357" s="1"/>
  <c r="BZ334"/>
  <c r="CA334"/>
  <c r="CC334" s="1"/>
  <c r="BZ340"/>
  <c r="CA340"/>
  <c r="CC340" s="1"/>
  <c r="BZ337"/>
  <c r="CA337"/>
  <c r="CC337" s="1"/>
  <c r="BY344"/>
  <c r="BZ344"/>
  <c r="BY348"/>
  <c r="BZ348"/>
  <c r="AK355"/>
  <c r="BZ354"/>
  <c r="BY360"/>
  <c r="BZ360"/>
  <c r="AK566"/>
  <c r="AK578"/>
  <c r="BZ578" s="1"/>
  <c r="AK666"/>
  <c r="BZ666" s="1"/>
  <c r="AK687"/>
  <c r="BZ687" s="1"/>
  <c r="AK695"/>
  <c r="BZ695" s="1"/>
  <c r="AK699"/>
  <c r="BZ699" s="1"/>
  <c r="AK702"/>
  <c r="BZ702" s="1"/>
  <c r="AK707"/>
  <c r="BZ707" s="1"/>
  <c r="AK715"/>
  <c r="BZ715" s="1"/>
  <c r="AK718"/>
  <c r="BZ718" s="1"/>
  <c r="AK722"/>
  <c r="BZ722" s="1"/>
  <c r="AK737"/>
  <c r="BZ737" s="1"/>
  <c r="AK750"/>
  <c r="BZ750" s="1"/>
  <c r="BY343"/>
  <c r="BZ343"/>
  <c r="AK626"/>
  <c r="BZ626" s="1"/>
  <c r="AK629"/>
  <c r="BZ629" s="1"/>
  <c r="AK632"/>
  <c r="BZ632" s="1"/>
  <c r="AK649"/>
  <c r="BZ649" s="1"/>
  <c r="AK652"/>
  <c r="BZ652" s="1"/>
  <c r="AK660"/>
  <c r="BZ660" s="1"/>
  <c r="G335"/>
  <c r="BY335" s="1"/>
  <c r="BY334"/>
  <c r="G341"/>
  <c r="BY340"/>
  <c r="AJ626"/>
  <c r="BY626" s="1"/>
  <c r="AJ629"/>
  <c r="BY629" s="1"/>
  <c r="AJ632"/>
  <c r="BY632" s="1"/>
  <c r="AJ649"/>
  <c r="BY649" s="1"/>
  <c r="AJ652"/>
  <c r="BY652" s="1"/>
  <c r="AJ660"/>
  <c r="BY660" s="1"/>
  <c r="G338"/>
  <c r="BY337"/>
  <c r="G358"/>
  <c r="BY357"/>
  <c r="AJ566"/>
  <c r="AJ578"/>
  <c r="BY578" s="1"/>
  <c r="AJ666"/>
  <c r="BY666" s="1"/>
  <c r="AJ687"/>
  <c r="BY687" s="1"/>
  <c r="AJ695"/>
  <c r="BY695" s="1"/>
  <c r="AJ699"/>
  <c r="BY699" s="1"/>
  <c r="AJ702"/>
  <c r="BY702" s="1"/>
  <c r="AJ707"/>
  <c r="BY707" s="1"/>
  <c r="AJ715"/>
  <c r="BY715" s="1"/>
  <c r="AJ718"/>
  <c r="BY718" s="1"/>
  <c r="AJ722"/>
  <c r="BY722" s="1"/>
  <c r="AJ737"/>
  <c r="BY737" s="1"/>
  <c r="AJ750"/>
  <c r="BY750" s="1"/>
  <c r="G361"/>
  <c r="G365"/>
  <c r="G367"/>
  <c r="G349"/>
  <c r="G351"/>
  <c r="G353"/>
  <c r="G362"/>
  <c r="G364"/>
  <c r="G366"/>
  <c r="G345"/>
  <c r="G350"/>
  <c r="CA350" s="1"/>
  <c r="CC350" s="1"/>
  <c r="G352"/>
  <c r="G363"/>
  <c r="G368"/>
  <c r="L342" i="9"/>
  <c r="P342" s="1"/>
  <c r="H346" i="10"/>
  <c r="H370"/>
  <c r="H335"/>
  <c r="H341"/>
  <c r="H355"/>
  <c r="H358"/>
  <c r="H338"/>
  <c r="X335"/>
  <c r="AU335" s="1"/>
  <c r="BS335" s="1"/>
  <c r="X346"/>
  <c r="AU346" s="1"/>
  <c r="BS346" s="1"/>
  <c r="X626"/>
  <c r="AU626" s="1"/>
  <c r="BS626" s="1"/>
  <c r="X629"/>
  <c r="AU629" s="1"/>
  <c r="BS629" s="1"/>
  <c r="X632"/>
  <c r="AU632" s="1"/>
  <c r="BS632" s="1"/>
  <c r="X649"/>
  <c r="AU649" s="1"/>
  <c r="BS649" s="1"/>
  <c r="X652"/>
  <c r="AU652" s="1"/>
  <c r="BS652" s="1"/>
  <c r="X660"/>
  <c r="AU660" s="1"/>
  <c r="BS660" s="1"/>
  <c r="I642"/>
  <c r="M642"/>
  <c r="AP642" s="1"/>
  <c r="BN642" s="1"/>
  <c r="S642"/>
  <c r="AS642" s="1"/>
  <c r="BQ642" s="1"/>
  <c r="AI642"/>
  <c r="AY642" s="1"/>
  <c r="BW642" s="1"/>
  <c r="X695"/>
  <c r="AU695" s="1"/>
  <c r="BS695" s="1"/>
  <c r="X699"/>
  <c r="AU699" s="1"/>
  <c r="BS699" s="1"/>
  <c r="X702"/>
  <c r="AU702" s="1"/>
  <c r="BS702" s="1"/>
  <c r="X707"/>
  <c r="AU707" s="1"/>
  <c r="BS707" s="1"/>
  <c r="X715"/>
  <c r="AU715" s="1"/>
  <c r="BS715" s="1"/>
  <c r="X718"/>
  <c r="AU718" s="1"/>
  <c r="BS718" s="1"/>
  <c r="X722"/>
  <c r="AU722" s="1"/>
  <c r="BS722" s="1"/>
  <c r="X737"/>
  <c r="AU737" s="1"/>
  <c r="BS737" s="1"/>
  <c r="X747"/>
  <c r="AU747" s="1"/>
  <c r="BS747" s="1"/>
  <c r="X750"/>
  <c r="AU750" s="1"/>
  <c r="BS750" s="1"/>
  <c r="X666"/>
  <c r="AU666" s="1"/>
  <c r="BS666" s="1"/>
  <c r="X338"/>
  <c r="AU338" s="1"/>
  <c r="BS338" s="1"/>
  <c r="X341"/>
  <c r="AU341" s="1"/>
  <c r="BS341" s="1"/>
  <c r="X358"/>
  <c r="AU358" s="1"/>
  <c r="BS358" s="1"/>
  <c r="X370"/>
  <c r="AU370" s="1"/>
  <c r="BS370" s="1"/>
  <c r="X566"/>
  <c r="X578"/>
  <c r="AU578" s="1"/>
  <c r="BS578" s="1"/>
  <c r="K642"/>
  <c r="AO642" s="1"/>
  <c r="BM642" s="1"/>
  <c r="O642"/>
  <c r="AQ642" s="1"/>
  <c r="BO642" s="1"/>
  <c r="Q642"/>
  <c r="AR642" s="1"/>
  <c r="BP642" s="1"/>
  <c r="X687"/>
  <c r="AU687" s="1"/>
  <c r="BS687" s="1"/>
  <c r="AB692"/>
  <c r="AW692" s="1"/>
  <c r="BU692" s="1"/>
  <c r="H660"/>
  <c r="X355"/>
  <c r="AU355" s="1"/>
  <c r="BS355" s="1"/>
  <c r="M622"/>
  <c r="AP622" s="1"/>
  <c r="BN622" s="1"/>
  <c r="X642"/>
  <c r="AU642" s="1"/>
  <c r="BS642" s="1"/>
  <c r="X679"/>
  <c r="AU679" s="1"/>
  <c r="BS679" s="1"/>
  <c r="AK679"/>
  <c r="BZ679" s="1"/>
  <c r="P576" i="9"/>
  <c r="P564"/>
  <c r="AU561" i="10"/>
  <c r="BS561" s="1"/>
  <c r="P677" i="9"/>
  <c r="P685"/>
  <c r="P697"/>
  <c r="P705"/>
  <c r="P720"/>
  <c r="AI622" i="10"/>
  <c r="AY622" s="1"/>
  <c r="BW622" s="1"/>
  <c r="P624" i="9"/>
  <c r="P658"/>
  <c r="L647"/>
  <c r="F66" i="11" s="1"/>
  <c r="L630" i="9"/>
  <c r="F63" i="11" s="1"/>
  <c r="AJ679" i="10"/>
  <c r="BY679" s="1"/>
  <c r="L716" i="9"/>
  <c r="F82" i="11" s="1"/>
  <c r="L713" i="9"/>
  <c r="F81" i="11" s="1"/>
  <c r="L700" i="9"/>
  <c r="F78" i="11" s="1"/>
  <c r="P566" i="9"/>
  <c r="L576"/>
  <c r="F54" i="11" s="1"/>
  <c r="L564" i="9"/>
  <c r="F52" i="11" s="1"/>
  <c r="L658" i="9"/>
  <c r="F68" i="11" s="1"/>
  <c r="L650" i="9"/>
  <c r="F67" i="11" s="1"/>
  <c r="L627" i="9"/>
  <c r="F62" i="11" s="1"/>
  <c r="L624" i="9"/>
  <c r="F61" i="11" s="1"/>
  <c r="L748" i="9"/>
  <c r="F88" i="11" s="1"/>
  <c r="L735" i="9"/>
  <c r="F86" i="11" s="1"/>
  <c r="L720" i="9"/>
  <c r="F83" i="11" s="1"/>
  <c r="L705" i="9"/>
  <c r="F79" i="11" s="1"/>
  <c r="L697" i="9"/>
  <c r="F77" i="11" s="1"/>
  <c r="L693" i="9"/>
  <c r="F76" i="11" s="1"/>
  <c r="L685" i="9"/>
  <c r="F74" i="11" s="1"/>
  <c r="L677" i="9"/>
  <c r="F72" i="11" s="1"/>
  <c r="L664" i="9"/>
  <c r="F70" i="11" s="1"/>
  <c r="F59"/>
  <c r="M692" i="10"/>
  <c r="AP692" s="1"/>
  <c r="BN692" s="1"/>
  <c r="G144"/>
  <c r="CA144" s="1"/>
  <c r="J324" i="9"/>
  <c r="K324"/>
  <c r="D39" i="11" s="1"/>
  <c r="M324" i="9"/>
  <c r="N324"/>
  <c r="O324"/>
  <c r="Q324"/>
  <c r="R324"/>
  <c r="I324"/>
  <c r="C39" i="11" s="1"/>
  <c r="J320" i="9"/>
  <c r="K320"/>
  <c r="D38" i="11" s="1"/>
  <c r="M320" i="9"/>
  <c r="N320"/>
  <c r="O320"/>
  <c r="Q320"/>
  <c r="R320"/>
  <c r="I320"/>
  <c r="C38" i="11" s="1"/>
  <c r="J316" i="9"/>
  <c r="K316"/>
  <c r="D37" i="11" s="1"/>
  <c r="M316" i="9"/>
  <c r="N316"/>
  <c r="O316"/>
  <c r="Q316"/>
  <c r="R316"/>
  <c r="I316"/>
  <c r="C37" i="11" s="1"/>
  <c r="J312" i="9"/>
  <c r="K312"/>
  <c r="D36" i="11" s="1"/>
  <c r="M312" i="9"/>
  <c r="N312"/>
  <c r="O312"/>
  <c r="Q312"/>
  <c r="R312"/>
  <c r="I312"/>
  <c r="C36" i="11" s="1"/>
  <c r="J309" i="9"/>
  <c r="K309"/>
  <c r="D35" i="11" s="1"/>
  <c r="M309" i="9"/>
  <c r="N309"/>
  <c r="O309"/>
  <c r="Q309"/>
  <c r="R309"/>
  <c r="I309"/>
  <c r="C35" i="11" s="1"/>
  <c r="H329" i="10"/>
  <c r="I326"/>
  <c r="J326"/>
  <c r="K326"/>
  <c r="L326"/>
  <c r="M326"/>
  <c r="N326"/>
  <c r="O326"/>
  <c r="P326"/>
  <c r="Q326"/>
  <c r="R326"/>
  <c r="S326"/>
  <c r="U326"/>
  <c r="AT326" s="1"/>
  <c r="BR326" s="1"/>
  <c r="W326"/>
  <c r="Y326"/>
  <c r="Z326"/>
  <c r="AA326"/>
  <c r="AB326"/>
  <c r="AC326"/>
  <c r="AD326"/>
  <c r="AE326"/>
  <c r="AF326"/>
  <c r="AG326"/>
  <c r="AH326"/>
  <c r="AI326"/>
  <c r="AY326" s="1"/>
  <c r="BW326" s="1"/>
  <c r="AL326"/>
  <c r="H325"/>
  <c r="H324"/>
  <c r="I322"/>
  <c r="AN322" s="1"/>
  <c r="BL322" s="1"/>
  <c r="J322"/>
  <c r="K322"/>
  <c r="L322"/>
  <c r="M322"/>
  <c r="N322"/>
  <c r="O322"/>
  <c r="P322"/>
  <c r="Q322"/>
  <c r="R322"/>
  <c r="S322"/>
  <c r="T322"/>
  <c r="U322"/>
  <c r="W322"/>
  <c r="Y322"/>
  <c r="Z322"/>
  <c r="AA322"/>
  <c r="AB322"/>
  <c r="AC322"/>
  <c r="AD322"/>
  <c r="AE322"/>
  <c r="AF322"/>
  <c r="AG322"/>
  <c r="AH322"/>
  <c r="AI322"/>
  <c r="AY322" s="1"/>
  <c r="BW322" s="1"/>
  <c r="AL322"/>
  <c r="H321"/>
  <c r="AK322"/>
  <c r="AJ322"/>
  <c r="H320"/>
  <c r="G320" s="1"/>
  <c r="CA320" s="1"/>
  <c r="CC320" s="1"/>
  <c r="I318"/>
  <c r="AN318" s="1"/>
  <c r="BL318" s="1"/>
  <c r="J318"/>
  <c r="K318"/>
  <c r="L318"/>
  <c r="M318"/>
  <c r="N318"/>
  <c r="O318"/>
  <c r="P318"/>
  <c r="Q318"/>
  <c r="R318"/>
  <c r="S318"/>
  <c r="T318"/>
  <c r="U318"/>
  <c r="W318"/>
  <c r="Y318"/>
  <c r="Z318"/>
  <c r="AA318"/>
  <c r="AB318"/>
  <c r="AC318"/>
  <c r="AD318"/>
  <c r="AE318"/>
  <c r="AF318"/>
  <c r="AG318"/>
  <c r="AH318"/>
  <c r="AI318"/>
  <c r="AY318" s="1"/>
  <c r="BW318" s="1"/>
  <c r="AL318"/>
  <c r="H317"/>
  <c r="AK318"/>
  <c r="AJ318"/>
  <c r="H316"/>
  <c r="G316" s="1"/>
  <c r="CA316" s="1"/>
  <c r="CC316" s="1"/>
  <c r="I314"/>
  <c r="AN314" s="1"/>
  <c r="BL314" s="1"/>
  <c r="J314"/>
  <c r="K314"/>
  <c r="L314"/>
  <c r="M314"/>
  <c r="N314"/>
  <c r="O314"/>
  <c r="P314"/>
  <c r="Q314"/>
  <c r="R314"/>
  <c r="S314"/>
  <c r="T314"/>
  <c r="U314"/>
  <c r="W314"/>
  <c r="Y314"/>
  <c r="Z314"/>
  <c r="AA314"/>
  <c r="AB314"/>
  <c r="AC314"/>
  <c r="AD314"/>
  <c r="AE314"/>
  <c r="AF314"/>
  <c r="AG314"/>
  <c r="AH314"/>
  <c r="AI314"/>
  <c r="AY314" s="1"/>
  <c r="BW314" s="1"/>
  <c r="AL314"/>
  <c r="AK314"/>
  <c r="AJ314"/>
  <c r="H313"/>
  <c r="G313" s="1"/>
  <c r="I311"/>
  <c r="J311"/>
  <c r="K311"/>
  <c r="L311"/>
  <c r="N311"/>
  <c r="P311"/>
  <c r="Q311"/>
  <c r="R311"/>
  <c r="S311"/>
  <c r="T311"/>
  <c r="U311"/>
  <c r="W311"/>
  <c r="X311"/>
  <c r="Y311"/>
  <c r="Z311"/>
  <c r="AA311"/>
  <c r="AB311"/>
  <c r="AC311"/>
  <c r="AD311"/>
  <c r="AE311"/>
  <c r="AF311"/>
  <c r="AG311"/>
  <c r="AH311"/>
  <c r="AL311"/>
  <c r="AY310"/>
  <c r="BW310" s="1"/>
  <c r="H310"/>
  <c r="H311" s="1"/>
  <c r="J304" i="9"/>
  <c r="K304"/>
  <c r="D34" i="11" s="1"/>
  <c r="M304" i="9"/>
  <c r="N304"/>
  <c r="O304"/>
  <c r="Q304"/>
  <c r="R304"/>
  <c r="J301"/>
  <c r="K301"/>
  <c r="D33" i="11" s="1"/>
  <c r="M301" i="9"/>
  <c r="N301"/>
  <c r="O301"/>
  <c r="Q301"/>
  <c r="R301"/>
  <c r="K298"/>
  <c r="D32" i="11" s="1"/>
  <c r="M298" i="9"/>
  <c r="N298"/>
  <c r="O298"/>
  <c r="Q298"/>
  <c r="R298"/>
  <c r="J293"/>
  <c r="AY295" i="10" s="1"/>
  <c r="BW295" s="1"/>
  <c r="K293" i="9"/>
  <c r="D31" i="11" s="1"/>
  <c r="M293" i="9"/>
  <c r="N293"/>
  <c r="O293"/>
  <c r="Q293"/>
  <c r="R293"/>
  <c r="I304"/>
  <c r="C34" i="11" s="1"/>
  <c r="I301" i="9"/>
  <c r="C33" i="11" s="1"/>
  <c r="I298" i="9"/>
  <c r="C32" i="11" s="1"/>
  <c r="I293" i="9"/>
  <c r="C31" i="11" s="1"/>
  <c r="I306" i="10"/>
  <c r="J306"/>
  <c r="K306"/>
  <c r="L306"/>
  <c r="M306"/>
  <c r="N306"/>
  <c r="O306"/>
  <c r="P306"/>
  <c r="Q306"/>
  <c r="R306"/>
  <c r="S306"/>
  <c r="T306"/>
  <c r="U306"/>
  <c r="W306"/>
  <c r="Y306"/>
  <c r="Z306"/>
  <c r="AA306"/>
  <c r="AB306"/>
  <c r="AC306"/>
  <c r="AD306"/>
  <c r="AE306"/>
  <c r="AF306"/>
  <c r="AG306"/>
  <c r="AH306"/>
  <c r="AI306"/>
  <c r="AL306"/>
  <c r="I303"/>
  <c r="AN303" s="1"/>
  <c r="BL303" s="1"/>
  <c r="J303"/>
  <c r="K303"/>
  <c r="L303"/>
  <c r="M303"/>
  <c r="N303"/>
  <c r="O303"/>
  <c r="P303"/>
  <c r="Q303"/>
  <c r="R303"/>
  <c r="S303"/>
  <c r="T303"/>
  <c r="U303"/>
  <c r="W303"/>
  <c r="Y303"/>
  <c r="Z303"/>
  <c r="AA303"/>
  <c r="AB303"/>
  <c r="AC303"/>
  <c r="AD303"/>
  <c r="AE303"/>
  <c r="AF303"/>
  <c r="AG303"/>
  <c r="AH303"/>
  <c r="AI303"/>
  <c r="AY303" s="1"/>
  <c r="BW303" s="1"/>
  <c r="AL303"/>
  <c r="H305"/>
  <c r="G305" s="1"/>
  <c r="AK303"/>
  <c r="AJ303"/>
  <c r="H302"/>
  <c r="G302" s="1"/>
  <c r="I300"/>
  <c r="J300"/>
  <c r="K300"/>
  <c r="L300"/>
  <c r="M300"/>
  <c r="N300"/>
  <c r="O300"/>
  <c r="P300"/>
  <c r="Q300"/>
  <c r="R300"/>
  <c r="S300"/>
  <c r="T300"/>
  <c r="U300"/>
  <c r="W300"/>
  <c r="Y300"/>
  <c r="Z300"/>
  <c r="AA300"/>
  <c r="AB300"/>
  <c r="AC300"/>
  <c r="AD300"/>
  <c r="AE300"/>
  <c r="AF300"/>
  <c r="AG300"/>
  <c r="AH300"/>
  <c r="AI300"/>
  <c r="AL300"/>
  <c r="H299"/>
  <c r="H298"/>
  <c r="AK300"/>
  <c r="AJ300"/>
  <c r="H297"/>
  <c r="G297" s="1"/>
  <c r="CA297" s="1"/>
  <c r="CC297" s="1"/>
  <c r="H292"/>
  <c r="H293"/>
  <c r="H294"/>
  <c r="H291"/>
  <c r="H290"/>
  <c r="H289"/>
  <c r="J285" i="9"/>
  <c r="K285"/>
  <c r="D30" i="11" s="1"/>
  <c r="M285" i="9"/>
  <c r="N285"/>
  <c r="O285"/>
  <c r="Q285"/>
  <c r="R285"/>
  <c r="I285"/>
  <c r="C30" i="11" s="1"/>
  <c r="K282" i="9"/>
  <c r="D29" i="11" s="1"/>
  <c r="M282" i="9"/>
  <c r="N282"/>
  <c r="O282"/>
  <c r="Q282"/>
  <c r="R282"/>
  <c r="I282"/>
  <c r="C29" i="11" s="1"/>
  <c r="J276" i="9"/>
  <c r="K276"/>
  <c r="D28" i="11" s="1"/>
  <c r="M276" i="9"/>
  <c r="N276"/>
  <c r="O276"/>
  <c r="Q276"/>
  <c r="R276"/>
  <c r="I276"/>
  <c r="C28" i="11" s="1"/>
  <c r="J273" i="9"/>
  <c r="K273"/>
  <c r="D27" i="11" s="1"/>
  <c r="M273" i="9"/>
  <c r="N273"/>
  <c r="O273"/>
  <c r="Q273"/>
  <c r="R273"/>
  <c r="I273"/>
  <c r="C27" i="11" s="1"/>
  <c r="I287" i="10"/>
  <c r="J287"/>
  <c r="K287"/>
  <c r="L287"/>
  <c r="M287"/>
  <c r="N287"/>
  <c r="O287"/>
  <c r="P287"/>
  <c r="Q287"/>
  <c r="R287"/>
  <c r="S287"/>
  <c r="T287"/>
  <c r="U287"/>
  <c r="W287"/>
  <c r="Y287"/>
  <c r="Z287"/>
  <c r="AA287"/>
  <c r="AB287"/>
  <c r="AC287"/>
  <c r="AD287"/>
  <c r="AE287"/>
  <c r="AF287"/>
  <c r="AG287"/>
  <c r="AH287"/>
  <c r="AI287"/>
  <c r="AL287"/>
  <c r="AK287"/>
  <c r="AJ287"/>
  <c r="H286"/>
  <c r="G286" s="1"/>
  <c r="I284"/>
  <c r="J284"/>
  <c r="K284"/>
  <c r="L284"/>
  <c r="M284"/>
  <c r="N284"/>
  <c r="O284"/>
  <c r="P284"/>
  <c r="Q284"/>
  <c r="R284"/>
  <c r="S284"/>
  <c r="T284"/>
  <c r="U284"/>
  <c r="W284"/>
  <c r="Y284"/>
  <c r="Z284"/>
  <c r="AA284"/>
  <c r="AB284"/>
  <c r="AC284"/>
  <c r="AD284"/>
  <c r="AE284"/>
  <c r="AF284"/>
  <c r="AG284"/>
  <c r="AH284"/>
  <c r="AI284"/>
  <c r="AL284"/>
  <c r="H283"/>
  <c r="H282"/>
  <c r="H281"/>
  <c r="H280"/>
  <c r="I278"/>
  <c r="J278"/>
  <c r="K278"/>
  <c r="L278"/>
  <c r="M278"/>
  <c r="N278"/>
  <c r="O278"/>
  <c r="P278"/>
  <c r="Q278"/>
  <c r="R278"/>
  <c r="S278"/>
  <c r="T278"/>
  <c r="U278"/>
  <c r="W278"/>
  <c r="Y278"/>
  <c r="Z278"/>
  <c r="AA278"/>
  <c r="AB278"/>
  <c r="AC278"/>
  <c r="AD278"/>
  <c r="AE278"/>
  <c r="AF278"/>
  <c r="AG278"/>
  <c r="AH278"/>
  <c r="AI278"/>
  <c r="AL278"/>
  <c r="AK278"/>
  <c r="AJ278"/>
  <c r="H277"/>
  <c r="G277" s="1"/>
  <c r="AL275"/>
  <c r="I275"/>
  <c r="J275"/>
  <c r="K275"/>
  <c r="L275"/>
  <c r="M275"/>
  <c r="N275"/>
  <c r="O275"/>
  <c r="P275"/>
  <c r="Q275"/>
  <c r="R275"/>
  <c r="S275"/>
  <c r="T275"/>
  <c r="U275"/>
  <c r="W275"/>
  <c r="Y275"/>
  <c r="Z275"/>
  <c r="AA275"/>
  <c r="AB275"/>
  <c r="AC275"/>
  <c r="AD275"/>
  <c r="AE275"/>
  <c r="AF275"/>
  <c r="AG275"/>
  <c r="AH275"/>
  <c r="AI275"/>
  <c r="AK275"/>
  <c r="AJ275"/>
  <c r="H274"/>
  <c r="G274" s="1"/>
  <c r="D12" i="11"/>
  <c r="C12"/>
  <c r="J257" i="9"/>
  <c r="K257"/>
  <c r="D25" i="11" s="1"/>
  <c r="M257" i="9"/>
  <c r="N257"/>
  <c r="O257"/>
  <c r="Q257"/>
  <c r="R257"/>
  <c r="I257"/>
  <c r="C25" i="11" s="1"/>
  <c r="J254" i="9"/>
  <c r="K254"/>
  <c r="D24" i="11" s="1"/>
  <c r="M254" i="9"/>
  <c r="N254"/>
  <c r="O254"/>
  <c r="Q254"/>
  <c r="R254"/>
  <c r="I254"/>
  <c r="C24" i="11" s="1"/>
  <c r="J270" i="9"/>
  <c r="K270"/>
  <c r="D26" i="11" s="1"/>
  <c r="M270" i="9"/>
  <c r="N270"/>
  <c r="O270"/>
  <c r="Q270"/>
  <c r="R270"/>
  <c r="I270"/>
  <c r="C26" i="11" s="1"/>
  <c r="J272" i="10"/>
  <c r="L272"/>
  <c r="N272"/>
  <c r="P272"/>
  <c r="R272"/>
  <c r="T272"/>
  <c r="W272"/>
  <c r="Y272"/>
  <c r="Z272"/>
  <c r="AA272"/>
  <c r="AB272"/>
  <c r="AC272"/>
  <c r="AD272"/>
  <c r="AE272"/>
  <c r="AF272"/>
  <c r="AG272"/>
  <c r="AH272"/>
  <c r="AL272"/>
  <c r="AT271"/>
  <c r="BR271" s="1"/>
  <c r="H262"/>
  <c r="G262" s="1"/>
  <c r="CA262" s="1"/>
  <c r="CC262" s="1"/>
  <c r="H263"/>
  <c r="G263" s="1"/>
  <c r="CA263" s="1"/>
  <c r="CC263" s="1"/>
  <c r="H264"/>
  <c r="G264" s="1"/>
  <c r="CA264" s="1"/>
  <c r="CC264" s="1"/>
  <c r="H265"/>
  <c r="G265" s="1"/>
  <c r="CA265" s="1"/>
  <c r="CC265" s="1"/>
  <c r="H266"/>
  <c r="G266" s="1"/>
  <c r="CA266" s="1"/>
  <c r="CC266" s="1"/>
  <c r="H268"/>
  <c r="G268" s="1"/>
  <c r="CA268" s="1"/>
  <c r="CC268" s="1"/>
  <c r="H269"/>
  <c r="G269" s="1"/>
  <c r="CA269" s="1"/>
  <c r="CC269" s="1"/>
  <c r="H270"/>
  <c r="G270" s="1"/>
  <c r="CA270" s="1"/>
  <c r="CC270" s="1"/>
  <c r="H271"/>
  <c r="G271" s="1"/>
  <c r="H261"/>
  <c r="I259"/>
  <c r="J259"/>
  <c r="K259"/>
  <c r="L259"/>
  <c r="M259"/>
  <c r="N259"/>
  <c r="O259"/>
  <c r="P259"/>
  <c r="Q259"/>
  <c r="R259"/>
  <c r="S259"/>
  <c r="T259"/>
  <c r="U259"/>
  <c r="W259"/>
  <c r="Y259"/>
  <c r="Z259"/>
  <c r="AA259"/>
  <c r="AB259"/>
  <c r="AC259"/>
  <c r="AD259"/>
  <c r="AE259"/>
  <c r="AF259"/>
  <c r="AG259"/>
  <c r="AH259"/>
  <c r="AI259"/>
  <c r="AL259"/>
  <c r="AK259"/>
  <c r="AJ259"/>
  <c r="H258"/>
  <c r="G258" s="1"/>
  <c r="I256"/>
  <c r="J256"/>
  <c r="K256"/>
  <c r="L256"/>
  <c r="M256"/>
  <c r="N256"/>
  <c r="O256"/>
  <c r="P256"/>
  <c r="Q256"/>
  <c r="R256"/>
  <c r="S256"/>
  <c r="T256"/>
  <c r="U256"/>
  <c r="W256"/>
  <c r="Y256"/>
  <c r="Z256"/>
  <c r="AA256"/>
  <c r="AB256"/>
  <c r="AC256"/>
  <c r="AD256"/>
  <c r="AE256"/>
  <c r="AF256"/>
  <c r="AG256"/>
  <c r="AH256"/>
  <c r="AI256"/>
  <c r="AL256"/>
  <c r="AK256"/>
  <c r="AJ256"/>
  <c r="H255"/>
  <c r="J251" i="9"/>
  <c r="K251"/>
  <c r="D23" i="11" s="1"/>
  <c r="M251" i="9"/>
  <c r="N251"/>
  <c r="O251"/>
  <c r="Q251"/>
  <c r="R251"/>
  <c r="I251"/>
  <c r="C23" i="11" s="1"/>
  <c r="I253" i="10"/>
  <c r="AN253" s="1"/>
  <c r="BL253" s="1"/>
  <c r="J253"/>
  <c r="K253"/>
  <c r="L253"/>
  <c r="M253"/>
  <c r="N253"/>
  <c r="O253"/>
  <c r="P253"/>
  <c r="Q253"/>
  <c r="R253"/>
  <c r="S253"/>
  <c r="T253"/>
  <c r="U253"/>
  <c r="W253"/>
  <c r="Y253"/>
  <c r="Z253"/>
  <c r="AA253"/>
  <c r="AB253"/>
  <c r="AC253"/>
  <c r="AD253"/>
  <c r="AE253"/>
  <c r="AF253"/>
  <c r="AG253"/>
  <c r="AH253"/>
  <c r="AI253"/>
  <c r="AY253" s="1"/>
  <c r="BW253" s="1"/>
  <c r="AL253"/>
  <c r="AK253"/>
  <c r="AJ253"/>
  <c r="H252"/>
  <c r="G252" s="1"/>
  <c r="J248" i="9"/>
  <c r="K248"/>
  <c r="D22" i="11" s="1"/>
  <c r="M248" i="9"/>
  <c r="N248"/>
  <c r="O248"/>
  <c r="Q248"/>
  <c r="R248"/>
  <c r="I248"/>
  <c r="C22" i="11" s="1"/>
  <c r="L247" i="9"/>
  <c r="P247" s="1"/>
  <c r="P248" s="1"/>
  <c r="J250" i="10"/>
  <c r="L250"/>
  <c r="M250"/>
  <c r="N250"/>
  <c r="O250"/>
  <c r="P250"/>
  <c r="Q250"/>
  <c r="R250"/>
  <c r="S250"/>
  <c r="T250"/>
  <c r="U250"/>
  <c r="W250"/>
  <c r="CA250" s="1"/>
  <c r="CC250" s="1"/>
  <c r="X250"/>
  <c r="Y250"/>
  <c r="Z250"/>
  <c r="AA250"/>
  <c r="AB250"/>
  <c r="AC250"/>
  <c r="AD250"/>
  <c r="AE250"/>
  <c r="AF250"/>
  <c r="AG250"/>
  <c r="AH250"/>
  <c r="AL250"/>
  <c r="J240" i="9"/>
  <c r="K240"/>
  <c r="D20" i="11" s="1"/>
  <c r="M240" i="9"/>
  <c r="N240"/>
  <c r="O240"/>
  <c r="Q240"/>
  <c r="R240"/>
  <c r="I240"/>
  <c r="C20" i="11" s="1"/>
  <c r="H245" i="10"/>
  <c r="H244"/>
  <c r="J242"/>
  <c r="K242"/>
  <c r="L242"/>
  <c r="M242"/>
  <c r="N242"/>
  <c r="O242"/>
  <c r="P242"/>
  <c r="Q242"/>
  <c r="R242"/>
  <c r="S242"/>
  <c r="T242"/>
  <c r="U242"/>
  <c r="W242"/>
  <c r="Y242"/>
  <c r="Z242"/>
  <c r="AA242"/>
  <c r="AB242"/>
  <c r="AC242"/>
  <c r="AD242"/>
  <c r="AE242"/>
  <c r="AF242"/>
  <c r="AG242"/>
  <c r="AH242"/>
  <c r="AI242"/>
  <c r="AL242"/>
  <c r="H241"/>
  <c r="J236" i="9"/>
  <c r="K236"/>
  <c r="D19" i="11" s="1"/>
  <c r="M236" i="9"/>
  <c r="N236"/>
  <c r="O236"/>
  <c r="Q236"/>
  <c r="R236"/>
  <c r="I236"/>
  <c r="C19" i="11" s="1"/>
  <c r="J238" i="10"/>
  <c r="L238"/>
  <c r="N238"/>
  <c r="P238"/>
  <c r="Q238"/>
  <c r="R238"/>
  <c r="T238"/>
  <c r="U238"/>
  <c r="W238"/>
  <c r="Y238"/>
  <c r="AA238"/>
  <c r="AB238"/>
  <c r="AC238"/>
  <c r="AD238"/>
  <c r="AE238"/>
  <c r="AF238"/>
  <c r="AG238"/>
  <c r="AH238"/>
  <c r="AL238"/>
  <c r="H225"/>
  <c r="G225" s="1"/>
  <c r="CA225" s="1"/>
  <c r="CC225" s="1"/>
  <c r="H226"/>
  <c r="G226" s="1"/>
  <c r="CA226" s="1"/>
  <c r="CC226" s="1"/>
  <c r="H227"/>
  <c r="H228"/>
  <c r="H229"/>
  <c r="H230"/>
  <c r="H231"/>
  <c r="H232"/>
  <c r="H233"/>
  <c r="H235"/>
  <c r="H237"/>
  <c r="G237" s="1"/>
  <c r="CA237" s="1"/>
  <c r="CC237" s="1"/>
  <c r="H224"/>
  <c r="J220" i="9"/>
  <c r="K220"/>
  <c r="D18" i="11" s="1"/>
  <c r="M220" i="9"/>
  <c r="N220"/>
  <c r="O220"/>
  <c r="Q220"/>
  <c r="R220"/>
  <c r="I220"/>
  <c r="C18" i="11" s="1"/>
  <c r="I222" i="10"/>
  <c r="AN222" s="1"/>
  <c r="BL222" s="1"/>
  <c r="J222"/>
  <c r="K222"/>
  <c r="L222"/>
  <c r="M222"/>
  <c r="N222"/>
  <c r="O222"/>
  <c r="P222"/>
  <c r="Q222"/>
  <c r="R222"/>
  <c r="S222"/>
  <c r="T222"/>
  <c r="U222"/>
  <c r="W222"/>
  <c r="Y222"/>
  <c r="Z222"/>
  <c r="AA222"/>
  <c r="AB222"/>
  <c r="AC222"/>
  <c r="AD222"/>
  <c r="AE222"/>
  <c r="AF222"/>
  <c r="AG222"/>
  <c r="AH222"/>
  <c r="AI222"/>
  <c r="AY222" s="1"/>
  <c r="BW222" s="1"/>
  <c r="AL222"/>
  <c r="H221"/>
  <c r="H220"/>
  <c r="H219"/>
  <c r="AK222"/>
  <c r="H218"/>
  <c r="G218" s="1"/>
  <c r="CA218" s="1"/>
  <c r="CC218" s="1"/>
  <c r="J214" i="9"/>
  <c r="K214"/>
  <c r="D17" i="11" s="1"/>
  <c r="M214" i="9"/>
  <c r="N214"/>
  <c r="O214"/>
  <c r="Q214"/>
  <c r="R214"/>
  <c r="I214"/>
  <c r="C17" i="11" s="1"/>
  <c r="I216" i="10"/>
  <c r="AN216" s="1"/>
  <c r="BL216" s="1"/>
  <c r="J216"/>
  <c r="K216"/>
  <c r="L216"/>
  <c r="M216"/>
  <c r="N216"/>
  <c r="O216"/>
  <c r="P216"/>
  <c r="Q216"/>
  <c r="R216"/>
  <c r="S216"/>
  <c r="T216"/>
  <c r="U216"/>
  <c r="W216"/>
  <c r="Y216"/>
  <c r="Z216"/>
  <c r="AA216"/>
  <c r="AB216"/>
  <c r="AC216"/>
  <c r="AD216"/>
  <c r="AE216"/>
  <c r="AF216"/>
  <c r="AG216"/>
  <c r="AH216"/>
  <c r="AI216"/>
  <c r="AY216" s="1"/>
  <c r="BW216" s="1"/>
  <c r="AL216"/>
  <c r="H215"/>
  <c r="H214"/>
  <c r="AK216"/>
  <c r="AJ216"/>
  <c r="H213"/>
  <c r="D16" i="11"/>
  <c r="C16"/>
  <c r="H205" i="10"/>
  <c r="H206"/>
  <c r="H207"/>
  <c r="H208"/>
  <c r="H209"/>
  <c r="G209" s="1"/>
  <c r="H204"/>
  <c r="D15" i="11"/>
  <c r="C15"/>
  <c r="AN202" i="10"/>
  <c r="BL202" s="1"/>
  <c r="AY202"/>
  <c r="BW202" s="1"/>
  <c r="AL202"/>
  <c r="H197"/>
  <c r="H198"/>
  <c r="H196"/>
  <c r="J192" i="9"/>
  <c r="K192"/>
  <c r="D14" i="11" s="1"/>
  <c r="M192" i="9"/>
  <c r="N192"/>
  <c r="O192"/>
  <c r="Q192"/>
  <c r="R192"/>
  <c r="I192"/>
  <c r="C14" i="11" s="1"/>
  <c r="K194" i="10"/>
  <c r="L194"/>
  <c r="M194"/>
  <c r="N194"/>
  <c r="P194"/>
  <c r="Q194"/>
  <c r="R194"/>
  <c r="T194"/>
  <c r="U194"/>
  <c r="W194"/>
  <c r="Y194"/>
  <c r="Z194"/>
  <c r="AA194"/>
  <c r="AB194"/>
  <c r="AC194"/>
  <c r="AD194"/>
  <c r="AE194"/>
  <c r="AF194"/>
  <c r="AG194"/>
  <c r="AH194"/>
  <c r="AL194"/>
  <c r="J194"/>
  <c r="I194"/>
  <c r="AN194" s="1"/>
  <c r="BL194" s="1"/>
  <c r="H182"/>
  <c r="H184"/>
  <c r="H185"/>
  <c r="H186"/>
  <c r="H187"/>
  <c r="H188"/>
  <c r="H189"/>
  <c r="H190"/>
  <c r="H191"/>
  <c r="H192"/>
  <c r="G192" s="1"/>
  <c r="CA192" s="1"/>
  <c r="CC192" s="1"/>
  <c r="H193"/>
  <c r="H181"/>
  <c r="J177" i="9"/>
  <c r="K177"/>
  <c r="D13" i="11" s="1"/>
  <c r="M177" i="9"/>
  <c r="N177"/>
  <c r="O177"/>
  <c r="Q177"/>
  <c r="R177"/>
  <c r="I177"/>
  <c r="C13" i="11" s="1"/>
  <c r="I179" i="10"/>
  <c r="J179"/>
  <c r="K179"/>
  <c r="L179"/>
  <c r="N179"/>
  <c r="P179"/>
  <c r="Q179"/>
  <c r="R179"/>
  <c r="T179"/>
  <c r="U179"/>
  <c r="W179"/>
  <c r="Y179"/>
  <c r="Z179"/>
  <c r="AA179"/>
  <c r="AC179"/>
  <c r="AD179"/>
  <c r="AE179"/>
  <c r="AF179"/>
  <c r="AG179"/>
  <c r="AH179"/>
  <c r="AI179"/>
  <c r="AL179"/>
  <c r="H175"/>
  <c r="H176"/>
  <c r="H178"/>
  <c r="G178" s="1"/>
  <c r="L176" i="9" s="1"/>
  <c r="P176" s="1"/>
  <c r="M179" i="10"/>
  <c r="H174"/>
  <c r="S179"/>
  <c r="O179"/>
  <c r="E66"/>
  <c r="E69"/>
  <c r="L64" i="9"/>
  <c r="P64" s="1"/>
  <c r="L67"/>
  <c r="P67" s="1"/>
  <c r="D48" i="11" l="1"/>
  <c r="I372" i="10"/>
  <c r="AB372"/>
  <c r="BZ566"/>
  <c r="AU566"/>
  <c r="BS566" s="1"/>
  <c r="X372"/>
  <c r="AU372" s="1"/>
  <c r="BS372" s="1"/>
  <c r="BY566"/>
  <c r="O372"/>
  <c r="S372"/>
  <c r="M372"/>
  <c r="Q372"/>
  <c r="AR372" s="1"/>
  <c r="BP372" s="1"/>
  <c r="AI372"/>
  <c r="AV372"/>
  <c r="BT372" s="1"/>
  <c r="AN642"/>
  <c r="BL642" s="1"/>
  <c r="AN692"/>
  <c r="BL692" s="1"/>
  <c r="BY726"/>
  <c r="CA726"/>
  <c r="CC726" s="1"/>
  <c r="BZ726"/>
  <c r="AT372"/>
  <c r="BR372" s="1"/>
  <c r="AQ372"/>
  <c r="BO372" s="1"/>
  <c r="AW372"/>
  <c r="BU372" s="1"/>
  <c r="AP372"/>
  <c r="BN372" s="1"/>
  <c r="CA271"/>
  <c r="CC271" s="1"/>
  <c r="CA178"/>
  <c r="CC178" s="1"/>
  <c r="BZ178"/>
  <c r="BY178"/>
  <c r="AS179"/>
  <c r="BQ179" s="1"/>
  <c r="AQ179"/>
  <c r="BO179" s="1"/>
  <c r="AP179"/>
  <c r="BN179" s="1"/>
  <c r="AY259"/>
  <c r="BW259" s="1"/>
  <c r="AN259"/>
  <c r="BL259" s="1"/>
  <c r="G196"/>
  <c r="BZ196" s="1"/>
  <c r="H202"/>
  <c r="P396" i="9"/>
  <c r="P572"/>
  <c r="L572"/>
  <c r="F53" i="11" s="1"/>
  <c r="BZ271" i="10"/>
  <c r="BY271"/>
  <c r="L269" i="9"/>
  <c r="P269" s="1"/>
  <c r="H729" i="10"/>
  <c r="H730" s="1"/>
  <c r="H372" s="1"/>
  <c r="K730"/>
  <c r="G744"/>
  <c r="G742"/>
  <c r="G407"/>
  <c r="G552"/>
  <c r="G561" s="1"/>
  <c r="AY275"/>
  <c r="BW275" s="1"/>
  <c r="AN275"/>
  <c r="BL275" s="1"/>
  <c r="AY278"/>
  <c r="BW278" s="1"/>
  <c r="AN278"/>
  <c r="BL278" s="1"/>
  <c r="AN295"/>
  <c r="BL295" s="1"/>
  <c r="AY179"/>
  <c r="BW179" s="1"/>
  <c r="AN179"/>
  <c r="BL179" s="1"/>
  <c r="AY242"/>
  <c r="BW242" s="1"/>
  <c r="AY256"/>
  <c r="BW256" s="1"/>
  <c r="AN256"/>
  <c r="BL256" s="1"/>
  <c r="AY287"/>
  <c r="BW287" s="1"/>
  <c r="AN287"/>
  <c r="BL287" s="1"/>
  <c r="AY306"/>
  <c r="BW306" s="1"/>
  <c r="AN306"/>
  <c r="BL306" s="1"/>
  <c r="AN311"/>
  <c r="BL311" s="1"/>
  <c r="AN326"/>
  <c r="BL326" s="1"/>
  <c r="AV179"/>
  <c r="BT179" s="1"/>
  <c r="AR179"/>
  <c r="BP179" s="1"/>
  <c r="AO179"/>
  <c r="BM179" s="1"/>
  <c r="AT194"/>
  <c r="BR194" s="1"/>
  <c r="AP194"/>
  <c r="BN194" s="1"/>
  <c r="AO194"/>
  <c r="BM194" s="1"/>
  <c r="AT202"/>
  <c r="BR202" s="1"/>
  <c r="AS202"/>
  <c r="BQ202" s="1"/>
  <c r="AR202"/>
  <c r="BP202" s="1"/>
  <c r="AQ202"/>
  <c r="BO202" s="1"/>
  <c r="AP202"/>
  <c r="BN202" s="1"/>
  <c r="AO202"/>
  <c r="BM202" s="1"/>
  <c r="AX216"/>
  <c r="BV216" s="1"/>
  <c r="AW216"/>
  <c r="BU216" s="1"/>
  <c r="AV216"/>
  <c r="BT216" s="1"/>
  <c r="AT222"/>
  <c r="BR222" s="1"/>
  <c r="AS222"/>
  <c r="BQ222" s="1"/>
  <c r="AR222"/>
  <c r="BP222" s="1"/>
  <c r="AQ222"/>
  <c r="BO222" s="1"/>
  <c r="AP222"/>
  <c r="BN222" s="1"/>
  <c r="AO222"/>
  <c r="BM222" s="1"/>
  <c r="AX238"/>
  <c r="BV238" s="1"/>
  <c r="AW238"/>
  <c r="BU238" s="1"/>
  <c r="AT238"/>
  <c r="BR238" s="1"/>
  <c r="AT242"/>
  <c r="BR242" s="1"/>
  <c r="AS242"/>
  <c r="BQ242" s="1"/>
  <c r="AR242"/>
  <c r="BP242" s="1"/>
  <c r="AQ242"/>
  <c r="BO242" s="1"/>
  <c r="AP242"/>
  <c r="BN242" s="1"/>
  <c r="AO242"/>
  <c r="BM242" s="1"/>
  <c r="AX253"/>
  <c r="BV253" s="1"/>
  <c r="AW253"/>
  <c r="BU253" s="1"/>
  <c r="AV253"/>
  <c r="BT253" s="1"/>
  <c r="AT256"/>
  <c r="BR256" s="1"/>
  <c r="AS256"/>
  <c r="BQ256" s="1"/>
  <c r="AR256"/>
  <c r="BP256" s="1"/>
  <c r="AQ256"/>
  <c r="BO256" s="1"/>
  <c r="AP256"/>
  <c r="BN256" s="1"/>
  <c r="AO256"/>
  <c r="BM256" s="1"/>
  <c r="AX259"/>
  <c r="BV259" s="1"/>
  <c r="AW259"/>
  <c r="BU259" s="1"/>
  <c r="AV259"/>
  <c r="BT259" s="1"/>
  <c r="AX272"/>
  <c r="BV272" s="1"/>
  <c r="AW272"/>
  <c r="BU272" s="1"/>
  <c r="AV272"/>
  <c r="BT272" s="1"/>
  <c r="AX275"/>
  <c r="BV275" s="1"/>
  <c r="AW275"/>
  <c r="BU275" s="1"/>
  <c r="AV275"/>
  <c r="BT275" s="1"/>
  <c r="AX278"/>
  <c r="BV278" s="1"/>
  <c r="AW278"/>
  <c r="BU278" s="1"/>
  <c r="AV278"/>
  <c r="BT278" s="1"/>
  <c r="AX284"/>
  <c r="BV284" s="1"/>
  <c r="AW284"/>
  <c r="BU284" s="1"/>
  <c r="AV284"/>
  <c r="BT284" s="1"/>
  <c r="AT287"/>
  <c r="BR287" s="1"/>
  <c r="AS287"/>
  <c r="BQ287" s="1"/>
  <c r="AR287"/>
  <c r="BP287" s="1"/>
  <c r="AQ287"/>
  <c r="BO287" s="1"/>
  <c r="AP287"/>
  <c r="BN287" s="1"/>
  <c r="AO287"/>
  <c r="BM287" s="1"/>
  <c r="AT300"/>
  <c r="BR300" s="1"/>
  <c r="AS300"/>
  <c r="BQ300" s="1"/>
  <c r="AR300"/>
  <c r="BP300" s="1"/>
  <c r="AQ300"/>
  <c r="BO300" s="1"/>
  <c r="AP300"/>
  <c r="BN300" s="1"/>
  <c r="AO300"/>
  <c r="BM300" s="1"/>
  <c r="AT303"/>
  <c r="BR303" s="1"/>
  <c r="AS303"/>
  <c r="BQ303" s="1"/>
  <c r="AR303"/>
  <c r="BP303" s="1"/>
  <c r="AQ303"/>
  <c r="BO303" s="1"/>
  <c r="AP303"/>
  <c r="BN303" s="1"/>
  <c r="AO303"/>
  <c r="BM303" s="1"/>
  <c r="AT306"/>
  <c r="BR306" s="1"/>
  <c r="AS306"/>
  <c r="BQ306" s="1"/>
  <c r="AR306"/>
  <c r="BP306" s="1"/>
  <c r="AQ306"/>
  <c r="BO306" s="1"/>
  <c r="AP306"/>
  <c r="BN306" s="1"/>
  <c r="AO306"/>
  <c r="BM306" s="1"/>
  <c r="AX311"/>
  <c r="BV311" s="1"/>
  <c r="AW311"/>
  <c r="BU311" s="1"/>
  <c r="AV311"/>
  <c r="BT311" s="1"/>
  <c r="AU311"/>
  <c r="BS311" s="1"/>
  <c r="AT311"/>
  <c r="BR311" s="1"/>
  <c r="AS311"/>
  <c r="BQ311" s="1"/>
  <c r="AR311"/>
  <c r="BP311" s="1"/>
  <c r="AO311"/>
  <c r="BM311" s="1"/>
  <c r="AX314"/>
  <c r="BV314" s="1"/>
  <c r="AW314"/>
  <c r="BU314" s="1"/>
  <c r="AV314"/>
  <c r="BT314" s="1"/>
  <c r="AX318"/>
  <c r="BV318" s="1"/>
  <c r="AW318"/>
  <c r="BU318" s="1"/>
  <c r="AV318"/>
  <c r="BT318" s="1"/>
  <c r="AX322"/>
  <c r="BV322" s="1"/>
  <c r="AW322"/>
  <c r="BU322" s="1"/>
  <c r="AV322"/>
  <c r="BT322" s="1"/>
  <c r="AX326"/>
  <c r="BV326" s="1"/>
  <c r="AW326"/>
  <c r="BU326" s="1"/>
  <c r="AV326"/>
  <c r="BT326" s="1"/>
  <c r="AS326"/>
  <c r="BQ326" s="1"/>
  <c r="AR326"/>
  <c r="BP326" s="1"/>
  <c r="AQ326"/>
  <c r="BO326" s="1"/>
  <c r="AP326"/>
  <c r="BN326" s="1"/>
  <c r="AO326"/>
  <c r="BM326" s="1"/>
  <c r="AX179"/>
  <c r="BV179" s="1"/>
  <c r="AT179"/>
  <c r="BR179" s="1"/>
  <c r="AX194"/>
  <c r="BV194" s="1"/>
  <c r="AW194"/>
  <c r="BU194" s="1"/>
  <c r="AV194"/>
  <c r="BT194" s="1"/>
  <c r="AR194"/>
  <c r="BP194" s="1"/>
  <c r="AX202"/>
  <c r="BV202" s="1"/>
  <c r="AW202"/>
  <c r="BU202" s="1"/>
  <c r="AV202"/>
  <c r="BT202" s="1"/>
  <c r="AT216"/>
  <c r="BR216" s="1"/>
  <c r="AS216"/>
  <c r="BQ216" s="1"/>
  <c r="AR216"/>
  <c r="BP216" s="1"/>
  <c r="AQ216"/>
  <c r="BO216" s="1"/>
  <c r="AP216"/>
  <c r="BN216" s="1"/>
  <c r="AO216"/>
  <c r="BM216" s="1"/>
  <c r="AX222"/>
  <c r="BV222" s="1"/>
  <c r="AW222"/>
  <c r="BU222" s="1"/>
  <c r="AV222"/>
  <c r="BT222" s="1"/>
  <c r="AR238"/>
  <c r="BP238" s="1"/>
  <c r="AX242"/>
  <c r="BV242" s="1"/>
  <c r="AW242"/>
  <c r="BU242" s="1"/>
  <c r="AV242"/>
  <c r="BT242" s="1"/>
  <c r="AX250"/>
  <c r="BV250" s="1"/>
  <c r="AW250"/>
  <c r="BU250" s="1"/>
  <c r="AV250"/>
  <c r="BT250" s="1"/>
  <c r="AU250"/>
  <c r="BS250" s="1"/>
  <c r="AT250"/>
  <c r="BR250" s="1"/>
  <c r="AS250"/>
  <c r="BQ250" s="1"/>
  <c r="AR250"/>
  <c r="BP250" s="1"/>
  <c r="AQ250"/>
  <c r="BO250" s="1"/>
  <c r="AP250"/>
  <c r="BN250" s="1"/>
  <c r="AT253"/>
  <c r="BR253" s="1"/>
  <c r="AS253"/>
  <c r="BQ253" s="1"/>
  <c r="AR253"/>
  <c r="BP253" s="1"/>
  <c r="AQ253"/>
  <c r="BO253" s="1"/>
  <c r="AP253"/>
  <c r="BN253" s="1"/>
  <c r="AO253"/>
  <c r="BM253" s="1"/>
  <c r="AX256"/>
  <c r="BV256" s="1"/>
  <c r="AW256"/>
  <c r="BU256" s="1"/>
  <c r="AV256"/>
  <c r="BT256" s="1"/>
  <c r="AT259"/>
  <c r="BR259" s="1"/>
  <c r="AS259"/>
  <c r="BQ259" s="1"/>
  <c r="AR259"/>
  <c r="BP259" s="1"/>
  <c r="AQ259"/>
  <c r="BO259" s="1"/>
  <c r="AP259"/>
  <c r="BN259" s="1"/>
  <c r="AO259"/>
  <c r="BM259" s="1"/>
  <c r="AT275"/>
  <c r="BR275" s="1"/>
  <c r="AS275"/>
  <c r="BQ275" s="1"/>
  <c r="AR275"/>
  <c r="BP275" s="1"/>
  <c r="AQ275"/>
  <c r="BO275" s="1"/>
  <c r="AP275"/>
  <c r="BN275" s="1"/>
  <c r="AO275"/>
  <c r="BM275" s="1"/>
  <c r="AT278"/>
  <c r="BR278" s="1"/>
  <c r="AS278"/>
  <c r="BQ278" s="1"/>
  <c r="AR278"/>
  <c r="BP278" s="1"/>
  <c r="AQ278"/>
  <c r="BO278" s="1"/>
  <c r="AP278"/>
  <c r="BN278" s="1"/>
  <c r="AO278"/>
  <c r="BM278" s="1"/>
  <c r="AT284"/>
  <c r="BR284" s="1"/>
  <c r="AS284"/>
  <c r="BQ284" s="1"/>
  <c r="AR284"/>
  <c r="BP284" s="1"/>
  <c r="AQ284"/>
  <c r="BO284" s="1"/>
  <c r="AP284"/>
  <c r="BN284" s="1"/>
  <c r="AO284"/>
  <c r="BM284" s="1"/>
  <c r="AX287"/>
  <c r="BV287" s="1"/>
  <c r="AW287"/>
  <c r="BU287" s="1"/>
  <c r="AV287"/>
  <c r="BT287" s="1"/>
  <c r="AX300"/>
  <c r="BV300" s="1"/>
  <c r="AW300"/>
  <c r="BU300" s="1"/>
  <c r="AV300"/>
  <c r="BT300" s="1"/>
  <c r="AX303"/>
  <c r="BV303" s="1"/>
  <c r="AW303"/>
  <c r="BU303" s="1"/>
  <c r="AV303"/>
  <c r="BT303" s="1"/>
  <c r="AX306"/>
  <c r="BV306" s="1"/>
  <c r="AW306"/>
  <c r="BU306" s="1"/>
  <c r="AV306"/>
  <c r="BT306" s="1"/>
  <c r="AT314"/>
  <c r="BR314" s="1"/>
  <c r="AS314"/>
  <c r="BQ314" s="1"/>
  <c r="AR314"/>
  <c r="BP314" s="1"/>
  <c r="AQ314"/>
  <c r="BO314" s="1"/>
  <c r="AP314"/>
  <c r="BN314" s="1"/>
  <c r="AO314"/>
  <c r="BM314" s="1"/>
  <c r="AT318"/>
  <c r="BR318" s="1"/>
  <c r="AS318"/>
  <c r="BQ318" s="1"/>
  <c r="AR318"/>
  <c r="BP318" s="1"/>
  <c r="AQ318"/>
  <c r="BO318" s="1"/>
  <c r="AP318"/>
  <c r="BN318" s="1"/>
  <c r="AO318"/>
  <c r="BM318" s="1"/>
  <c r="AT322"/>
  <c r="BR322" s="1"/>
  <c r="AS322"/>
  <c r="BQ322" s="1"/>
  <c r="AR322"/>
  <c r="BP322" s="1"/>
  <c r="AQ322"/>
  <c r="BO322" s="1"/>
  <c r="AP322"/>
  <c r="BN322" s="1"/>
  <c r="AO322"/>
  <c r="BM322" s="1"/>
  <c r="F58" i="11"/>
  <c r="AJ747" i="10"/>
  <c r="AK730"/>
  <c r="G244"/>
  <c r="BZ244" s="1"/>
  <c r="H247"/>
  <c r="AJ730"/>
  <c r="AK747"/>
  <c r="H194"/>
  <c r="H238"/>
  <c r="G241"/>
  <c r="CA241" s="1"/>
  <c r="CC241" s="1"/>
  <c r="H242"/>
  <c r="G174"/>
  <c r="CA174" s="1"/>
  <c r="CC174" s="1"/>
  <c r="H179"/>
  <c r="G261"/>
  <c r="CA261" s="1"/>
  <c r="CC261" s="1"/>
  <c r="H272"/>
  <c r="L15"/>
  <c r="L13" s="1"/>
  <c r="J15"/>
  <c r="J13" s="1"/>
  <c r="G619"/>
  <c r="BZ328"/>
  <c r="H332"/>
  <c r="BY192"/>
  <c r="L190" i="9"/>
  <c r="P190" s="1"/>
  <c r="BZ192" i="10"/>
  <c r="G308"/>
  <c r="CA308" s="1"/>
  <c r="CC308" s="1"/>
  <c r="G370"/>
  <c r="CA370" s="1"/>
  <c r="CC370" s="1"/>
  <c r="G204"/>
  <c r="BZ204" s="1"/>
  <c r="H211"/>
  <c r="AJ250"/>
  <c r="BY250" s="1"/>
  <c r="BY249"/>
  <c r="AK250"/>
  <c r="BZ250" s="1"/>
  <c r="BZ249"/>
  <c r="BY263"/>
  <c r="BZ268"/>
  <c r="BZ226"/>
  <c r="BZ270"/>
  <c r="BY268"/>
  <c r="BZ266"/>
  <c r="BZ265"/>
  <c r="BZ262"/>
  <c r="BY226"/>
  <c r="BZ225"/>
  <c r="BY270"/>
  <c r="BZ269"/>
  <c r="BY265"/>
  <c r="BZ264"/>
  <c r="BY262"/>
  <c r="BZ237"/>
  <c r="L223" i="9"/>
  <c r="P223" s="1"/>
  <c r="L260"/>
  <c r="P260" s="1"/>
  <c r="L262"/>
  <c r="P262" s="1"/>
  <c r="L267"/>
  <c r="P267" s="1"/>
  <c r="L264"/>
  <c r="P264" s="1"/>
  <c r="BY237" i="10"/>
  <c r="BY225"/>
  <c r="L235" i="9"/>
  <c r="P235" s="1"/>
  <c r="L224"/>
  <c r="P224" s="1"/>
  <c r="BY269" i="10"/>
  <c r="BY266"/>
  <c r="BY264"/>
  <c r="BZ263"/>
  <c r="L261" i="9"/>
  <c r="P261" s="1"/>
  <c r="L263"/>
  <c r="P263" s="1"/>
  <c r="L268"/>
  <c r="P268" s="1"/>
  <c r="L266"/>
  <c r="P266" s="1"/>
  <c r="BZ252" i="10"/>
  <c r="CA252"/>
  <c r="CC252" s="1"/>
  <c r="BZ258"/>
  <c r="CA258"/>
  <c r="CC258" s="1"/>
  <c r="BZ305"/>
  <c r="CA305"/>
  <c r="CC305" s="1"/>
  <c r="BZ313"/>
  <c r="CA313"/>
  <c r="CC313" s="1"/>
  <c r="BZ363"/>
  <c r="CA363"/>
  <c r="CC363" s="1"/>
  <c r="BZ366"/>
  <c r="CA366"/>
  <c r="CC366" s="1"/>
  <c r="BZ362"/>
  <c r="CA362"/>
  <c r="CC362" s="1"/>
  <c r="BZ351"/>
  <c r="CA351"/>
  <c r="CC351" s="1"/>
  <c r="BZ367"/>
  <c r="CA367"/>
  <c r="CC367" s="1"/>
  <c r="BZ361"/>
  <c r="CA361"/>
  <c r="CC361" s="1"/>
  <c r="BY358"/>
  <c r="CA358"/>
  <c r="CC358" s="1"/>
  <c r="BY338"/>
  <c r="CA338"/>
  <c r="CC338" s="1"/>
  <c r="BZ274"/>
  <c r="CA274"/>
  <c r="CC274" s="1"/>
  <c r="BZ277"/>
  <c r="CA277"/>
  <c r="CC277" s="1"/>
  <c r="BZ286"/>
  <c r="CA286"/>
  <c r="CC286" s="1"/>
  <c r="BZ302"/>
  <c r="CA302"/>
  <c r="CC302" s="1"/>
  <c r="BZ368"/>
  <c r="CA368"/>
  <c r="CC368" s="1"/>
  <c r="BZ352"/>
  <c r="CA352"/>
  <c r="CC352" s="1"/>
  <c r="BZ345"/>
  <c r="CA345"/>
  <c r="CC345" s="1"/>
  <c r="BZ369"/>
  <c r="CA369"/>
  <c r="CC369" s="1"/>
  <c r="BZ364"/>
  <c r="CA364"/>
  <c r="CC364" s="1"/>
  <c r="BZ353"/>
  <c r="CA353"/>
  <c r="CC353" s="1"/>
  <c r="BZ349"/>
  <c r="CA349"/>
  <c r="CC349" s="1"/>
  <c r="BZ365"/>
  <c r="CA365"/>
  <c r="CC365" s="1"/>
  <c r="BZ341"/>
  <c r="CA341"/>
  <c r="CC341" s="1"/>
  <c r="BZ335"/>
  <c r="CA335"/>
  <c r="CC335" s="1"/>
  <c r="C11" i="11"/>
  <c r="BY341" i="10"/>
  <c r="BY218"/>
  <c r="BZ218"/>
  <c r="BY297"/>
  <c r="BZ297"/>
  <c r="BY316"/>
  <c r="BZ316"/>
  <c r="BY350"/>
  <c r="BZ350"/>
  <c r="BZ358"/>
  <c r="BZ338"/>
  <c r="BY320"/>
  <c r="BZ320"/>
  <c r="AG15"/>
  <c r="AG13" s="1"/>
  <c r="AE15"/>
  <c r="AE13" s="1"/>
  <c r="AC15"/>
  <c r="AC13" s="1"/>
  <c r="G275"/>
  <c r="BY275" s="1"/>
  <c r="BY274"/>
  <c r="G278"/>
  <c r="BY278" s="1"/>
  <c r="BY277"/>
  <c r="G287"/>
  <c r="BY287" s="1"/>
  <c r="BY286"/>
  <c r="G303"/>
  <c r="BY303" s="1"/>
  <c r="BY302"/>
  <c r="L366" i="9"/>
  <c r="P366" s="1"/>
  <c r="BY368" i="10"/>
  <c r="L350" i="9"/>
  <c r="P350" s="1"/>
  <c r="BY352" i="10"/>
  <c r="G346"/>
  <c r="CA346" s="1"/>
  <c r="CC346" s="1"/>
  <c r="BY345"/>
  <c r="L367" i="9"/>
  <c r="P367" s="1"/>
  <c r="BY369" i="10"/>
  <c r="L362" i="9"/>
  <c r="P362" s="1"/>
  <c r="BY364" i="10"/>
  <c r="L351" i="9"/>
  <c r="P351" s="1"/>
  <c r="BY353" i="10"/>
  <c r="L347" i="9"/>
  <c r="P347" s="1"/>
  <c r="BY349" i="10"/>
  <c r="L363" i="9"/>
  <c r="P363" s="1"/>
  <c r="BY365" i="10"/>
  <c r="G253"/>
  <c r="BY252"/>
  <c r="G259"/>
  <c r="BY258"/>
  <c r="G306"/>
  <c r="CA306" s="1"/>
  <c r="CC306" s="1"/>
  <c r="BY305"/>
  <c r="G314"/>
  <c r="BY313"/>
  <c r="L361" i="9"/>
  <c r="P361" s="1"/>
  <c r="BY363" i="10"/>
  <c r="L364" i="9"/>
  <c r="P364" s="1"/>
  <c r="BY366" i="10"/>
  <c r="L360" i="9"/>
  <c r="P360" s="1"/>
  <c r="BY362" i="10"/>
  <c r="L349" i="9"/>
  <c r="P349" s="1"/>
  <c r="BY351" i="10"/>
  <c r="L365" i="9"/>
  <c r="P365" s="1"/>
  <c r="BY367" i="10"/>
  <c r="L359" i="9"/>
  <c r="P359" s="1"/>
  <c r="BY361" i="10"/>
  <c r="AH15"/>
  <c r="AH13" s="1"/>
  <c r="AF15"/>
  <c r="AF13" s="1"/>
  <c r="AD15"/>
  <c r="AD13" s="1"/>
  <c r="G355"/>
  <c r="L348" i="9"/>
  <c r="P348" s="1"/>
  <c r="L343"/>
  <c r="P343" s="1"/>
  <c r="G175" i="10"/>
  <c r="G181"/>
  <c r="G190"/>
  <c r="G188"/>
  <c r="G186"/>
  <c r="G184"/>
  <c r="G198"/>
  <c r="G207"/>
  <c r="G214"/>
  <c r="G220"/>
  <c r="G224"/>
  <c r="G235"/>
  <c r="G232"/>
  <c r="G230"/>
  <c r="G228"/>
  <c r="G245"/>
  <c r="G280"/>
  <c r="G282"/>
  <c r="G289"/>
  <c r="G291"/>
  <c r="G293"/>
  <c r="G298"/>
  <c r="G317"/>
  <c r="G318" s="1"/>
  <c r="G325"/>
  <c r="G329"/>
  <c r="G176"/>
  <c r="G193"/>
  <c r="G191"/>
  <c r="G189"/>
  <c r="G187"/>
  <c r="G185"/>
  <c r="G182"/>
  <c r="G197"/>
  <c r="G208"/>
  <c r="G206"/>
  <c r="CA206" s="1"/>
  <c r="CC206" s="1"/>
  <c r="G205"/>
  <c r="G213"/>
  <c r="G215"/>
  <c r="G219"/>
  <c r="G221"/>
  <c r="G233"/>
  <c r="G231"/>
  <c r="G229"/>
  <c r="G227"/>
  <c r="G281"/>
  <c r="G283"/>
  <c r="G290"/>
  <c r="G294"/>
  <c r="G292"/>
  <c r="G299"/>
  <c r="G321"/>
  <c r="G324"/>
  <c r="W15"/>
  <c r="W13" s="1"/>
  <c r="T15"/>
  <c r="T13" s="1"/>
  <c r="N15"/>
  <c r="N13" s="1"/>
  <c r="AL15"/>
  <c r="AL13" s="1"/>
  <c r="AA15"/>
  <c r="AA13" s="1"/>
  <c r="Y15"/>
  <c r="Y13" s="1"/>
  <c r="R15"/>
  <c r="R13" s="1"/>
  <c r="P15"/>
  <c r="P13" s="1"/>
  <c r="H259"/>
  <c r="H275"/>
  <c r="H300"/>
  <c r="H303"/>
  <c r="H314"/>
  <c r="H253"/>
  <c r="H256"/>
  <c r="G255"/>
  <c r="H278"/>
  <c r="H287"/>
  <c r="H306"/>
  <c r="H318"/>
  <c r="H322"/>
  <c r="L335" i="9"/>
  <c r="L355"/>
  <c r="L346"/>
  <c r="L338"/>
  <c r="L332"/>
  <c r="L358"/>
  <c r="L341"/>
  <c r="L216"/>
  <c r="P216" s="1"/>
  <c r="H216" i="10"/>
  <c r="AM174"/>
  <c r="D11" i="11"/>
  <c r="AJ222" i="10"/>
  <c r="AI250"/>
  <c r="AY250" s="1"/>
  <c r="BW250" s="1"/>
  <c r="K250"/>
  <c r="AO250" s="1"/>
  <c r="BM250" s="1"/>
  <c r="I250"/>
  <c r="AN250" s="1"/>
  <c r="BL250" s="1"/>
  <c r="H222"/>
  <c r="AI194"/>
  <c r="AY194" s="1"/>
  <c r="BW194" s="1"/>
  <c r="X216"/>
  <c r="AU216" s="1"/>
  <c r="BS216" s="1"/>
  <c r="M238"/>
  <c r="AP238" s="1"/>
  <c r="BN238" s="1"/>
  <c r="S238"/>
  <c r="AS238" s="1"/>
  <c r="BQ238" s="1"/>
  <c r="X242"/>
  <c r="AU242" s="1"/>
  <c r="BS242" s="1"/>
  <c r="X253"/>
  <c r="AU253" s="1"/>
  <c r="BS253" s="1"/>
  <c r="O272"/>
  <c r="AQ272" s="1"/>
  <c r="BO272" s="1"/>
  <c r="I272"/>
  <c r="AN272" s="1"/>
  <c r="BL272" s="1"/>
  <c r="AI272"/>
  <c r="AY272" s="1"/>
  <c r="BW272" s="1"/>
  <c r="X287"/>
  <c r="AU287" s="1"/>
  <c r="BS287" s="1"/>
  <c r="X300"/>
  <c r="AU300" s="1"/>
  <c r="BS300" s="1"/>
  <c r="AI311"/>
  <c r="AY311" s="1"/>
  <c r="BW311" s="1"/>
  <c r="X314"/>
  <c r="AU314" s="1"/>
  <c r="BS314" s="1"/>
  <c r="X318"/>
  <c r="AU318" s="1"/>
  <c r="BS318" s="1"/>
  <c r="X322"/>
  <c r="AU322" s="1"/>
  <c r="BS322" s="1"/>
  <c r="S194"/>
  <c r="AS194" s="1"/>
  <c r="BQ194" s="1"/>
  <c r="O194"/>
  <c r="AQ194" s="1"/>
  <c r="BO194" s="1"/>
  <c r="X222"/>
  <c r="AU222" s="1"/>
  <c r="BS222" s="1"/>
  <c r="G240"/>
  <c r="X256"/>
  <c r="AU256" s="1"/>
  <c r="BS256" s="1"/>
  <c r="X259"/>
  <c r="AU259" s="1"/>
  <c r="BS259" s="1"/>
  <c r="M272"/>
  <c r="AP272" s="1"/>
  <c r="BN272" s="1"/>
  <c r="S272"/>
  <c r="AS272" s="1"/>
  <c r="BQ272" s="1"/>
  <c r="Q272"/>
  <c r="AR272" s="1"/>
  <c r="BP272" s="1"/>
  <c r="U272"/>
  <c r="AT272" s="1"/>
  <c r="BR272" s="1"/>
  <c r="X275"/>
  <c r="AU275" s="1"/>
  <c r="BS275" s="1"/>
  <c r="X278"/>
  <c r="AU278" s="1"/>
  <c r="BS278" s="1"/>
  <c r="X303"/>
  <c r="AU303" s="1"/>
  <c r="BS303" s="1"/>
  <c r="O311"/>
  <c r="AQ311" s="1"/>
  <c r="BO311" s="1"/>
  <c r="X179"/>
  <c r="AU179" s="1"/>
  <c r="BS179" s="1"/>
  <c r="X238"/>
  <c r="AU238" s="1"/>
  <c r="BS238" s="1"/>
  <c r="M311"/>
  <c r="AP311" s="1"/>
  <c r="BN311" s="1"/>
  <c r="AJ311"/>
  <c r="AK311"/>
  <c r="AK194"/>
  <c r="AI238"/>
  <c r="AY238" s="1"/>
  <c r="BW238" s="1"/>
  <c r="H284"/>
  <c r="AK284"/>
  <c r="AJ284"/>
  <c r="X284"/>
  <c r="AU284" s="1"/>
  <c r="BS284" s="1"/>
  <c r="AK242"/>
  <c r="X326"/>
  <c r="AU326" s="1"/>
  <c r="BS326" s="1"/>
  <c r="E144"/>
  <c r="AJ194"/>
  <c r="AU202"/>
  <c r="BS202" s="1"/>
  <c r="G236"/>
  <c r="I242"/>
  <c r="AN242" s="1"/>
  <c r="BL242" s="1"/>
  <c r="K238"/>
  <c r="AO238" s="1"/>
  <c r="BM238" s="1"/>
  <c r="O238"/>
  <c r="AQ238" s="1"/>
  <c r="BO238" s="1"/>
  <c r="I238"/>
  <c r="AN238" s="1"/>
  <c r="BL238" s="1"/>
  <c r="AJ242"/>
  <c r="G156"/>
  <c r="G310"/>
  <c r="H326"/>
  <c r="AK326"/>
  <c r="AJ326"/>
  <c r="R13" i="9"/>
  <c r="R11" s="1"/>
  <c r="O13"/>
  <c r="O11" s="1"/>
  <c r="M13"/>
  <c r="M11" s="1"/>
  <c r="I13"/>
  <c r="Q13"/>
  <c r="Q11" s="1"/>
  <c r="N13"/>
  <c r="N11" s="1"/>
  <c r="K13"/>
  <c r="K11" s="1"/>
  <c r="AJ179" i="10"/>
  <c r="AB179"/>
  <c r="Z238"/>
  <c r="AV238" s="1"/>
  <c r="BT238" s="1"/>
  <c r="AJ272"/>
  <c r="H295"/>
  <c r="AK179"/>
  <c r="AK272"/>
  <c r="X272"/>
  <c r="AU272" s="1"/>
  <c r="BS272" s="1"/>
  <c r="K272"/>
  <c r="AO272" s="1"/>
  <c r="BM272" s="1"/>
  <c r="L248" i="9"/>
  <c r="F22" i="11" s="1"/>
  <c r="H18" i="10"/>
  <c r="H19"/>
  <c r="G19" s="1"/>
  <c r="CA19" s="1"/>
  <c r="CC19" s="1"/>
  <c r="H20"/>
  <c r="G20" s="1"/>
  <c r="CA20" s="1"/>
  <c r="CC20" s="1"/>
  <c r="H21"/>
  <c r="G21" s="1"/>
  <c r="CA21" s="1"/>
  <c r="CC21" s="1"/>
  <c r="H22"/>
  <c r="G22" s="1"/>
  <c r="CA22" s="1"/>
  <c r="CC22" s="1"/>
  <c r="H23"/>
  <c r="G23" s="1"/>
  <c r="CA23" s="1"/>
  <c r="CC23" s="1"/>
  <c r="H24"/>
  <c r="G24" s="1"/>
  <c r="H25"/>
  <c r="G25" s="1"/>
  <c r="CA25" s="1"/>
  <c r="CC25" s="1"/>
  <c r="H26"/>
  <c r="G26" s="1"/>
  <c r="CA26" s="1"/>
  <c r="CC26" s="1"/>
  <c r="H27"/>
  <c r="G27" s="1"/>
  <c r="CA27" s="1"/>
  <c r="CC27" s="1"/>
  <c r="H28"/>
  <c r="G28" s="1"/>
  <c r="CA28" s="1"/>
  <c r="CC28" s="1"/>
  <c r="H29"/>
  <c r="G29" s="1"/>
  <c r="CA29" s="1"/>
  <c r="CC29" s="1"/>
  <c r="H30"/>
  <c r="G30" s="1"/>
  <c r="CA30" s="1"/>
  <c r="CC30" s="1"/>
  <c r="H31"/>
  <c r="G31" s="1"/>
  <c r="CA31" s="1"/>
  <c r="CC31" s="1"/>
  <c r="H32"/>
  <c r="G32" s="1"/>
  <c r="CA32" s="1"/>
  <c r="CC32" s="1"/>
  <c r="H33"/>
  <c r="G33" s="1"/>
  <c r="CA33" s="1"/>
  <c r="CC33" s="1"/>
  <c r="H34"/>
  <c r="G34" s="1"/>
  <c r="H35"/>
  <c r="G35" s="1"/>
  <c r="H36"/>
  <c r="G36" s="1"/>
  <c r="H37"/>
  <c r="G37" s="1"/>
  <c r="H38"/>
  <c r="G38" s="1"/>
  <c r="H39"/>
  <c r="G39" s="1"/>
  <c r="H40"/>
  <c r="G40" s="1"/>
  <c r="H41"/>
  <c r="G41" s="1"/>
  <c r="H42"/>
  <c r="G42" s="1"/>
  <c r="H43"/>
  <c r="G43" s="1"/>
  <c r="CA43" s="1"/>
  <c r="CC43" s="1"/>
  <c r="H44"/>
  <c r="G44" s="1"/>
  <c r="CA44" s="1"/>
  <c r="CC44" s="1"/>
  <c r="H45"/>
  <c r="G45" s="1"/>
  <c r="CA45" s="1"/>
  <c r="CC45" s="1"/>
  <c r="H46"/>
  <c r="G46" s="1"/>
  <c r="H47"/>
  <c r="G47" s="1"/>
  <c r="CA47" s="1"/>
  <c r="CC47" s="1"/>
  <c r="H48"/>
  <c r="G48" s="1"/>
  <c r="CA48" s="1"/>
  <c r="CC48" s="1"/>
  <c r="H49"/>
  <c r="G49" s="1"/>
  <c r="CA49" s="1"/>
  <c r="CC49" s="1"/>
  <c r="H50"/>
  <c r="G50" s="1"/>
  <c r="CA50" s="1"/>
  <c r="CC50" s="1"/>
  <c r="H51"/>
  <c r="G51" s="1"/>
  <c r="CA51" s="1"/>
  <c r="CC51" s="1"/>
  <c r="H52"/>
  <c r="G52" s="1"/>
  <c r="CA52" s="1"/>
  <c r="CC52" s="1"/>
  <c r="H53"/>
  <c r="G53" s="1"/>
  <c r="CA53" s="1"/>
  <c r="CC53" s="1"/>
  <c r="H54"/>
  <c r="G54" s="1"/>
  <c r="CA54" s="1"/>
  <c r="CC54" s="1"/>
  <c r="H55"/>
  <c r="G55" s="1"/>
  <c r="CA55" s="1"/>
  <c r="CC55" s="1"/>
  <c r="H56"/>
  <c r="G56" s="1"/>
  <c r="CA56" s="1"/>
  <c r="CC56" s="1"/>
  <c r="H57"/>
  <c r="G57" s="1"/>
  <c r="CA57" s="1"/>
  <c r="CC57" s="1"/>
  <c r="H58"/>
  <c r="G58" s="1"/>
  <c r="CA58" s="1"/>
  <c r="CC58" s="1"/>
  <c r="H59"/>
  <c r="G59" s="1"/>
  <c r="CA59" s="1"/>
  <c r="CC59" s="1"/>
  <c r="H60"/>
  <c r="G60" s="1"/>
  <c r="CA60" s="1"/>
  <c r="CC60" s="1"/>
  <c r="H61"/>
  <c r="G61" s="1"/>
  <c r="CA61" s="1"/>
  <c r="CC61" s="1"/>
  <c r="H62"/>
  <c r="G62" s="1"/>
  <c r="CA62" s="1"/>
  <c r="CC62" s="1"/>
  <c r="H64"/>
  <c r="G64" s="1"/>
  <c r="H65"/>
  <c r="G65" s="1"/>
  <c r="CA65" s="1"/>
  <c r="CC65" s="1"/>
  <c r="H67"/>
  <c r="G67" s="1"/>
  <c r="CA67" s="1"/>
  <c r="CC67" s="1"/>
  <c r="H68"/>
  <c r="G68" s="1"/>
  <c r="H70"/>
  <c r="G70" s="1"/>
  <c r="CA70" s="1"/>
  <c r="CC70" s="1"/>
  <c r="H71"/>
  <c r="G71" s="1"/>
  <c r="CA71" s="1"/>
  <c r="CC71" s="1"/>
  <c r="H72"/>
  <c r="G72" s="1"/>
  <c r="CA72" s="1"/>
  <c r="CC72" s="1"/>
  <c r="H73"/>
  <c r="G73" s="1"/>
  <c r="CA73" s="1"/>
  <c r="CC73" s="1"/>
  <c r="H74"/>
  <c r="G74" s="1"/>
  <c r="CA74" s="1"/>
  <c r="CC74" s="1"/>
  <c r="H75"/>
  <c r="G75" s="1"/>
  <c r="H76"/>
  <c r="G76" s="1"/>
  <c r="CA76" s="1"/>
  <c r="CC76" s="1"/>
  <c r="H77"/>
  <c r="G77" s="1"/>
  <c r="CA77" s="1"/>
  <c r="CC77" s="1"/>
  <c r="H78"/>
  <c r="G78" s="1"/>
  <c r="CA78" s="1"/>
  <c r="CC78" s="1"/>
  <c r="H79"/>
  <c r="G79" s="1"/>
  <c r="CA79" s="1"/>
  <c r="CC79" s="1"/>
  <c r="H80"/>
  <c r="G80" s="1"/>
  <c r="CA80" s="1"/>
  <c r="CC80" s="1"/>
  <c r="H82"/>
  <c r="G82" s="1"/>
  <c r="CA82" s="1"/>
  <c r="CC82" s="1"/>
  <c r="H83"/>
  <c r="G83" s="1"/>
  <c r="H84"/>
  <c r="G84" s="1"/>
  <c r="CA84" s="1"/>
  <c r="CC84" s="1"/>
  <c r="H85"/>
  <c r="G85" s="1"/>
  <c r="CA85" s="1"/>
  <c r="CC85" s="1"/>
  <c r="H86"/>
  <c r="G86" s="1"/>
  <c r="CA86" s="1"/>
  <c r="CC86" s="1"/>
  <c r="H87"/>
  <c r="G87" s="1"/>
  <c r="CA87" s="1"/>
  <c r="CC87" s="1"/>
  <c r="H88"/>
  <c r="G88" s="1"/>
  <c r="H89"/>
  <c r="G89" s="1"/>
  <c r="CA89" s="1"/>
  <c r="CC89" s="1"/>
  <c r="H90"/>
  <c r="G90" s="1"/>
  <c r="CA90" s="1"/>
  <c r="CC90" s="1"/>
  <c r="H91"/>
  <c r="G91" s="1"/>
  <c r="H92"/>
  <c r="G92" s="1"/>
  <c r="H93"/>
  <c r="G93" s="1"/>
  <c r="CA93" s="1"/>
  <c r="CC93" s="1"/>
  <c r="H94"/>
  <c r="G94" s="1"/>
  <c r="H95"/>
  <c r="G95" s="1"/>
  <c r="CA95" s="1"/>
  <c r="CC95" s="1"/>
  <c r="H96"/>
  <c r="G96" s="1"/>
  <c r="CA96" s="1"/>
  <c r="CC96" s="1"/>
  <c r="H97"/>
  <c r="G97" s="1"/>
  <c r="CA97" s="1"/>
  <c r="CC97" s="1"/>
  <c r="H98"/>
  <c r="G98" s="1"/>
  <c r="CA98" s="1"/>
  <c r="CC98" s="1"/>
  <c r="H99"/>
  <c r="G99" s="1"/>
  <c r="CA99" s="1"/>
  <c r="CC99" s="1"/>
  <c r="H100"/>
  <c r="G100" s="1"/>
  <c r="CA100" s="1"/>
  <c r="CC100" s="1"/>
  <c r="H101"/>
  <c r="G101" s="1"/>
  <c r="CA101" s="1"/>
  <c r="CC101" s="1"/>
  <c r="H102"/>
  <c r="G102" s="1"/>
  <c r="CA102" s="1"/>
  <c r="CC102" s="1"/>
  <c r="H103"/>
  <c r="G103" s="1"/>
  <c r="CA103" s="1"/>
  <c r="CC103" s="1"/>
  <c r="H104"/>
  <c r="G104" s="1"/>
  <c r="CA104" s="1"/>
  <c r="CC104" s="1"/>
  <c r="H105"/>
  <c r="G105" s="1"/>
  <c r="CA105" s="1"/>
  <c r="CC105" s="1"/>
  <c r="H106"/>
  <c r="G106" s="1"/>
  <c r="CA106" s="1"/>
  <c r="CC106" s="1"/>
  <c r="H107"/>
  <c r="G107" s="1"/>
  <c r="H108"/>
  <c r="G108" s="1"/>
  <c r="H110"/>
  <c r="G110" s="1"/>
  <c r="CA110" s="1"/>
  <c r="CC110" s="1"/>
  <c r="H111"/>
  <c r="G111" s="1"/>
  <c r="CA111" s="1"/>
  <c r="CC111" s="1"/>
  <c r="H112"/>
  <c r="H113"/>
  <c r="G113" s="1"/>
  <c r="H114"/>
  <c r="G114" s="1"/>
  <c r="CA114" s="1"/>
  <c r="CC114" s="1"/>
  <c r="H115"/>
  <c r="G115" s="1"/>
  <c r="CA115" s="1"/>
  <c r="CC115" s="1"/>
  <c r="H116"/>
  <c r="G116" s="1"/>
  <c r="CA116" s="1"/>
  <c r="CC116" s="1"/>
  <c r="H117"/>
  <c r="G117" s="1"/>
  <c r="CA117" s="1"/>
  <c r="CC117" s="1"/>
  <c r="H118"/>
  <c r="G118" s="1"/>
  <c r="CA118" s="1"/>
  <c r="CC118" s="1"/>
  <c r="H119"/>
  <c r="G119" s="1"/>
  <c r="CA119" s="1"/>
  <c r="CC119" s="1"/>
  <c r="H120"/>
  <c r="G120" s="1"/>
  <c r="CA120" s="1"/>
  <c r="CC120" s="1"/>
  <c r="H121"/>
  <c r="G121" s="1"/>
  <c r="H122"/>
  <c r="G122" s="1"/>
  <c r="CA122" s="1"/>
  <c r="CC122" s="1"/>
  <c r="H123"/>
  <c r="G123" s="1"/>
  <c r="CA123" s="1"/>
  <c r="CC123" s="1"/>
  <c r="H126"/>
  <c r="G126" s="1"/>
  <c r="CA126" s="1"/>
  <c r="CC126" s="1"/>
  <c r="H127"/>
  <c r="G127" s="1"/>
  <c r="CA127" s="1"/>
  <c r="CC127" s="1"/>
  <c r="H128"/>
  <c r="G128" s="1"/>
  <c r="CA128" s="1"/>
  <c r="CC128" s="1"/>
  <c r="H129"/>
  <c r="G129" s="1"/>
  <c r="CA129" s="1"/>
  <c r="CC129" s="1"/>
  <c r="H131"/>
  <c r="G131" s="1"/>
  <c r="CA131" s="1"/>
  <c r="CC131" s="1"/>
  <c r="G134"/>
  <c r="CA134" s="1"/>
  <c r="CC134" s="1"/>
  <c r="H135"/>
  <c r="G135" s="1"/>
  <c r="CA135" s="1"/>
  <c r="H136"/>
  <c r="G136" s="1"/>
  <c r="H137"/>
  <c r="G137" s="1"/>
  <c r="CA137" s="1"/>
  <c r="CC137" s="1"/>
  <c r="H138"/>
  <c r="G138" s="1"/>
  <c r="H140"/>
  <c r="G140" s="1"/>
  <c r="H141"/>
  <c r="G141" s="1"/>
  <c r="H142"/>
  <c r="G142" s="1"/>
  <c r="H143"/>
  <c r="H144"/>
  <c r="H145"/>
  <c r="G145" s="1"/>
  <c r="H146"/>
  <c r="G146" s="1"/>
  <c r="H147"/>
  <c r="G147" s="1"/>
  <c r="H148"/>
  <c r="G148" s="1"/>
  <c r="H149"/>
  <c r="G149" s="1"/>
  <c r="H150"/>
  <c r="G150" s="1"/>
  <c r="H151"/>
  <c r="G151" s="1"/>
  <c r="H152"/>
  <c r="G152" s="1"/>
  <c r="H154"/>
  <c r="G154" s="1"/>
  <c r="H155"/>
  <c r="G155" s="1"/>
  <c r="H17"/>
  <c r="AO730" l="1"/>
  <c r="BM730" s="1"/>
  <c r="K372"/>
  <c r="AO372" s="1"/>
  <c r="BM372" s="1"/>
  <c r="BY196"/>
  <c r="BZ619"/>
  <c r="BY619"/>
  <c r="CA619"/>
  <c r="CC619" s="1"/>
  <c r="BY552"/>
  <c r="CA552"/>
  <c r="CC552" s="1"/>
  <c r="BZ552"/>
  <c r="BZ742"/>
  <c r="BY742"/>
  <c r="CA742"/>
  <c r="CC742" s="1"/>
  <c r="BY407"/>
  <c r="CA407"/>
  <c r="CC407" s="1"/>
  <c r="BZ407"/>
  <c r="BZ744"/>
  <c r="CA744"/>
  <c r="CC744" s="1"/>
  <c r="BY744"/>
  <c r="CA561"/>
  <c r="CC561" s="1"/>
  <c r="G747"/>
  <c r="CA747" s="1"/>
  <c r="CC747" s="1"/>
  <c r="AW179"/>
  <c r="BU179" s="1"/>
  <c r="AB15"/>
  <c r="L194" i="9"/>
  <c r="P194" s="1"/>
  <c r="CA196" i="10"/>
  <c r="CC196" s="1"/>
  <c r="G202"/>
  <c r="BZ202" s="1"/>
  <c r="H172"/>
  <c r="G216"/>
  <c r="CA216" s="1"/>
  <c r="CC216" s="1"/>
  <c r="D10" i="11"/>
  <c r="G620" i="10"/>
  <c r="L401" i="9"/>
  <c r="P401" s="1"/>
  <c r="BY244" i="10"/>
  <c r="L617" i="9"/>
  <c r="P617" s="1"/>
  <c r="CA244" i="10"/>
  <c r="CC244" s="1"/>
  <c r="G247"/>
  <c r="BY247" s="1"/>
  <c r="L372" i="9"/>
  <c r="BY261" i="10"/>
  <c r="L377" i="9"/>
  <c r="P377" s="1"/>
  <c r="L742"/>
  <c r="P742" s="1"/>
  <c r="L550"/>
  <c r="L559" s="1"/>
  <c r="L405"/>
  <c r="P405" s="1"/>
  <c r="G730" i="10"/>
  <c r="CA730" s="1"/>
  <c r="CC730" s="1"/>
  <c r="L724" i="9"/>
  <c r="L593"/>
  <c r="L725"/>
  <c r="P725" s="1"/>
  <c r="L740"/>
  <c r="L478"/>
  <c r="P478" s="1"/>
  <c r="L239"/>
  <c r="P239" s="1"/>
  <c r="L172"/>
  <c r="P172" s="1"/>
  <c r="BZ241" i="10"/>
  <c r="BY174"/>
  <c r="L259" i="9"/>
  <c r="P259" s="1"/>
  <c r="G17" i="10"/>
  <c r="BY308"/>
  <c r="BZ308"/>
  <c r="BY241"/>
  <c r="BZ174"/>
  <c r="BZ261"/>
  <c r="CA37"/>
  <c r="CC37" s="1"/>
  <c r="L35" i="9"/>
  <c r="P35" s="1"/>
  <c r="E37" i="10"/>
  <c r="G183"/>
  <c r="G689"/>
  <c r="G690"/>
  <c r="G602"/>
  <c r="G618"/>
  <c r="G637"/>
  <c r="AK622"/>
  <c r="AK642"/>
  <c r="AJ622"/>
  <c r="AJ642"/>
  <c r="G621"/>
  <c r="G691"/>
  <c r="G395"/>
  <c r="G533" s="1"/>
  <c r="AJ692"/>
  <c r="AK692"/>
  <c r="L306" i="9"/>
  <c r="P306" s="1"/>
  <c r="CA154" i="10"/>
  <c r="CC154" s="1"/>
  <c r="L152" i="9"/>
  <c r="P152" s="1"/>
  <c r="E154" i="10"/>
  <c r="BY328"/>
  <c r="CA64"/>
  <c r="CC64" s="1"/>
  <c r="L62" i="9"/>
  <c r="P62" s="1"/>
  <c r="E64" i="10"/>
  <c r="CA155"/>
  <c r="CC155" s="1"/>
  <c r="E155"/>
  <c r="L153" i="9"/>
  <c r="P153" s="1"/>
  <c r="CA141" i="10"/>
  <c r="CC141" s="1"/>
  <c r="E141"/>
  <c r="L139" i="9"/>
  <c r="P139" s="1"/>
  <c r="G112" i="10"/>
  <c r="CA112" s="1"/>
  <c r="CC112" s="1"/>
  <c r="CA46"/>
  <c r="CC46" s="1"/>
  <c r="E46"/>
  <c r="L44" i="9"/>
  <c r="P44" s="1"/>
  <c r="CA328" i="10"/>
  <c r="CC328" s="1"/>
  <c r="G332"/>
  <c r="CA332" s="1"/>
  <c r="CC332" s="1"/>
  <c r="CA140"/>
  <c r="CC140" s="1"/>
  <c r="E140"/>
  <c r="L138" i="9"/>
  <c r="P138" s="1"/>
  <c r="CA113" i="10"/>
  <c r="CC113" s="1"/>
  <c r="E113"/>
  <c r="L111" i="9"/>
  <c r="P111" s="1"/>
  <c r="CA92" i="10"/>
  <c r="CC92" s="1"/>
  <c r="E92"/>
  <c r="L90" i="9"/>
  <c r="P90" s="1"/>
  <c r="CA39" i="10"/>
  <c r="CC39" s="1"/>
  <c r="L37" i="9"/>
  <c r="P37" s="1"/>
  <c r="E39" i="10"/>
  <c r="G18"/>
  <c r="E18" s="1"/>
  <c r="CA204"/>
  <c r="CC204" s="1"/>
  <c r="G211"/>
  <c r="CA211" s="1"/>
  <c r="CC211" s="1"/>
  <c r="L202" i="9"/>
  <c r="BY204" i="10"/>
  <c r="P202" i="9"/>
  <c r="CA234" i="10"/>
  <c r="CC234" s="1"/>
  <c r="L232" i="9"/>
  <c r="P232" s="1"/>
  <c r="CA236" i="10"/>
  <c r="CC236" s="1"/>
  <c r="L234" i="9"/>
  <c r="P234" s="1"/>
  <c r="BZ236" i="10"/>
  <c r="BY236"/>
  <c r="G267"/>
  <c r="BY267" s="1"/>
  <c r="BZ234"/>
  <c r="BY234"/>
  <c r="CA121"/>
  <c r="CC121" s="1"/>
  <c r="E121"/>
  <c r="L119" i="9"/>
  <c r="P119" s="1"/>
  <c r="CA108" i="10"/>
  <c r="CC108" s="1"/>
  <c r="E108"/>
  <c r="L106" i="9"/>
  <c r="P106" s="1"/>
  <c r="CA94" i="10"/>
  <c r="CC94" s="1"/>
  <c r="E94"/>
  <c r="L92" i="9"/>
  <c r="P92" s="1"/>
  <c r="CA75" i="10"/>
  <c r="CC75" s="1"/>
  <c r="E75"/>
  <c r="L73" i="9"/>
  <c r="P73" s="1"/>
  <c r="CA41" i="10"/>
  <c r="CC41" s="1"/>
  <c r="E41"/>
  <c r="L39" i="9"/>
  <c r="P39" s="1"/>
  <c r="CA35" i="10"/>
  <c r="CC35" s="1"/>
  <c r="E35"/>
  <c r="L33" i="9"/>
  <c r="P33" s="1"/>
  <c r="CA107" i="10"/>
  <c r="CC107" s="1"/>
  <c r="L105" i="9"/>
  <c r="P105" s="1"/>
  <c r="E107" i="10"/>
  <c r="CA91"/>
  <c r="CC91" s="1"/>
  <c r="E91"/>
  <c r="L89" i="9"/>
  <c r="P89" s="1"/>
  <c r="CA83" i="10"/>
  <c r="CC83" s="1"/>
  <c r="E83"/>
  <c r="L81" i="9"/>
  <c r="P81" s="1"/>
  <c r="CA68" i="10"/>
  <c r="CC68" s="1"/>
  <c r="E68"/>
  <c r="L66" i="9"/>
  <c r="P66" s="1"/>
  <c r="CA42" i="10"/>
  <c r="CC42" s="1"/>
  <c r="E42"/>
  <c r="L40" i="9"/>
  <c r="P40" s="1"/>
  <c r="CA40" i="10"/>
  <c r="CC40" s="1"/>
  <c r="E40"/>
  <c r="L38" i="9"/>
  <c r="P38" s="1"/>
  <c r="CA38" i="10"/>
  <c r="CC38" s="1"/>
  <c r="E38"/>
  <c r="L36" i="9"/>
  <c r="P36" s="1"/>
  <c r="CA36" i="10"/>
  <c r="CC36" s="1"/>
  <c r="E36"/>
  <c r="L34" i="9"/>
  <c r="P34" s="1"/>
  <c r="CA34" i="10"/>
  <c r="CC34" s="1"/>
  <c r="E34"/>
  <c r="L32" i="9"/>
  <c r="P32" s="1"/>
  <c r="CA24" i="10"/>
  <c r="CC24" s="1"/>
  <c r="L22" i="9"/>
  <c r="P22" s="1"/>
  <c r="E24" i="10"/>
  <c r="L307" i="9"/>
  <c r="P307" s="1"/>
  <c r="CA309" i="10"/>
  <c r="CC309" s="1"/>
  <c r="L308" i="9"/>
  <c r="P308" s="1"/>
  <c r="CA310" i="10"/>
  <c r="CC310" s="1"/>
  <c r="L142" i="9"/>
  <c r="P142" s="1"/>
  <c r="CC144" i="10"/>
  <c r="BZ240"/>
  <c r="CA240"/>
  <c r="CC240" s="1"/>
  <c r="BY318"/>
  <c r="CA318"/>
  <c r="CC318" s="1"/>
  <c r="BZ330"/>
  <c r="CA330"/>
  <c r="CC330" s="1"/>
  <c r="BZ321"/>
  <c r="CA321"/>
  <c r="CC321" s="1"/>
  <c r="BZ292"/>
  <c r="CA292"/>
  <c r="CC292" s="1"/>
  <c r="BZ290"/>
  <c r="CA290"/>
  <c r="CC290" s="1"/>
  <c r="BZ281"/>
  <c r="CA281"/>
  <c r="CC281" s="1"/>
  <c r="BZ229"/>
  <c r="CA229"/>
  <c r="CC229" s="1"/>
  <c r="BZ233"/>
  <c r="CA233"/>
  <c r="CC233" s="1"/>
  <c r="BZ219"/>
  <c r="CA219"/>
  <c r="CC219" s="1"/>
  <c r="BZ213"/>
  <c r="CA213"/>
  <c r="CC213" s="1"/>
  <c r="BZ197"/>
  <c r="CA197"/>
  <c r="CC197" s="1"/>
  <c r="BZ185"/>
  <c r="CA185"/>
  <c r="CC185" s="1"/>
  <c r="BZ189"/>
  <c r="CA189"/>
  <c r="CC189" s="1"/>
  <c r="BZ193"/>
  <c r="CA193"/>
  <c r="CC193" s="1"/>
  <c r="BZ325"/>
  <c r="CA325"/>
  <c r="CC325" s="1"/>
  <c r="BZ298"/>
  <c r="CA298"/>
  <c r="CC298" s="1"/>
  <c r="BZ291"/>
  <c r="CA291"/>
  <c r="CC291" s="1"/>
  <c r="BZ282"/>
  <c r="CA282"/>
  <c r="CC282" s="1"/>
  <c r="BZ245"/>
  <c r="CA245"/>
  <c r="CC245" s="1"/>
  <c r="BZ230"/>
  <c r="CA230"/>
  <c r="CC230" s="1"/>
  <c r="BZ235"/>
  <c r="CA235"/>
  <c r="CC235" s="1"/>
  <c r="BZ220"/>
  <c r="CA220"/>
  <c r="CC220" s="1"/>
  <c r="BZ207"/>
  <c r="CA207"/>
  <c r="CC207" s="1"/>
  <c r="BZ198"/>
  <c r="CA198"/>
  <c r="CC198" s="1"/>
  <c r="BZ186"/>
  <c r="CA186"/>
  <c r="CC186" s="1"/>
  <c r="BZ190"/>
  <c r="CA190"/>
  <c r="CC190" s="1"/>
  <c r="BZ175"/>
  <c r="CA175"/>
  <c r="CC175" s="1"/>
  <c r="L154" i="9"/>
  <c r="P154" s="1"/>
  <c r="CA156" i="10"/>
  <c r="CC156" s="1"/>
  <c r="BZ255"/>
  <c r="CA255"/>
  <c r="CC255" s="1"/>
  <c r="BZ324"/>
  <c r="CA324"/>
  <c r="CC324" s="1"/>
  <c r="BZ299"/>
  <c r="CA299"/>
  <c r="CC299" s="1"/>
  <c r="BZ294"/>
  <c r="CA294"/>
  <c r="CC294" s="1"/>
  <c r="BZ283"/>
  <c r="CA283"/>
  <c r="CC283" s="1"/>
  <c r="BZ227"/>
  <c r="CA227"/>
  <c r="CC227" s="1"/>
  <c r="BZ231"/>
  <c r="CA231"/>
  <c r="CC231" s="1"/>
  <c r="BZ221"/>
  <c r="CA221"/>
  <c r="CC221" s="1"/>
  <c r="BZ215"/>
  <c r="CA215"/>
  <c r="CC215" s="1"/>
  <c r="BZ205"/>
  <c r="CA205"/>
  <c r="CC205" s="1"/>
  <c r="BZ208"/>
  <c r="CA208"/>
  <c r="CC208" s="1"/>
  <c r="BZ182"/>
  <c r="CA182"/>
  <c r="CC182" s="1"/>
  <c r="BZ187"/>
  <c r="CA187"/>
  <c r="CC187" s="1"/>
  <c r="BZ191"/>
  <c r="CA191"/>
  <c r="CC191" s="1"/>
  <c r="BZ176"/>
  <c r="CA176"/>
  <c r="CC176" s="1"/>
  <c r="BZ329"/>
  <c r="CA329"/>
  <c r="CC329" s="1"/>
  <c r="BZ317"/>
  <c r="CA317"/>
  <c r="CC317" s="1"/>
  <c r="BZ293"/>
  <c r="CA293"/>
  <c r="CC293" s="1"/>
  <c r="BZ289"/>
  <c r="CA289"/>
  <c r="CC289" s="1"/>
  <c r="BZ280"/>
  <c r="CA280"/>
  <c r="CC280" s="1"/>
  <c r="BZ228"/>
  <c r="CA228"/>
  <c r="CC228" s="1"/>
  <c r="BZ232"/>
  <c r="CA232"/>
  <c r="CC232" s="1"/>
  <c r="BZ224"/>
  <c r="CA224"/>
  <c r="CC224" s="1"/>
  <c r="BZ214"/>
  <c r="CA214"/>
  <c r="CC214" s="1"/>
  <c r="BZ209"/>
  <c r="CA209"/>
  <c r="CC209" s="1"/>
  <c r="BZ184"/>
  <c r="CA184"/>
  <c r="CC184" s="1"/>
  <c r="BZ188"/>
  <c r="CA188"/>
  <c r="CC188" s="1"/>
  <c r="BZ181"/>
  <c r="CA181"/>
  <c r="CC181" s="1"/>
  <c r="BY355"/>
  <c r="CA355"/>
  <c r="CC355" s="1"/>
  <c r="BY314"/>
  <c r="CA314"/>
  <c r="CC314" s="1"/>
  <c r="BY259"/>
  <c r="CA259"/>
  <c r="CC259" s="1"/>
  <c r="BY253"/>
  <c r="CA253"/>
  <c r="CC253" s="1"/>
  <c r="BZ303"/>
  <c r="CA303"/>
  <c r="CC303" s="1"/>
  <c r="BZ287"/>
  <c r="CA287"/>
  <c r="CC287" s="1"/>
  <c r="BZ278"/>
  <c r="CA278"/>
  <c r="CC278" s="1"/>
  <c r="BZ275"/>
  <c r="CA275"/>
  <c r="CC275" s="1"/>
  <c r="BY137"/>
  <c r="BZ137"/>
  <c r="BY131"/>
  <c r="BZ131"/>
  <c r="BY128"/>
  <c r="BZ128"/>
  <c r="BY126"/>
  <c r="BZ126"/>
  <c r="BY122"/>
  <c r="BZ122"/>
  <c r="BY119"/>
  <c r="BZ119"/>
  <c r="BY117"/>
  <c r="BZ117"/>
  <c r="BY115"/>
  <c r="BZ115"/>
  <c r="BY111"/>
  <c r="BZ111"/>
  <c r="BY106"/>
  <c r="BZ106"/>
  <c r="BY104"/>
  <c r="BZ104"/>
  <c r="BY102"/>
  <c r="BZ102"/>
  <c r="BY100"/>
  <c r="BZ100"/>
  <c r="BY98"/>
  <c r="BZ98"/>
  <c r="BY96"/>
  <c r="BZ96"/>
  <c r="BY90"/>
  <c r="BZ90"/>
  <c r="BY86"/>
  <c r="BZ86"/>
  <c r="BY84"/>
  <c r="BZ84"/>
  <c r="BY82"/>
  <c r="BZ82"/>
  <c r="BY79"/>
  <c r="BZ79"/>
  <c r="BY77"/>
  <c r="BZ77"/>
  <c r="BY73"/>
  <c r="BZ73"/>
  <c r="BY71"/>
  <c r="BZ71"/>
  <c r="BY67"/>
  <c r="BZ67"/>
  <c r="BY61"/>
  <c r="BZ61"/>
  <c r="BY59"/>
  <c r="BZ59"/>
  <c r="BY57"/>
  <c r="BZ57"/>
  <c r="BY55"/>
  <c r="BZ55"/>
  <c r="BY53"/>
  <c r="BZ53"/>
  <c r="BY51"/>
  <c r="BZ51"/>
  <c r="BY49"/>
  <c r="BZ49"/>
  <c r="BY47"/>
  <c r="BZ47"/>
  <c r="BY45"/>
  <c r="BZ45"/>
  <c r="BY43"/>
  <c r="BZ43"/>
  <c r="BY33"/>
  <c r="BZ33"/>
  <c r="BY31"/>
  <c r="BZ31"/>
  <c r="BY29"/>
  <c r="BZ29"/>
  <c r="BY27"/>
  <c r="BZ27"/>
  <c r="BY25"/>
  <c r="BZ25"/>
  <c r="BY23"/>
  <c r="BZ23"/>
  <c r="BY21"/>
  <c r="BZ21"/>
  <c r="BY19"/>
  <c r="BZ19"/>
  <c r="BY370"/>
  <c r="BZ370"/>
  <c r="BY346"/>
  <c r="BZ346"/>
  <c r="BZ144"/>
  <c r="BZ156"/>
  <c r="BZ318"/>
  <c r="BZ309"/>
  <c r="BZ259"/>
  <c r="BZ253"/>
  <c r="BY134"/>
  <c r="BZ134"/>
  <c r="BY129"/>
  <c r="BZ129"/>
  <c r="BY127"/>
  <c r="BZ127"/>
  <c r="BY123"/>
  <c r="BZ123"/>
  <c r="BY120"/>
  <c r="BZ120"/>
  <c r="BY118"/>
  <c r="BZ118"/>
  <c r="BY116"/>
  <c r="BZ116"/>
  <c r="BY114"/>
  <c r="BZ114"/>
  <c r="BY110"/>
  <c r="BZ110"/>
  <c r="BY105"/>
  <c r="BZ105"/>
  <c r="BY103"/>
  <c r="BZ103"/>
  <c r="BY101"/>
  <c r="BZ101"/>
  <c r="BY99"/>
  <c r="BZ99"/>
  <c r="BY97"/>
  <c r="BZ97"/>
  <c r="BY95"/>
  <c r="BZ95"/>
  <c r="BY93"/>
  <c r="BZ93"/>
  <c r="BY89"/>
  <c r="BZ89"/>
  <c r="BY87"/>
  <c r="BZ87"/>
  <c r="BY85"/>
  <c r="BZ85"/>
  <c r="BY80"/>
  <c r="BZ80"/>
  <c r="BY78"/>
  <c r="BZ78"/>
  <c r="BY76"/>
  <c r="BZ76"/>
  <c r="BY74"/>
  <c r="BZ74"/>
  <c r="BY72"/>
  <c r="BZ72"/>
  <c r="BY70"/>
  <c r="BZ70"/>
  <c r="BY65"/>
  <c r="BZ65"/>
  <c r="BY62"/>
  <c r="BZ62"/>
  <c r="BY60"/>
  <c r="BZ60"/>
  <c r="BY58"/>
  <c r="BZ58"/>
  <c r="BY56"/>
  <c r="BZ56"/>
  <c r="BY54"/>
  <c r="BZ54"/>
  <c r="BY52"/>
  <c r="BZ52"/>
  <c r="BY50"/>
  <c r="BZ50"/>
  <c r="BY48"/>
  <c r="BZ48"/>
  <c r="BY44"/>
  <c r="BZ44"/>
  <c r="BY32"/>
  <c r="BZ32"/>
  <c r="BY30"/>
  <c r="BZ30"/>
  <c r="BY28"/>
  <c r="BZ28"/>
  <c r="BY26"/>
  <c r="BZ26"/>
  <c r="BY22"/>
  <c r="BZ22"/>
  <c r="BY20"/>
  <c r="BZ20"/>
  <c r="BZ206"/>
  <c r="BZ355"/>
  <c r="BZ314"/>
  <c r="BZ310"/>
  <c r="G242"/>
  <c r="BY242" s="1"/>
  <c r="BY240"/>
  <c r="G326"/>
  <c r="BY324"/>
  <c r="L297" i="9"/>
  <c r="P297" s="1"/>
  <c r="BY299" i="10"/>
  <c r="L292" i="9"/>
  <c r="P292" s="1"/>
  <c r="BY294" i="10"/>
  <c r="L281" i="9"/>
  <c r="P281" s="1"/>
  <c r="BY283" i="10"/>
  <c r="L225" i="9"/>
  <c r="P225" s="1"/>
  <c r="BY227" i="10"/>
  <c r="L229" i="9"/>
  <c r="P229" s="1"/>
  <c r="BY231" i="10"/>
  <c r="L219" i="9"/>
  <c r="P219" s="1"/>
  <c r="BY221" i="10"/>
  <c r="L213" i="9"/>
  <c r="P213" s="1"/>
  <c r="BY215" i="10"/>
  <c r="L203" i="9"/>
  <c r="P203" s="1"/>
  <c r="BY205" i="10"/>
  <c r="L206" i="9"/>
  <c r="P206" s="1"/>
  <c r="BY208" i="10"/>
  <c r="L180" i="9"/>
  <c r="P180" s="1"/>
  <c r="BY182" i="10"/>
  <c r="L185" i="9"/>
  <c r="P185" s="1"/>
  <c r="BY187" i="10"/>
  <c r="L189" i="9"/>
  <c r="P189" s="1"/>
  <c r="BY191" i="10"/>
  <c r="L174" i="9"/>
  <c r="P174" s="1"/>
  <c r="BY176" i="10"/>
  <c r="L327" i="9"/>
  <c r="P327" s="1"/>
  <c r="BY329" i="10"/>
  <c r="L315" i="9"/>
  <c r="P315" s="1"/>
  <c r="BY317" i="10"/>
  <c r="L291" i="9"/>
  <c r="P291" s="1"/>
  <c r="BY293" i="10"/>
  <c r="L287" i="9"/>
  <c r="P287" s="1"/>
  <c r="BY289" i="10"/>
  <c r="L278" i="9"/>
  <c r="P278" s="1"/>
  <c r="BY280" i="10"/>
  <c r="L226" i="9"/>
  <c r="P226" s="1"/>
  <c r="BY228" i="10"/>
  <c r="L230" i="9"/>
  <c r="P230" s="1"/>
  <c r="BY232" i="10"/>
  <c r="L222" i="9"/>
  <c r="P222" s="1"/>
  <c r="BY224" i="10"/>
  <c r="L212" i="9"/>
  <c r="P212" s="1"/>
  <c r="BY214" i="10"/>
  <c r="L207" i="9"/>
  <c r="P207" s="1"/>
  <c r="BY209" i="10"/>
  <c r="L182" i="9"/>
  <c r="P182" s="1"/>
  <c r="BY184" i="10"/>
  <c r="L186" i="9"/>
  <c r="P186" s="1"/>
  <c r="BY188" i="10"/>
  <c r="L179" i="9"/>
  <c r="P179" s="1"/>
  <c r="BY181" i="10"/>
  <c r="BY326"/>
  <c r="BY310"/>
  <c r="L146" i="9"/>
  <c r="P146" s="1"/>
  <c r="G179" i="10"/>
  <c r="CA179" s="1"/>
  <c r="G256"/>
  <c r="CA256" s="1"/>
  <c r="CC256" s="1"/>
  <c r="BY255"/>
  <c r="BY330"/>
  <c r="G322"/>
  <c r="CA322" s="1"/>
  <c r="CC322" s="1"/>
  <c r="BY321"/>
  <c r="L290" i="9"/>
  <c r="P290" s="1"/>
  <c r="BY292" i="10"/>
  <c r="L288" i="9"/>
  <c r="P288" s="1"/>
  <c r="BY290" i="10"/>
  <c r="L279" i="9"/>
  <c r="P279" s="1"/>
  <c r="BY281" i="10"/>
  <c r="L227" i="9"/>
  <c r="P227" s="1"/>
  <c r="BY229" i="10"/>
  <c r="L231" i="9"/>
  <c r="P231" s="1"/>
  <c r="BY233" i="10"/>
  <c r="L217" i="9"/>
  <c r="P217" s="1"/>
  <c r="BY219" i="10"/>
  <c r="L211" i="9"/>
  <c r="P211" s="1"/>
  <c r="BY213" i="10"/>
  <c r="L204" i="9"/>
  <c r="P204" s="1"/>
  <c r="BY206" i="10"/>
  <c r="L195" i="9"/>
  <c r="P195" s="1"/>
  <c r="BY197" i="10"/>
  <c r="L183" i="9"/>
  <c r="P183" s="1"/>
  <c r="BY185" i="10"/>
  <c r="L187" i="9"/>
  <c r="P187" s="1"/>
  <c r="BY189" i="10"/>
  <c r="L191" i="9"/>
  <c r="P191" s="1"/>
  <c r="BY193" i="10"/>
  <c r="L323" i="9"/>
  <c r="P323" s="1"/>
  <c r="BY325" i="10"/>
  <c r="L296" i="9"/>
  <c r="P296" s="1"/>
  <c r="BY298" i="10"/>
  <c r="L289" i="9"/>
  <c r="P289" s="1"/>
  <c r="BY291" i="10"/>
  <c r="L280" i="9"/>
  <c r="P280" s="1"/>
  <c r="BY282" i="10"/>
  <c r="L243" i="9"/>
  <c r="P243" s="1"/>
  <c r="BY245" i="10"/>
  <c r="L228" i="9"/>
  <c r="P228" s="1"/>
  <c r="BY230" i="10"/>
  <c r="L233" i="9"/>
  <c r="P233" s="1"/>
  <c r="BY235" i="10"/>
  <c r="L218" i="9"/>
  <c r="P218" s="1"/>
  <c r="BY220" i="10"/>
  <c r="L205" i="9"/>
  <c r="P205" s="1"/>
  <c r="BY207" i="10"/>
  <c r="L196" i="9"/>
  <c r="P196" s="1"/>
  <c r="BY198" i="10"/>
  <c r="L184" i="9"/>
  <c r="P184" s="1"/>
  <c r="BY186" i="10"/>
  <c r="L188" i="9"/>
  <c r="P188" s="1"/>
  <c r="BY190" i="10"/>
  <c r="L173" i="9"/>
  <c r="P173" s="1"/>
  <c r="BY175" i="10"/>
  <c r="BY309"/>
  <c r="BY144"/>
  <c r="BY156"/>
  <c r="G300"/>
  <c r="CA300" s="1"/>
  <c r="CC300" s="1"/>
  <c r="G222"/>
  <c r="CA222" s="1"/>
  <c r="CC222" s="1"/>
  <c r="L322" i="9"/>
  <c r="P322" s="1"/>
  <c r="L319"/>
  <c r="P319" s="1"/>
  <c r="G311" i="10"/>
  <c r="G295"/>
  <c r="CA295" s="1"/>
  <c r="CC295" s="1"/>
  <c r="G284"/>
  <c r="G238"/>
  <c r="CA238" s="1"/>
  <c r="CC238" s="1"/>
  <c r="U15"/>
  <c r="U13" s="1"/>
  <c r="Q15"/>
  <c r="Q13" s="1"/>
  <c r="S15"/>
  <c r="G109"/>
  <c r="I15"/>
  <c r="O15"/>
  <c r="O13" s="1"/>
  <c r="Z15"/>
  <c r="Z13" s="1"/>
  <c r="L127" i="9"/>
  <c r="P127" s="1"/>
  <c r="E129" i="10"/>
  <c r="E127"/>
  <c r="L125" i="9"/>
  <c r="P125" s="1"/>
  <c r="E123" i="10"/>
  <c r="L121" i="9"/>
  <c r="P121" s="1"/>
  <c r="E118" i="10"/>
  <c r="L116" i="9"/>
  <c r="P116" s="1"/>
  <c r="E116" i="10"/>
  <c r="L114" i="9"/>
  <c r="P114" s="1"/>
  <c r="E114" i="10"/>
  <c r="L112" i="9"/>
  <c r="P112" s="1"/>
  <c r="E110" i="10"/>
  <c r="L108" i="9"/>
  <c r="P108" s="1"/>
  <c r="E105" i="10"/>
  <c r="L103" i="9"/>
  <c r="P103" s="1"/>
  <c r="E103" i="10"/>
  <c r="L101" i="9"/>
  <c r="P101" s="1"/>
  <c r="E101" i="10"/>
  <c r="L99" i="9"/>
  <c r="P99" s="1"/>
  <c r="E99" i="10"/>
  <c r="L97" i="9"/>
  <c r="P97" s="1"/>
  <c r="E97" i="10"/>
  <c r="L95" i="9"/>
  <c r="P95" s="1"/>
  <c r="E95" i="10"/>
  <c r="L93" i="9"/>
  <c r="P93" s="1"/>
  <c r="E93" i="10"/>
  <c r="L91" i="9"/>
  <c r="P91" s="1"/>
  <c r="E89" i="10"/>
  <c r="L87" i="9"/>
  <c r="P87" s="1"/>
  <c r="L85"/>
  <c r="P85" s="1"/>
  <c r="E87" i="10"/>
  <c r="L83" i="9"/>
  <c r="P83" s="1"/>
  <c r="E85" i="10"/>
  <c r="E80"/>
  <c r="L78" i="9"/>
  <c r="P78" s="1"/>
  <c r="E78" i="10"/>
  <c r="L76" i="9"/>
  <c r="P76" s="1"/>
  <c r="E76" i="10"/>
  <c r="L74" i="9"/>
  <c r="P74" s="1"/>
  <c r="E74" i="10"/>
  <c r="L72" i="9"/>
  <c r="P72" s="1"/>
  <c r="E72" i="10"/>
  <c r="L70" i="9"/>
  <c r="P70" s="1"/>
  <c r="E70" i="10"/>
  <c r="L68" i="9"/>
  <c r="P68" s="1"/>
  <c r="E61" i="10"/>
  <c r="L59" i="9"/>
  <c r="P59" s="1"/>
  <c r="E59" i="10"/>
  <c r="L57" i="9"/>
  <c r="P57" s="1"/>
  <c r="E57" i="10"/>
  <c r="L55" i="9"/>
  <c r="P55" s="1"/>
  <c r="E55" i="10"/>
  <c r="L53" i="9"/>
  <c r="P53" s="1"/>
  <c r="L51"/>
  <c r="P51" s="1"/>
  <c r="E53" i="10"/>
  <c r="L49" i="9"/>
  <c r="P49" s="1"/>
  <c r="E51" i="10"/>
  <c r="L47" i="9"/>
  <c r="P47" s="1"/>
  <c r="E49" i="10"/>
  <c r="L45" i="9"/>
  <c r="P45" s="1"/>
  <c r="E47" i="10"/>
  <c r="L43" i="9"/>
  <c r="P43" s="1"/>
  <c r="E45" i="10"/>
  <c r="L41" i="9"/>
  <c r="P41" s="1"/>
  <c r="E43" i="10"/>
  <c r="L31" i="9"/>
  <c r="P31" s="1"/>
  <c r="E33" i="10"/>
  <c r="L29" i="9"/>
  <c r="P29" s="1"/>
  <c r="E31" i="10"/>
  <c r="L27" i="9"/>
  <c r="P27" s="1"/>
  <c r="E29" i="10"/>
  <c r="L25" i="9"/>
  <c r="P25" s="1"/>
  <c r="E27" i="10"/>
  <c r="L23" i="9"/>
  <c r="P23" s="1"/>
  <c r="E25" i="10"/>
  <c r="L21" i="9"/>
  <c r="P21" s="1"/>
  <c r="E23" i="10"/>
  <c r="L19" i="9"/>
  <c r="P19" s="1"/>
  <c r="E21" i="10"/>
  <c r="L17" i="9"/>
  <c r="P17" s="1"/>
  <c r="E19" i="10"/>
  <c r="P341" i="9"/>
  <c r="P344" s="1"/>
  <c r="L344"/>
  <c r="F44" i="11" s="1"/>
  <c r="P358" i="9"/>
  <c r="P368" s="1"/>
  <c r="L368"/>
  <c r="F47" i="11" s="1"/>
  <c r="P335" i="9"/>
  <c r="P336" s="1"/>
  <c r="L336"/>
  <c r="F42" i="11" s="1"/>
  <c r="L318" i="9"/>
  <c r="L314"/>
  <c r="L303"/>
  <c r="L284"/>
  <c r="L275"/>
  <c r="L253"/>
  <c r="L250"/>
  <c r="L242"/>
  <c r="AJ238" i="10"/>
  <c r="E131"/>
  <c r="L129" i="9"/>
  <c r="P129" s="1"/>
  <c r="L124"/>
  <c r="P124" s="1"/>
  <c r="E126" i="10"/>
  <c r="L120" i="9"/>
  <c r="P120" s="1"/>
  <c r="E122" i="10"/>
  <c r="L117" i="9"/>
  <c r="P117" s="1"/>
  <c r="E119" i="10"/>
  <c r="L115" i="9"/>
  <c r="P115" s="1"/>
  <c r="E117" i="10"/>
  <c r="L113" i="9"/>
  <c r="P113" s="1"/>
  <c r="E115" i="10"/>
  <c r="L109" i="9"/>
  <c r="P109" s="1"/>
  <c r="E111" i="10"/>
  <c r="L104" i="9"/>
  <c r="P104" s="1"/>
  <c r="E106" i="10"/>
  <c r="L102" i="9"/>
  <c r="P102" s="1"/>
  <c r="E104" i="10"/>
  <c r="L100" i="9"/>
  <c r="P100" s="1"/>
  <c r="E102" i="10"/>
  <c r="L98" i="9"/>
  <c r="P98" s="1"/>
  <c r="E100" i="10"/>
  <c r="L96" i="9"/>
  <c r="P96" s="1"/>
  <c r="E98" i="10"/>
  <c r="L94" i="9"/>
  <c r="P94" s="1"/>
  <c r="E96" i="10"/>
  <c r="L88" i="9"/>
  <c r="P88" s="1"/>
  <c r="E90" i="10"/>
  <c r="E86"/>
  <c r="L84" i="9"/>
  <c r="P84" s="1"/>
  <c r="L80"/>
  <c r="P80" s="1"/>
  <c r="E82" i="10"/>
  <c r="L77" i="9"/>
  <c r="P77" s="1"/>
  <c r="E79" i="10"/>
  <c r="L75" i="9"/>
  <c r="P75" s="1"/>
  <c r="E77" i="10"/>
  <c r="E73"/>
  <c r="L71" i="9"/>
  <c r="P71" s="1"/>
  <c r="E71" i="10"/>
  <c r="L69" i="9"/>
  <c r="P69" s="1"/>
  <c r="E67" i="10"/>
  <c r="L65" i="9"/>
  <c r="P65" s="1"/>
  <c r="E65" i="10"/>
  <c r="L63" i="9"/>
  <c r="P63" s="1"/>
  <c r="E62" i="10"/>
  <c r="L60" i="9"/>
  <c r="P60" s="1"/>
  <c r="E60" i="10"/>
  <c r="L58" i="9"/>
  <c r="P58" s="1"/>
  <c r="E56" i="10"/>
  <c r="L54" i="9"/>
  <c r="P54" s="1"/>
  <c r="E54" i="10"/>
  <c r="L52" i="9"/>
  <c r="P52" s="1"/>
  <c r="E52" i="10"/>
  <c r="L50" i="9"/>
  <c r="P50" s="1"/>
  <c r="E50" i="10"/>
  <c r="L48" i="9"/>
  <c r="P48" s="1"/>
  <c r="E48" i="10"/>
  <c r="L46" i="9"/>
  <c r="P46" s="1"/>
  <c r="E44" i="10"/>
  <c r="L42" i="9"/>
  <c r="P42" s="1"/>
  <c r="E32" i="10"/>
  <c r="L30" i="9"/>
  <c r="P30" s="1"/>
  <c r="E30" i="10"/>
  <c r="L28" i="9"/>
  <c r="P28" s="1"/>
  <c r="E28" i="10"/>
  <c r="L26" i="9"/>
  <c r="P26" s="1"/>
  <c r="E26" i="10"/>
  <c r="L24" i="9"/>
  <c r="P24" s="1"/>
  <c r="E22" i="10"/>
  <c r="L20" i="9"/>
  <c r="P20" s="1"/>
  <c r="E20" i="10"/>
  <c r="L18" i="9"/>
  <c r="P18" s="1"/>
  <c r="P332"/>
  <c r="P333" s="1"/>
  <c r="L333"/>
  <c r="F41" i="11" s="1"/>
  <c r="P338" i="9"/>
  <c r="P339" s="1"/>
  <c r="L339"/>
  <c r="F43" i="11" s="1"/>
  <c r="P346" i="9"/>
  <c r="P353" s="1"/>
  <c r="L353"/>
  <c r="F45" i="11" s="1"/>
  <c r="P355" i="9"/>
  <c r="P356" s="1"/>
  <c r="L356"/>
  <c r="F46" i="11" s="1"/>
  <c r="L326" i="9"/>
  <c r="L311"/>
  <c r="L300"/>
  <c r="L295"/>
  <c r="L272"/>
  <c r="L256"/>
  <c r="AK238" i="10"/>
  <c r="CA136"/>
  <c r="CC136" s="1"/>
  <c r="E128"/>
  <c r="G130"/>
  <c r="G132"/>
  <c r="G139"/>
  <c r="X194"/>
  <c r="AU194" s="1"/>
  <c r="BS194" s="1"/>
  <c r="CC135"/>
  <c r="G81"/>
  <c r="E134"/>
  <c r="L132" i="9"/>
  <c r="P132" s="1"/>
  <c r="E137" i="10"/>
  <c r="L135" i="9"/>
  <c r="P135" s="1"/>
  <c r="G153" i="10"/>
  <c r="AJ372" l="1"/>
  <c r="AK372"/>
  <c r="BZ395"/>
  <c r="BY395"/>
  <c r="CA395"/>
  <c r="CC395" s="1"/>
  <c r="BZ621"/>
  <c r="CA621"/>
  <c r="CC621" s="1"/>
  <c r="BY621"/>
  <c r="BY618"/>
  <c r="CA618"/>
  <c r="CC618" s="1"/>
  <c r="BZ618"/>
  <c r="BY690"/>
  <c r="CA690"/>
  <c r="CC690" s="1"/>
  <c r="BZ690"/>
  <c r="BY620"/>
  <c r="CA620"/>
  <c r="CC620" s="1"/>
  <c r="BZ620"/>
  <c r="BY747"/>
  <c r="BZ747"/>
  <c r="BZ730"/>
  <c r="BZ691"/>
  <c r="BY691"/>
  <c r="CA691"/>
  <c r="CC691" s="1"/>
  <c r="BZ637"/>
  <c r="BY637"/>
  <c r="CA637"/>
  <c r="CC637" s="1"/>
  <c r="BY602"/>
  <c r="CA602"/>
  <c r="CC602" s="1"/>
  <c r="BZ602"/>
  <c r="BZ689"/>
  <c r="CA689"/>
  <c r="CC689" s="1"/>
  <c r="BY689"/>
  <c r="BY730"/>
  <c r="BZ561"/>
  <c r="BY561"/>
  <c r="G605"/>
  <c r="G622"/>
  <c r="CA622" s="1"/>
  <c r="CC622" s="1"/>
  <c r="L200" i="9"/>
  <c r="F15" i="11" s="1"/>
  <c r="P200" i="9"/>
  <c r="I13" i="10"/>
  <c r="L618" i="9"/>
  <c r="P618" s="1"/>
  <c r="E17" i="10"/>
  <c r="L635" i="9"/>
  <c r="P635" s="1"/>
  <c r="P640" s="1"/>
  <c r="P593"/>
  <c r="CA247" i="10"/>
  <c r="CC247" s="1"/>
  <c r="BZ247"/>
  <c r="L619" i="9"/>
  <c r="P619" s="1"/>
  <c r="L616"/>
  <c r="P616" s="1"/>
  <c r="P372"/>
  <c r="L245"/>
  <c r="F21" i="11" s="1"/>
  <c r="L687" i="9"/>
  <c r="P687" s="1"/>
  <c r="CA17" i="10"/>
  <c r="CC17" s="1"/>
  <c r="P740" i="9"/>
  <c r="P745" s="1"/>
  <c r="L745"/>
  <c r="F87" i="11" s="1"/>
  <c r="P724" i="9"/>
  <c r="P728" s="1"/>
  <c r="L728"/>
  <c r="F84" i="11" s="1"/>
  <c r="CD407" i="10"/>
  <c r="P550" i="9"/>
  <c r="P559" s="1"/>
  <c r="F51" i="11"/>
  <c r="AB13" i="10"/>
  <c r="BZ17"/>
  <c r="BY202"/>
  <c r="L15" i="9"/>
  <c r="BY17" i="10"/>
  <c r="M15"/>
  <c r="M13" s="1"/>
  <c r="K15"/>
  <c r="K13" s="1"/>
  <c r="BY112"/>
  <c r="L600" i="9"/>
  <c r="L603" s="1"/>
  <c r="G642" i="10"/>
  <c r="CA642" s="1"/>
  <c r="CC642" s="1"/>
  <c r="L393" i="9"/>
  <c r="L531" s="1"/>
  <c r="L689"/>
  <c r="P689" s="1"/>
  <c r="L110"/>
  <c r="P110" s="1"/>
  <c r="L688"/>
  <c r="G692" i="10"/>
  <c r="CA692" s="1"/>
  <c r="CC692" s="1"/>
  <c r="CA202"/>
  <c r="CC202" s="1"/>
  <c r="E112"/>
  <c r="BZ18"/>
  <c r="L330" i="9"/>
  <c r="F40" i="11" s="1"/>
  <c r="BZ112" i="10"/>
  <c r="E148"/>
  <c r="L265" i="9"/>
  <c r="L270" s="1"/>
  <c r="F26" i="11" s="1"/>
  <c r="BY238" i="10"/>
  <c r="CA153"/>
  <c r="CC153" s="1"/>
  <c r="P309" i="9"/>
  <c r="L309"/>
  <c r="F35" i="11" s="1"/>
  <c r="L16" i="9"/>
  <c r="P16" s="1"/>
  <c r="BY18" i="10"/>
  <c r="CA267"/>
  <c r="CC267" s="1"/>
  <c r="CA18"/>
  <c r="CC18" s="1"/>
  <c r="P209" i="9"/>
  <c r="L209"/>
  <c r="F16" i="11" s="1"/>
  <c r="G272" i="10"/>
  <c r="CA272" s="1"/>
  <c r="CC272" s="1"/>
  <c r="BZ267"/>
  <c r="P324" i="9"/>
  <c r="BZ238" i="10"/>
  <c r="L214" i="9"/>
  <c r="F17" i="11" s="1"/>
  <c r="L236" i="9"/>
  <c r="F19" i="11" s="1"/>
  <c r="L282" i="9"/>
  <c r="F29" i="11" s="1"/>
  <c r="L293" i="9"/>
  <c r="F31" i="11" s="1"/>
  <c r="L220" i="9"/>
  <c r="F18" i="11" s="1"/>
  <c r="BY81" i="10"/>
  <c r="CA81"/>
  <c r="CC81" s="1"/>
  <c r="BY139"/>
  <c r="CA139"/>
  <c r="CC139" s="1"/>
  <c r="BZ183"/>
  <c r="CA183"/>
  <c r="CC183" s="1"/>
  <c r="L145" i="9"/>
  <c r="P145" s="1"/>
  <c r="CA147" i="10"/>
  <c r="CC147" s="1"/>
  <c r="BY109"/>
  <c r="CA109"/>
  <c r="CC109" s="1"/>
  <c r="BY311"/>
  <c r="CA311"/>
  <c r="CC311" s="1"/>
  <c r="BY148"/>
  <c r="CA148"/>
  <c r="CC148" s="1"/>
  <c r="BZ326"/>
  <c r="CA326"/>
  <c r="CC326" s="1"/>
  <c r="BZ242"/>
  <c r="CA242"/>
  <c r="CC242" s="1"/>
  <c r="BY145"/>
  <c r="CA145"/>
  <c r="CC145" s="1"/>
  <c r="L147" i="9"/>
  <c r="P147" s="1"/>
  <c r="CA149" i="10"/>
  <c r="CC149" s="1"/>
  <c r="BY130"/>
  <c r="CA130"/>
  <c r="CC130" s="1"/>
  <c r="BY135"/>
  <c r="BZ88"/>
  <c r="CA88"/>
  <c r="CC88" s="1"/>
  <c r="BY63"/>
  <c r="CA63"/>
  <c r="CC63" s="1"/>
  <c r="L148" i="9"/>
  <c r="P148" s="1"/>
  <c r="CA150" i="10"/>
  <c r="CC150" s="1"/>
  <c r="L149" i="9"/>
  <c r="P149" s="1"/>
  <c r="CA151" i="10"/>
  <c r="CC151" s="1"/>
  <c r="BY132"/>
  <c r="CA132"/>
  <c r="CC132" s="1"/>
  <c r="BY124"/>
  <c r="CA124"/>
  <c r="CC124" s="1"/>
  <c r="L144" i="9"/>
  <c r="P144" s="1"/>
  <c r="CA146" i="10"/>
  <c r="CC146" s="1"/>
  <c r="BY136"/>
  <c r="BY284"/>
  <c r="CA284"/>
  <c r="CC284" s="1"/>
  <c r="BY179"/>
  <c r="CC179"/>
  <c r="P220" i="9"/>
  <c r="L134"/>
  <c r="P134" s="1"/>
  <c r="P214"/>
  <c r="P236"/>
  <c r="P282"/>
  <c r="P293"/>
  <c r="BY222" i="10"/>
  <c r="BZ222"/>
  <c r="BY332"/>
  <c r="BZ332"/>
  <c r="BZ146"/>
  <c r="BZ150"/>
  <c r="BZ136"/>
  <c r="BZ81"/>
  <c r="BZ284"/>
  <c r="BZ179"/>
  <c r="BZ149"/>
  <c r="BZ145"/>
  <c r="BZ135"/>
  <c r="BZ130"/>
  <c r="BZ63"/>
  <c r="BY216"/>
  <c r="BZ216"/>
  <c r="BY300"/>
  <c r="BZ300"/>
  <c r="BY322"/>
  <c r="BZ322"/>
  <c r="BY256"/>
  <c r="BZ256"/>
  <c r="BZ148"/>
  <c r="BZ124"/>
  <c r="BZ311"/>
  <c r="BZ147"/>
  <c r="BZ151"/>
  <c r="BZ139"/>
  <c r="BZ132"/>
  <c r="BZ109"/>
  <c r="E136"/>
  <c r="BY150"/>
  <c r="BY149"/>
  <c r="G194"/>
  <c r="CA194" s="1"/>
  <c r="CC194" s="1"/>
  <c r="BY183"/>
  <c r="L86" i="9"/>
  <c r="P86" s="1"/>
  <c r="BY88" i="10"/>
  <c r="BY146"/>
  <c r="BY147"/>
  <c r="BY151"/>
  <c r="L324" i="9"/>
  <c r="F39" i="11" s="1"/>
  <c r="AI15" i="10"/>
  <c r="AI13" s="1"/>
  <c r="E109"/>
  <c r="H15"/>
  <c r="H13" s="1"/>
  <c r="L238" i="9"/>
  <c r="P295"/>
  <c r="P298" s="1"/>
  <c r="L298"/>
  <c r="F32" i="11" s="1"/>
  <c r="P242" i="9"/>
  <c r="P245" s="1"/>
  <c r="P275"/>
  <c r="P276" s="1"/>
  <c r="L276"/>
  <c r="F28" i="11" s="1"/>
  <c r="P314" i="9"/>
  <c r="P316" s="1"/>
  <c r="L316"/>
  <c r="F37" i="11" s="1"/>
  <c r="P318" i="9"/>
  <c r="P320" s="1"/>
  <c r="L320"/>
  <c r="F38" i="11" s="1"/>
  <c r="P256" i="9"/>
  <c r="P257" s="1"/>
  <c r="L257"/>
  <c r="F25" i="11" s="1"/>
  <c r="L273" i="9"/>
  <c r="F27" i="11" s="1"/>
  <c r="P272" i="9"/>
  <c r="P273" s="1"/>
  <c r="P300"/>
  <c r="P301" s="1"/>
  <c r="L301"/>
  <c r="F33" i="11" s="1"/>
  <c r="P311" i="9"/>
  <c r="P312" s="1"/>
  <c r="L312"/>
  <c r="F36" i="11" s="1"/>
  <c r="P326" i="9"/>
  <c r="P330" s="1"/>
  <c r="P250"/>
  <c r="P251" s="1"/>
  <c r="L251"/>
  <c r="F23" i="11" s="1"/>
  <c r="P253" i="9"/>
  <c r="P254" s="1"/>
  <c r="L254"/>
  <c r="F24" i="11" s="1"/>
  <c r="P284" i="9"/>
  <c r="P285" s="1"/>
  <c r="L285"/>
  <c r="F30" i="11" s="1"/>
  <c r="P303" i="9"/>
  <c r="P304" s="1"/>
  <c r="L304"/>
  <c r="F34" i="11" s="1"/>
  <c r="E146" i="10"/>
  <c r="L175" i="9"/>
  <c r="P175" s="1"/>
  <c r="P177" s="1"/>
  <c r="L126"/>
  <c r="P126" s="1"/>
  <c r="E149" i="10"/>
  <c r="L61" i="9"/>
  <c r="P61" s="1"/>
  <c r="E147" i="10"/>
  <c r="L181" i="9"/>
  <c r="L192" s="1"/>
  <c r="F14" i="11" s="1"/>
  <c r="E151" i="10"/>
  <c r="CA142"/>
  <c r="CC142" s="1"/>
  <c r="E150"/>
  <c r="E63"/>
  <c r="E88"/>
  <c r="E130"/>
  <c r="L128" i="9"/>
  <c r="P128" s="1"/>
  <c r="E139" i="10"/>
  <c r="L137" i="9"/>
  <c r="P137" s="1"/>
  <c r="E135" i="10"/>
  <c r="L133" i="9"/>
  <c r="P133" s="1"/>
  <c r="E132" i="10"/>
  <c r="L130" i="9"/>
  <c r="P130" s="1"/>
  <c r="E145" i="10"/>
  <c r="L143" i="9"/>
  <c r="P143" s="1"/>
  <c r="E125" i="10"/>
  <c r="L123" i="9"/>
  <c r="P123" s="1"/>
  <c r="E81" i="10"/>
  <c r="L79" i="9"/>
  <c r="L122"/>
  <c r="P122" s="1"/>
  <c r="E124" i="10"/>
  <c r="E133"/>
  <c r="L131" i="9"/>
  <c r="P131" s="1"/>
  <c r="L107"/>
  <c r="BZ140" i="10"/>
  <c r="BZ141"/>
  <c r="BZ154"/>
  <c r="BZ155"/>
  <c r="BY140"/>
  <c r="BY141"/>
  <c r="BY154"/>
  <c r="BY155"/>
  <c r="I697" i="9"/>
  <c r="J479"/>
  <c r="AY481" i="10" s="1"/>
  <c r="BW481" s="1"/>
  <c r="J459" i="9"/>
  <c r="J296"/>
  <c r="J281"/>
  <c r="J278"/>
  <c r="J203"/>
  <c r="L156" i="7"/>
  <c r="M156"/>
  <c r="O156"/>
  <c r="P156"/>
  <c r="Q156"/>
  <c r="E145" i="5"/>
  <c r="N142" i="7" s="1"/>
  <c r="AY461" i="10" l="1"/>
  <c r="BW461" s="1"/>
  <c r="J531" i="9"/>
  <c r="G372" i="10"/>
  <c r="CA372" s="1"/>
  <c r="CC372" s="1"/>
  <c r="AN699"/>
  <c r="BL699" s="1"/>
  <c r="I370" i="9"/>
  <c r="I11" s="1"/>
  <c r="CA605" i="10"/>
  <c r="CC605" s="1"/>
  <c r="BZ605"/>
  <c r="BY605"/>
  <c r="CA533"/>
  <c r="CC533" s="1"/>
  <c r="BZ533"/>
  <c r="BY533"/>
  <c r="BZ642"/>
  <c r="BY692"/>
  <c r="BZ622"/>
  <c r="BZ692"/>
  <c r="BY642"/>
  <c r="BY622"/>
  <c r="L640" i="9"/>
  <c r="F64" i="11" s="1"/>
  <c r="J209" i="9"/>
  <c r="AN211" i="10" s="1"/>
  <c r="BL211" s="1"/>
  <c r="AN205"/>
  <c r="BL205" s="1"/>
  <c r="AY205"/>
  <c r="BW205" s="1"/>
  <c r="AY283"/>
  <c r="BW283" s="1"/>
  <c r="AN283"/>
  <c r="BL283" s="1"/>
  <c r="AY280"/>
  <c r="BW280" s="1"/>
  <c r="AN280"/>
  <c r="BL280" s="1"/>
  <c r="AY298"/>
  <c r="BW298" s="1"/>
  <c r="AN298"/>
  <c r="BL298" s="1"/>
  <c r="P15" i="9"/>
  <c r="P265"/>
  <c r="P270" s="1"/>
  <c r="F57" i="11"/>
  <c r="P600" i="9"/>
  <c r="P603" s="1"/>
  <c r="C77" i="11"/>
  <c r="C48" s="1"/>
  <c r="C10" s="1"/>
  <c r="P393" i="9"/>
  <c r="P531" s="1"/>
  <c r="P620"/>
  <c r="L620"/>
  <c r="P688"/>
  <c r="P690" s="1"/>
  <c r="L690"/>
  <c r="BY153" i="10"/>
  <c r="E153"/>
  <c r="L151" i="9"/>
  <c r="P151" s="1"/>
  <c r="BZ153" i="10"/>
  <c r="BZ272"/>
  <c r="BY272"/>
  <c r="J282" i="9"/>
  <c r="J298"/>
  <c r="L140"/>
  <c r="P140" s="1"/>
  <c r="BZ142" i="10"/>
  <c r="BY194"/>
  <c r="BZ194"/>
  <c r="BY142"/>
  <c r="P238" i="9"/>
  <c r="P240" s="1"/>
  <c r="L240"/>
  <c r="F20" i="11" s="1"/>
  <c r="E142" i="10"/>
  <c r="L177" i="9"/>
  <c r="F13" i="11" s="1"/>
  <c r="P181" i="9"/>
  <c r="P192" s="1"/>
  <c r="BZ68" i="10"/>
  <c r="BY68"/>
  <c r="BY64"/>
  <c r="BZ64"/>
  <c r="BZ41"/>
  <c r="BY41"/>
  <c r="BZ39"/>
  <c r="BY39"/>
  <c r="BZ37"/>
  <c r="BY37"/>
  <c r="BZ35"/>
  <c r="BY35"/>
  <c r="BZ75"/>
  <c r="BY75"/>
  <c r="BZ69"/>
  <c r="BY69"/>
  <c r="BZ46"/>
  <c r="BY46"/>
  <c r="BZ42"/>
  <c r="BY42"/>
  <c r="BZ40"/>
  <c r="BY40"/>
  <c r="BZ38"/>
  <c r="BY38"/>
  <c r="BZ36"/>
  <c r="BY36"/>
  <c r="BZ34"/>
  <c r="BY34"/>
  <c r="BZ24"/>
  <c r="BY24"/>
  <c r="P79" i="9"/>
  <c r="BZ121" i="10"/>
  <c r="BY121"/>
  <c r="BZ113"/>
  <c r="BY113"/>
  <c r="BZ107"/>
  <c r="BY107"/>
  <c r="BY91"/>
  <c r="BZ91"/>
  <c r="BZ108"/>
  <c r="BY108"/>
  <c r="BZ94"/>
  <c r="BY94"/>
  <c r="BZ92"/>
  <c r="BY92"/>
  <c r="BZ83"/>
  <c r="BY83"/>
  <c r="P107" i="9"/>
  <c r="R142" i="7"/>
  <c r="S142"/>
  <c r="V142" s="1"/>
  <c r="AN372" i="10" l="1"/>
  <c r="BL372" s="1"/>
  <c r="AY533"/>
  <c r="BW533" s="1"/>
  <c r="J370" i="9"/>
  <c r="AY372" i="10" s="1"/>
  <c r="BW372" s="1"/>
  <c r="L370" i="9"/>
  <c r="P370"/>
  <c r="BY372" i="10"/>
  <c r="BZ372"/>
  <c r="AY211"/>
  <c r="BW211" s="1"/>
  <c r="AN300"/>
  <c r="BL300" s="1"/>
  <c r="AY300"/>
  <c r="BW300" s="1"/>
  <c r="AN284"/>
  <c r="BL284" s="1"/>
  <c r="AY284"/>
  <c r="BW284" s="1"/>
  <c r="F60" i="11"/>
  <c r="F49"/>
  <c r="F75"/>
  <c r="J13" i="9"/>
  <c r="E128" i="5"/>
  <c r="N125" i="7" s="1"/>
  <c r="R125" s="1"/>
  <c r="E129" i="5"/>
  <c r="E130"/>
  <c r="N127" i="7" s="1"/>
  <c r="E131" i="5"/>
  <c r="N128" i="7" s="1"/>
  <c r="K125"/>
  <c r="E158" i="5"/>
  <c r="N155" i="7" s="1"/>
  <c r="R155" s="1"/>
  <c r="J11" i="9" l="1"/>
  <c r="F48" i="11"/>
  <c r="R128" i="7"/>
  <c r="S128"/>
  <c r="V128" s="1"/>
  <c r="R127"/>
  <c r="S127"/>
  <c r="V127" s="1"/>
  <c r="K131"/>
  <c r="S125"/>
  <c r="V125" s="1"/>
  <c r="N126"/>
  <c r="S126" s="1"/>
  <c r="V126" s="1"/>
  <c r="S155"/>
  <c r="V155" s="1"/>
  <c r="R126" l="1"/>
  <c r="E157" i="5" l="1"/>
  <c r="N154" i="7" s="1"/>
  <c r="R154" s="1"/>
  <c r="E127" i="5"/>
  <c r="N124" i="7" s="1"/>
  <c r="S124" s="1"/>
  <c r="V124" s="1"/>
  <c r="E126" i="5"/>
  <c r="N123" i="7" s="1"/>
  <c r="S123" s="1"/>
  <c r="V123" s="1"/>
  <c r="S154" l="1"/>
  <c r="V154" s="1"/>
  <c r="R124"/>
  <c r="R123"/>
  <c r="D12" i="6" l="1"/>
  <c r="I12"/>
  <c r="C12"/>
  <c r="K153" i="7" l="1"/>
  <c r="K156" s="1"/>
  <c r="K244" l="1"/>
  <c r="Q206" l="1"/>
  <c r="Q302"/>
  <c r="Q316"/>
  <c r="F341" i="5" l="1"/>
  <c r="G341"/>
  <c r="H341"/>
  <c r="I341"/>
  <c r="J341"/>
  <c r="L341"/>
  <c r="Y341" s="1"/>
  <c r="Z341" s="1"/>
  <c r="M341"/>
  <c r="N341"/>
  <c r="O341"/>
  <c r="P341"/>
  <c r="Q341"/>
  <c r="R341"/>
  <c r="S341"/>
  <c r="T341"/>
  <c r="U341"/>
  <c r="V341"/>
  <c r="F302"/>
  <c r="G302"/>
  <c r="H302"/>
  <c r="I302"/>
  <c r="J302"/>
  <c r="L302"/>
  <c r="Y302" s="1"/>
  <c r="Z302" s="1"/>
  <c r="M302"/>
  <c r="N302"/>
  <c r="O302"/>
  <c r="P302"/>
  <c r="Q302"/>
  <c r="R302"/>
  <c r="S302"/>
  <c r="T302"/>
  <c r="U302"/>
  <c r="V302"/>
  <c r="I345" l="1"/>
  <c r="I306"/>
  <c r="I246"/>
  <c r="I243"/>
  <c r="I226"/>
  <c r="I336"/>
  <c r="L330"/>
  <c r="I330"/>
  <c r="E300"/>
  <c r="L296"/>
  <c r="E297"/>
  <c r="I292"/>
  <c r="I282"/>
  <c r="I278"/>
  <c r="L278"/>
  <c r="I272"/>
  <c r="L253"/>
  <c r="I253"/>
  <c r="I249"/>
  <c r="L249"/>
  <c r="I299"/>
  <c r="L299"/>
  <c r="F292"/>
  <c r="G292"/>
  <c r="H292"/>
  <c r="J292"/>
  <c r="K292"/>
  <c r="L292"/>
  <c r="M292"/>
  <c r="N292"/>
  <c r="O292"/>
  <c r="P292"/>
  <c r="Q292"/>
  <c r="R292"/>
  <c r="S292"/>
  <c r="T292"/>
  <c r="U292"/>
  <c r="V292"/>
  <c r="E294"/>
  <c r="E293"/>
  <c r="E290"/>
  <c r="F289"/>
  <c r="G289"/>
  <c r="H289"/>
  <c r="I289"/>
  <c r="J289"/>
  <c r="K289"/>
  <c r="L289"/>
  <c r="M289"/>
  <c r="N289"/>
  <c r="O289"/>
  <c r="P289"/>
  <c r="Q289"/>
  <c r="R289"/>
  <c r="S289"/>
  <c r="T289"/>
  <c r="U289"/>
  <c r="V289"/>
  <c r="F278"/>
  <c r="G278"/>
  <c r="H278"/>
  <c r="J278"/>
  <c r="K278"/>
  <c r="M278"/>
  <c r="N278"/>
  <c r="O278"/>
  <c r="P278"/>
  <c r="Q278"/>
  <c r="R278"/>
  <c r="S278"/>
  <c r="T278"/>
  <c r="U278"/>
  <c r="V278"/>
  <c r="F285"/>
  <c r="G285"/>
  <c r="H285"/>
  <c r="I285"/>
  <c r="J285"/>
  <c r="L285"/>
  <c r="Y285" s="1"/>
  <c r="Z285" s="1"/>
  <c r="M285"/>
  <c r="N285"/>
  <c r="O285"/>
  <c r="P285"/>
  <c r="Q285"/>
  <c r="R285"/>
  <c r="S285"/>
  <c r="T285"/>
  <c r="U285"/>
  <c r="V285"/>
  <c r="F282"/>
  <c r="G282"/>
  <c r="H282"/>
  <c r="J282"/>
  <c r="K282"/>
  <c r="L282"/>
  <c r="Y282" s="1"/>
  <c r="Z282" s="1"/>
  <c r="M282"/>
  <c r="N282"/>
  <c r="O282"/>
  <c r="P282"/>
  <c r="Q282"/>
  <c r="R282"/>
  <c r="S282"/>
  <c r="T282"/>
  <c r="U282"/>
  <c r="V282"/>
  <c r="Y249" l="1"/>
  <c r="Z249" s="1"/>
  <c r="Y330"/>
  <c r="Z330" s="1"/>
  <c r="Y289"/>
  <c r="Z289" s="1"/>
  <c r="Y292"/>
  <c r="Z292" s="1"/>
  <c r="Y299"/>
  <c r="Z299" s="1"/>
  <c r="Y253"/>
  <c r="Z253" s="1"/>
  <c r="Y278"/>
  <c r="Z278" s="1"/>
  <c r="E292"/>
  <c r="E299"/>
  <c r="E323"/>
  <c r="T323"/>
  <c r="I239" l="1"/>
  <c r="I268"/>
  <c r="I260"/>
  <c r="I257"/>
  <c r="L239"/>
  <c r="Y239" s="1"/>
  <c r="Z239" s="1"/>
  <c r="E237" l="1"/>
  <c r="N234" i="7" l="1"/>
  <c r="H11" i="6" l="1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D31"/>
  <c r="C31"/>
  <c r="I29"/>
  <c r="I28"/>
  <c r="I27"/>
  <c r="I26"/>
  <c r="I25"/>
  <c r="I21"/>
  <c r="I15"/>
  <c r="I16"/>
  <c r="I17"/>
  <c r="I18"/>
  <c r="I19"/>
  <c r="I20"/>
  <c r="I22"/>
  <c r="I13"/>
  <c r="I14"/>
  <c r="I23"/>
  <c r="I24"/>
  <c r="I30"/>
  <c r="I31"/>
  <c r="I54"/>
  <c r="I55"/>
  <c r="D13"/>
  <c r="C13"/>
  <c r="I11" l="1"/>
  <c r="I10" s="1"/>
  <c r="E156" i="5" l="1"/>
  <c r="E163"/>
  <c r="N153" i="7" l="1"/>
  <c r="S153" s="1"/>
  <c r="V153" s="1"/>
  <c r="F217" i="5" l="1"/>
  <c r="G217"/>
  <c r="H217"/>
  <c r="I217"/>
  <c r="J217"/>
  <c r="K217"/>
  <c r="M217"/>
  <c r="N217"/>
  <c r="O217"/>
  <c r="P217"/>
  <c r="Q217"/>
  <c r="R217"/>
  <c r="S217"/>
  <c r="T217"/>
  <c r="U217"/>
  <c r="V217"/>
  <c r="F213"/>
  <c r="G213"/>
  <c r="H213"/>
  <c r="I213"/>
  <c r="J213"/>
  <c r="K213"/>
  <c r="M213"/>
  <c r="N213"/>
  <c r="O213"/>
  <c r="P213"/>
  <c r="Q213"/>
  <c r="R213"/>
  <c r="S213"/>
  <c r="T213"/>
  <c r="U213"/>
  <c r="V213"/>
  <c r="F210"/>
  <c r="G210"/>
  <c r="H210"/>
  <c r="I210"/>
  <c r="J210"/>
  <c r="L210"/>
  <c r="Y210" s="1"/>
  <c r="Z210" s="1"/>
  <c r="M210"/>
  <c r="N210"/>
  <c r="O210"/>
  <c r="P210"/>
  <c r="Q210"/>
  <c r="R210"/>
  <c r="S210"/>
  <c r="T210"/>
  <c r="U210"/>
  <c r="V210"/>
  <c r="F203"/>
  <c r="G203"/>
  <c r="H203"/>
  <c r="I203"/>
  <c r="J203"/>
  <c r="K203"/>
  <c r="M203"/>
  <c r="N203"/>
  <c r="O203"/>
  <c r="P203"/>
  <c r="Q203"/>
  <c r="R203"/>
  <c r="S203"/>
  <c r="T203"/>
  <c r="U203"/>
  <c r="V203"/>
  <c r="F207"/>
  <c r="G207"/>
  <c r="H207"/>
  <c r="I207"/>
  <c r="J207"/>
  <c r="K207"/>
  <c r="M207"/>
  <c r="N207"/>
  <c r="O207"/>
  <c r="P207"/>
  <c r="Q207"/>
  <c r="R207"/>
  <c r="S207"/>
  <c r="T207"/>
  <c r="U207"/>
  <c r="V207"/>
  <c r="O199" i="7"/>
  <c r="P199"/>
  <c r="Q199"/>
  <c r="J199"/>
  <c r="C20" i="6" s="1"/>
  <c r="K199" i="7"/>
  <c r="L199"/>
  <c r="M199"/>
  <c r="O169"/>
  <c r="P169"/>
  <c r="Q169"/>
  <c r="J169"/>
  <c r="C16" i="6" s="1"/>
  <c r="K169" i="7"/>
  <c r="L169"/>
  <c r="M169"/>
  <c r="D16" i="6" s="1"/>
  <c r="O161" i="7"/>
  <c r="P161"/>
  <c r="Q161"/>
  <c r="J161"/>
  <c r="C15" i="6" s="1"/>
  <c r="K161" i="7"/>
  <c r="L161"/>
  <c r="M161"/>
  <c r="D15" i="6" s="1"/>
  <c r="N160" i="7"/>
  <c r="F186" i="5"/>
  <c r="G186"/>
  <c r="H186"/>
  <c r="I186"/>
  <c r="J186"/>
  <c r="K186"/>
  <c r="M186"/>
  <c r="N186"/>
  <c r="O186"/>
  <c r="P186"/>
  <c r="Q186"/>
  <c r="R186"/>
  <c r="S186"/>
  <c r="T186"/>
  <c r="U186"/>
  <c r="V186"/>
  <c r="F177"/>
  <c r="G177"/>
  <c r="H177"/>
  <c r="I177"/>
  <c r="J177"/>
  <c r="K177"/>
  <c r="M177"/>
  <c r="N177"/>
  <c r="O177"/>
  <c r="P177"/>
  <c r="Q177"/>
  <c r="R177"/>
  <c r="S177"/>
  <c r="T177"/>
  <c r="U177"/>
  <c r="V177"/>
  <c r="F173"/>
  <c r="G173"/>
  <c r="H173"/>
  <c r="I173"/>
  <c r="J173"/>
  <c r="K173"/>
  <c r="M173"/>
  <c r="N173"/>
  <c r="O173"/>
  <c r="P173"/>
  <c r="Q173"/>
  <c r="R173"/>
  <c r="S173"/>
  <c r="T173"/>
  <c r="U173"/>
  <c r="V173"/>
  <c r="F160"/>
  <c r="G160"/>
  <c r="H160"/>
  <c r="I160"/>
  <c r="J160"/>
  <c r="M160"/>
  <c r="N160"/>
  <c r="O160"/>
  <c r="P160"/>
  <c r="Q160"/>
  <c r="R160"/>
  <c r="S160"/>
  <c r="T160"/>
  <c r="U160"/>
  <c r="V160"/>
  <c r="F165"/>
  <c r="G165"/>
  <c r="H165"/>
  <c r="I165"/>
  <c r="J165"/>
  <c r="K165"/>
  <c r="M165"/>
  <c r="N165"/>
  <c r="O165"/>
  <c r="P165"/>
  <c r="Q165"/>
  <c r="R165"/>
  <c r="S165"/>
  <c r="T165"/>
  <c r="U165"/>
  <c r="V165"/>
  <c r="R153" i="7"/>
  <c r="D20" i="6" l="1"/>
  <c r="S16" i="5"/>
  <c r="Q16"/>
  <c r="Q14" s="1"/>
  <c r="M16"/>
  <c r="M14" s="1"/>
  <c r="V16"/>
  <c r="R16"/>
  <c r="N16"/>
  <c r="T16"/>
  <c r="G16"/>
  <c r="G14" s="1"/>
  <c r="O16"/>
  <c r="O14" s="1"/>
  <c r="U16"/>
  <c r="H16"/>
  <c r="E178"/>
  <c r="I183"/>
  <c r="E190"/>
  <c r="E191"/>
  <c r="E192"/>
  <c r="N188" i="7" l="1"/>
  <c r="N186"/>
  <c r="N189"/>
  <c r="N187"/>
  <c r="E180" i="5"/>
  <c r="E193"/>
  <c r="L183"/>
  <c r="Y183" s="1"/>
  <c r="Z183" s="1"/>
  <c r="E181"/>
  <c r="E188"/>
  <c r="L177"/>
  <c r="Y177" s="1"/>
  <c r="Z177" s="1"/>
  <c r="E187"/>
  <c r="N175" i="7"/>
  <c r="E184" i="5"/>
  <c r="E179"/>
  <c r="K256" i="7"/>
  <c r="L256"/>
  <c r="M256"/>
  <c r="D34" i="6" s="1"/>
  <c r="O256" i="7"/>
  <c r="P256"/>
  <c r="Q256"/>
  <c r="J256"/>
  <c r="C34" i="6" s="1"/>
  <c r="E177" i="5" l="1"/>
  <c r="E183"/>
  <c r="N178" i="7"/>
  <c r="N190"/>
  <c r="R190" s="1"/>
  <c r="N176"/>
  <c r="S176" s="1"/>
  <c r="V176" s="1"/>
  <c r="N185"/>
  <c r="R185" s="1"/>
  <c r="N177"/>
  <c r="N184"/>
  <c r="K19" i="5"/>
  <c r="K20"/>
  <c r="K21"/>
  <c r="K22"/>
  <c r="K23"/>
  <c r="K24"/>
  <c r="K25"/>
  <c r="K26"/>
  <c r="E27"/>
  <c r="K28"/>
  <c r="K29"/>
  <c r="E29" s="1"/>
  <c r="K30"/>
  <c r="K31"/>
  <c r="K32"/>
  <c r="K33"/>
  <c r="K34"/>
  <c r="K35"/>
  <c r="K36"/>
  <c r="K37"/>
  <c r="J37" s="1"/>
  <c r="J18" s="1"/>
  <c r="K38"/>
  <c r="K39"/>
  <c r="K41"/>
  <c r="K42"/>
  <c r="K43"/>
  <c r="K44"/>
  <c r="K45"/>
  <c r="L45" s="1"/>
  <c r="Y45" s="1"/>
  <c r="Z45" s="1"/>
  <c r="K46"/>
  <c r="K47"/>
  <c r="K48"/>
  <c r="K49"/>
  <c r="K50"/>
  <c r="K51"/>
  <c r="K52"/>
  <c r="K53"/>
  <c r="K54"/>
  <c r="K55"/>
  <c r="K56"/>
  <c r="K57"/>
  <c r="K58"/>
  <c r="E58" s="1"/>
  <c r="K59"/>
  <c r="K60"/>
  <c r="E60" s="1"/>
  <c r="K61"/>
  <c r="K62"/>
  <c r="K63"/>
  <c r="K64"/>
  <c r="E64" s="1"/>
  <c r="K65"/>
  <c r="K66"/>
  <c r="K67"/>
  <c r="K68"/>
  <c r="E68" s="1"/>
  <c r="K69"/>
  <c r="K70"/>
  <c r="K71"/>
  <c r="K72"/>
  <c r="E72" s="1"/>
  <c r="K73"/>
  <c r="E73" s="1"/>
  <c r="K74"/>
  <c r="E75"/>
  <c r="K75"/>
  <c r="E76"/>
  <c r="K76"/>
  <c r="E77"/>
  <c r="K77"/>
  <c r="K78"/>
  <c r="K79"/>
  <c r="L80"/>
  <c r="K81"/>
  <c r="K82"/>
  <c r="K83"/>
  <c r="K84"/>
  <c r="K85"/>
  <c r="K86"/>
  <c r="K87"/>
  <c r="K88"/>
  <c r="L89"/>
  <c r="K90"/>
  <c r="K91"/>
  <c r="K92"/>
  <c r="E92" s="1"/>
  <c r="K93"/>
  <c r="E93" s="1"/>
  <c r="K94"/>
  <c r="K95"/>
  <c r="K96"/>
  <c r="K97"/>
  <c r="K98"/>
  <c r="L99"/>
  <c r="K100"/>
  <c r="E100" s="1"/>
  <c r="K101"/>
  <c r="E101" s="1"/>
  <c r="K102"/>
  <c r="E102" s="1"/>
  <c r="K103"/>
  <c r="E103" s="1"/>
  <c r="K105"/>
  <c r="K106"/>
  <c r="K107"/>
  <c r="K108"/>
  <c r="E108" s="1"/>
  <c r="K109"/>
  <c r="K110"/>
  <c r="K111"/>
  <c r="K112"/>
  <c r="K113"/>
  <c r="K114"/>
  <c r="K115"/>
  <c r="K116"/>
  <c r="K117"/>
  <c r="K118"/>
  <c r="K119"/>
  <c r="K120"/>
  <c r="K121"/>
  <c r="K122"/>
  <c r="E122" s="1"/>
  <c r="K123"/>
  <c r="K124"/>
  <c r="K125"/>
  <c r="K136"/>
  <c r="K135" s="1"/>
  <c r="E142"/>
  <c r="E148"/>
  <c r="K163"/>
  <c r="K160" s="1"/>
  <c r="E195"/>
  <c r="E197"/>
  <c r="E205"/>
  <c r="K211"/>
  <c r="K210" s="1"/>
  <c r="L217"/>
  <c r="Y217" s="1"/>
  <c r="Z217" s="1"/>
  <c r="I220"/>
  <c r="I223"/>
  <c r="R234" i="7"/>
  <c r="E240" i="5"/>
  <c r="E241"/>
  <c r="E286"/>
  <c r="K286"/>
  <c r="K287"/>
  <c r="I296"/>
  <c r="Y296" s="1"/>
  <c r="Z296" s="1"/>
  <c r="E303"/>
  <c r="K303"/>
  <c r="K302" s="1"/>
  <c r="I310"/>
  <c r="L310"/>
  <c r="E311"/>
  <c r="E312"/>
  <c r="E313"/>
  <c r="E314"/>
  <c r="I316"/>
  <c r="F320"/>
  <c r="I320"/>
  <c r="L321"/>
  <c r="Y321" s="1"/>
  <c r="Z321" s="1"/>
  <c r="I326"/>
  <c r="K343"/>
  <c r="K341" s="1"/>
  <c r="T91" i="7"/>
  <c r="X94" i="5" s="1"/>
  <c r="Z94" s="1"/>
  <c r="C14" i="6"/>
  <c r="R160" i="7"/>
  <c r="J173"/>
  <c r="C17" i="6" s="1"/>
  <c r="K173" i="7"/>
  <c r="L173"/>
  <c r="M173"/>
  <c r="D17" i="6" s="1"/>
  <c r="O173" i="7"/>
  <c r="P173"/>
  <c r="Q173"/>
  <c r="R175"/>
  <c r="J179"/>
  <c r="C18" i="6" s="1"/>
  <c r="K179" i="7"/>
  <c r="L179"/>
  <c r="M179"/>
  <c r="D18" i="6" s="1"/>
  <c r="O179" i="7"/>
  <c r="P179"/>
  <c r="Q179"/>
  <c r="J182"/>
  <c r="C19" i="6" s="1"/>
  <c r="K182" i="7"/>
  <c r="L182"/>
  <c r="M182"/>
  <c r="D19" i="6" s="1"/>
  <c r="R186" i="7"/>
  <c r="T186"/>
  <c r="X189" i="5" s="1"/>
  <c r="Z189" s="1"/>
  <c r="R187" i="7"/>
  <c r="R188"/>
  <c r="R189"/>
  <c r="T195"/>
  <c r="X198" i="5" s="1"/>
  <c r="Z198" s="1"/>
  <c r="J203" i="7"/>
  <c r="C21" i="6" s="1"/>
  <c r="K203" i="7"/>
  <c r="L203"/>
  <c r="M203"/>
  <c r="D21" i="6" s="1"/>
  <c r="O203" i="7"/>
  <c r="P203"/>
  <c r="Q203"/>
  <c r="J206"/>
  <c r="C22" i="6" s="1"/>
  <c r="K206" i="7"/>
  <c r="L206"/>
  <c r="M206"/>
  <c r="D22" i="6" s="1"/>
  <c r="O206" i="7"/>
  <c r="P206"/>
  <c r="J209"/>
  <c r="C23" i="6" s="1"/>
  <c r="K209" i="7"/>
  <c r="L209"/>
  <c r="M209"/>
  <c r="D23" i="6" s="1"/>
  <c r="O209" i="7"/>
  <c r="P209"/>
  <c r="Q209"/>
  <c r="J213"/>
  <c r="C24" i="6" s="1"/>
  <c r="K213" i="7"/>
  <c r="L213"/>
  <c r="M213"/>
  <c r="D24" i="6" s="1"/>
  <c r="O213" i="7"/>
  <c r="P213"/>
  <c r="Q213"/>
  <c r="J216"/>
  <c r="C25" i="6" s="1"/>
  <c r="K216" i="7"/>
  <c r="L216"/>
  <c r="M216"/>
  <c r="D25" i="6" s="1"/>
  <c r="O216" i="7"/>
  <c r="P216"/>
  <c r="Q216"/>
  <c r="J219"/>
  <c r="C26" i="6" s="1"/>
  <c r="K219" i="7"/>
  <c r="L219"/>
  <c r="M219"/>
  <c r="D26" i="6" s="1"/>
  <c r="O219" i="7"/>
  <c r="P219"/>
  <c r="Q219"/>
  <c r="J222"/>
  <c r="C27" i="6" s="1"/>
  <c r="K222" i="7"/>
  <c r="L222"/>
  <c r="M222"/>
  <c r="D27" i="6" s="1"/>
  <c r="O222" i="7"/>
  <c r="P222"/>
  <c r="Q222"/>
  <c r="J235"/>
  <c r="C28" i="6" s="1"/>
  <c r="K235" i="7"/>
  <c r="L235"/>
  <c r="M235"/>
  <c r="D28" i="6" s="1"/>
  <c r="O235" i="7"/>
  <c r="P235"/>
  <c r="Q235"/>
  <c r="J239"/>
  <c r="C29" i="6" s="1"/>
  <c r="K239" i="7"/>
  <c r="L239"/>
  <c r="M239"/>
  <c r="D29" i="6" s="1"/>
  <c r="O239" i="7"/>
  <c r="P239"/>
  <c r="Q239"/>
  <c r="J242"/>
  <c r="C30" i="6" s="1"/>
  <c r="K242" i="7"/>
  <c r="L242"/>
  <c r="M242"/>
  <c r="D30" i="6" s="1"/>
  <c r="J249" i="7"/>
  <c r="C32" i="6" s="1"/>
  <c r="K249" i="7"/>
  <c r="L249"/>
  <c r="M249"/>
  <c r="D32" i="6" s="1"/>
  <c r="J253" i="7"/>
  <c r="C33" i="6" s="1"/>
  <c r="K253" i="7"/>
  <c r="L253"/>
  <c r="M253"/>
  <c r="D33" i="6" s="1"/>
  <c r="O253" i="7"/>
  <c r="P253"/>
  <c r="Q253"/>
  <c r="J264"/>
  <c r="C35" i="6" s="1"/>
  <c r="K264" i="7"/>
  <c r="L264"/>
  <c r="M264"/>
  <c r="D35" i="6" s="1"/>
  <c r="O264" i="7"/>
  <c r="P264"/>
  <c r="Q264"/>
  <c r="J268"/>
  <c r="C36" i="6" s="1"/>
  <c r="K268" i="7"/>
  <c r="L268"/>
  <c r="M268"/>
  <c r="D36" i="6" s="1"/>
  <c r="O268" i="7"/>
  <c r="P268"/>
  <c r="Q268"/>
  <c r="J274"/>
  <c r="C37" i="6" s="1"/>
  <c r="K274" i="7"/>
  <c r="L274"/>
  <c r="M274"/>
  <c r="D37" i="6" s="1"/>
  <c r="O274" i="7"/>
  <c r="P274"/>
  <c r="Q274"/>
  <c r="J278"/>
  <c r="C38" i="6" s="1"/>
  <c r="K278" i="7"/>
  <c r="L278"/>
  <c r="M278"/>
  <c r="D38" i="6" s="1"/>
  <c r="O278" i="7"/>
  <c r="P278"/>
  <c r="Q278"/>
  <c r="J281"/>
  <c r="C39" i="6" s="1"/>
  <c r="K281" i="7"/>
  <c r="L281"/>
  <c r="M281"/>
  <c r="D39" i="6" s="1"/>
  <c r="O281" i="7"/>
  <c r="P281"/>
  <c r="Q281"/>
  <c r="J285"/>
  <c r="C40" i="6" s="1"/>
  <c r="K285" i="7"/>
  <c r="L285"/>
  <c r="M285"/>
  <c r="D40" i="6" s="1"/>
  <c r="O285" i="7"/>
  <c r="P285"/>
  <c r="Q285"/>
  <c r="J288"/>
  <c r="C41" i="6" s="1"/>
  <c r="K288" i="7"/>
  <c r="L288"/>
  <c r="M288"/>
  <c r="D41" i="6" s="1"/>
  <c r="N290" i="7"/>
  <c r="S290" s="1"/>
  <c r="V290" s="1"/>
  <c r="N291"/>
  <c r="R291" s="1"/>
  <c r="J292"/>
  <c r="C42" i="6" s="1"/>
  <c r="K292" i="7"/>
  <c r="L292"/>
  <c r="M292"/>
  <c r="D42" i="6" s="1"/>
  <c r="O292" i="7"/>
  <c r="P292"/>
  <c r="Q292"/>
  <c r="J295"/>
  <c r="C43" i="6" s="1"/>
  <c r="K295" i="7"/>
  <c r="L295"/>
  <c r="M295"/>
  <c r="D43" i="6" s="1"/>
  <c r="O295" i="7"/>
  <c r="P295"/>
  <c r="Q295"/>
  <c r="J298"/>
  <c r="C44" i="6" s="1"/>
  <c r="K298" i="7"/>
  <c r="L298"/>
  <c r="M298"/>
  <c r="D44" i="6" s="1"/>
  <c r="Q298" i="7"/>
  <c r="J302"/>
  <c r="C45" i="6" s="1"/>
  <c r="K302" i="7"/>
  <c r="L302"/>
  <c r="M302"/>
  <c r="D45" i="6" s="1"/>
  <c r="J306" i="7"/>
  <c r="C46" i="6" s="1"/>
  <c r="K306" i="7"/>
  <c r="L306"/>
  <c r="M306"/>
  <c r="D46" i="6" s="1"/>
  <c r="O306" i="7"/>
  <c r="P306"/>
  <c r="Q306"/>
  <c r="J312"/>
  <c r="C47" i="6" s="1"/>
  <c r="K312" i="7"/>
  <c r="L312"/>
  <c r="M312"/>
  <c r="D47" i="6" s="1"/>
  <c r="O312" i="7"/>
  <c r="P312"/>
  <c r="Q312"/>
  <c r="J316"/>
  <c r="C48" i="6" s="1"/>
  <c r="K316" i="7"/>
  <c r="L316"/>
  <c r="M316"/>
  <c r="D48" i="6" s="1"/>
  <c r="O316" i="7"/>
  <c r="P316"/>
  <c r="J319"/>
  <c r="C49" i="6" s="1"/>
  <c r="K319" i="7"/>
  <c r="L319"/>
  <c r="M319"/>
  <c r="D49" i="6" s="1"/>
  <c r="O319" i="7"/>
  <c r="P319"/>
  <c r="Q319"/>
  <c r="J322"/>
  <c r="C50" i="6" s="1"/>
  <c r="K322" i="7"/>
  <c r="L322"/>
  <c r="M322"/>
  <c r="D50" i="6" s="1"/>
  <c r="O322" i="7"/>
  <c r="P322"/>
  <c r="Q322"/>
  <c r="J326"/>
  <c r="C51" i="6" s="1"/>
  <c r="K326" i="7"/>
  <c r="L326"/>
  <c r="M326"/>
  <c r="D51" i="6" s="1"/>
  <c r="O326" i="7"/>
  <c r="P326"/>
  <c r="Q326"/>
  <c r="J332"/>
  <c r="C52" i="6" s="1"/>
  <c r="K332" i="7"/>
  <c r="L332"/>
  <c r="M332"/>
  <c r="D52" i="6" s="1"/>
  <c r="O332" i="7"/>
  <c r="P332"/>
  <c r="Q332"/>
  <c r="J337"/>
  <c r="C53" i="6" s="1"/>
  <c r="K337" i="7"/>
  <c r="L337"/>
  <c r="M337"/>
  <c r="D53" i="6" s="1"/>
  <c r="O337" i="7"/>
  <c r="P337"/>
  <c r="Q337"/>
  <c r="J341"/>
  <c r="C54" i="6" s="1"/>
  <c r="K341" i="7"/>
  <c r="L341"/>
  <c r="M341"/>
  <c r="D54" i="6" s="1"/>
  <c r="O341" i="7"/>
  <c r="P341"/>
  <c r="Q341"/>
  <c r="T355"/>
  <c r="X358" i="5" s="1"/>
  <c r="Z358" s="1"/>
  <c r="J357" i="7"/>
  <c r="C55" i="6" s="1"/>
  <c r="K357" i="7"/>
  <c r="L357"/>
  <c r="M357"/>
  <c r="D55" i="6" s="1"/>
  <c r="O357" i="7"/>
  <c r="P357"/>
  <c r="Q357"/>
  <c r="Y99" i="5" l="1"/>
  <c r="Z99" s="1"/>
  <c r="E99"/>
  <c r="N96" i="7" s="1"/>
  <c r="Y89" i="5"/>
  <c r="Z89" s="1"/>
  <c r="E89"/>
  <c r="N86" i="7" s="1"/>
  <c r="Y80" i="5"/>
  <c r="Z80" s="1"/>
  <c r="E80"/>
  <c r="N77" i="7" s="1"/>
  <c r="Y310" i="5"/>
  <c r="Z310" s="1"/>
  <c r="K18"/>
  <c r="N30" i="7"/>
  <c r="J16" i="5"/>
  <c r="R176" i="7"/>
  <c r="Q14"/>
  <c r="Q12" s="1"/>
  <c r="N310"/>
  <c r="R310" s="1"/>
  <c r="N308"/>
  <c r="R308" s="1"/>
  <c r="N300"/>
  <c r="R300" s="1"/>
  <c r="N238"/>
  <c r="R238" s="1"/>
  <c r="N194"/>
  <c r="R194" s="1"/>
  <c r="N139"/>
  <c r="S139" s="1"/>
  <c r="V139" s="1"/>
  <c r="N119"/>
  <c r="N105"/>
  <c r="N100"/>
  <c r="N98"/>
  <c r="N90"/>
  <c r="N69"/>
  <c r="N65"/>
  <c r="N61"/>
  <c r="N57"/>
  <c r="N55"/>
  <c r="N26"/>
  <c r="S26" s="1"/>
  <c r="V26" s="1"/>
  <c r="N340"/>
  <c r="R340" s="1"/>
  <c r="N311"/>
  <c r="R311" s="1"/>
  <c r="N309"/>
  <c r="R309" s="1"/>
  <c r="N284"/>
  <c r="R284" s="1"/>
  <c r="N283"/>
  <c r="R283" s="1"/>
  <c r="N202"/>
  <c r="S202" s="1"/>
  <c r="V202" s="1"/>
  <c r="N192"/>
  <c r="N99"/>
  <c r="N97"/>
  <c r="N89"/>
  <c r="N74"/>
  <c r="N73"/>
  <c r="N72"/>
  <c r="N70"/>
  <c r="N24"/>
  <c r="S24" s="1"/>
  <c r="V24" s="1"/>
  <c r="K285" i="5"/>
  <c r="L320"/>
  <c r="Y320" s="1"/>
  <c r="Z320" s="1"/>
  <c r="E45"/>
  <c r="P16"/>
  <c r="N237" i="7"/>
  <c r="R237" s="1"/>
  <c r="E239" i="5"/>
  <c r="I16"/>
  <c r="I14" s="1"/>
  <c r="E357"/>
  <c r="E355"/>
  <c r="E351"/>
  <c r="E347"/>
  <c r="E338"/>
  <c r="E333"/>
  <c r="E331"/>
  <c r="E328"/>
  <c r="E317"/>
  <c r="E308"/>
  <c r="E304"/>
  <c r="E280"/>
  <c r="E274"/>
  <c r="E269"/>
  <c r="E265"/>
  <c r="E263"/>
  <c r="E261"/>
  <c r="E250"/>
  <c r="L243"/>
  <c r="Y243" s="1"/>
  <c r="Z243" s="1"/>
  <c r="E236"/>
  <c r="E234"/>
  <c r="E231"/>
  <c r="E229"/>
  <c r="E215"/>
  <c r="L207"/>
  <c r="Y207" s="1"/>
  <c r="Z207" s="1"/>
  <c r="E200"/>
  <c r="E198"/>
  <c r="E196"/>
  <c r="E171"/>
  <c r="E169"/>
  <c r="E167"/>
  <c r="E154"/>
  <c r="E152"/>
  <c r="E150"/>
  <c r="E143"/>
  <c r="E141"/>
  <c r="E139"/>
  <c r="E138"/>
  <c r="E125"/>
  <c r="E123"/>
  <c r="E121"/>
  <c r="E119"/>
  <c r="E117"/>
  <c r="E115"/>
  <c r="E113"/>
  <c r="E109"/>
  <c r="E107"/>
  <c r="E105"/>
  <c r="E98"/>
  <c r="E96"/>
  <c r="E94"/>
  <c r="E90"/>
  <c r="E88"/>
  <c r="E86"/>
  <c r="E84"/>
  <c r="E82"/>
  <c r="E71"/>
  <c r="E67"/>
  <c r="E65"/>
  <c r="E63"/>
  <c r="E61"/>
  <c r="E57"/>
  <c r="E55"/>
  <c r="E53"/>
  <c r="E49"/>
  <c r="E48"/>
  <c r="E46"/>
  <c r="E44"/>
  <c r="E42"/>
  <c r="E38"/>
  <c r="E36"/>
  <c r="E34"/>
  <c r="E31"/>
  <c r="E25"/>
  <c r="E23"/>
  <c r="E20"/>
  <c r="E358"/>
  <c r="E356"/>
  <c r="E352"/>
  <c r="E348"/>
  <c r="E346"/>
  <c r="E342"/>
  <c r="E341" s="1"/>
  <c r="E334"/>
  <c r="E332"/>
  <c r="E318"/>
  <c r="E283"/>
  <c r="E279"/>
  <c r="E276"/>
  <c r="E270"/>
  <c r="E266"/>
  <c r="E264"/>
  <c r="E262"/>
  <c r="N259" i="7" s="1"/>
  <c r="S259" s="1"/>
  <c r="V259" s="1"/>
  <c r="E251" i="5"/>
  <c r="L246"/>
  <c r="Y246" s="1"/>
  <c r="Z246" s="1"/>
  <c r="E235"/>
  <c r="E232"/>
  <c r="E230"/>
  <c r="E228"/>
  <c r="L223"/>
  <c r="Y223" s="1"/>
  <c r="Z223" s="1"/>
  <c r="L220"/>
  <c r="Y220" s="1"/>
  <c r="Z220" s="1"/>
  <c r="E201"/>
  <c r="E199"/>
  <c r="E170"/>
  <c r="E168"/>
  <c r="E162"/>
  <c r="E155"/>
  <c r="E153"/>
  <c r="E151"/>
  <c r="E144"/>
  <c r="E140"/>
  <c r="E124"/>
  <c r="E120"/>
  <c r="E118"/>
  <c r="E116"/>
  <c r="E114"/>
  <c r="E112"/>
  <c r="E110"/>
  <c r="E106"/>
  <c r="E97"/>
  <c r="E95"/>
  <c r="E91"/>
  <c r="E87"/>
  <c r="E85"/>
  <c r="E83"/>
  <c r="E81"/>
  <c r="E79"/>
  <c r="E70"/>
  <c r="E66"/>
  <c r="E62"/>
  <c r="E56"/>
  <c r="E54"/>
  <c r="E52"/>
  <c r="E47"/>
  <c r="E43"/>
  <c r="E41"/>
  <c r="E39"/>
  <c r="E35"/>
  <c r="E32"/>
  <c r="E28"/>
  <c r="E26"/>
  <c r="E22"/>
  <c r="E21"/>
  <c r="L257"/>
  <c r="Y257" s="1"/>
  <c r="Z257" s="1"/>
  <c r="E233"/>
  <c r="E30"/>
  <c r="E111"/>
  <c r="E59"/>
  <c r="E359"/>
  <c r="E353"/>
  <c r="E354"/>
  <c r="E350"/>
  <c r="E349"/>
  <c r="E339"/>
  <c r="E275"/>
  <c r="E255"/>
  <c r="E175"/>
  <c r="E69"/>
  <c r="E51"/>
  <c r="E50"/>
  <c r="D14" i="6"/>
  <c r="D11" s="1"/>
  <c r="D10" s="1"/>
  <c r="M14" i="7"/>
  <c r="M12" s="1"/>
  <c r="K14"/>
  <c r="K12" s="1"/>
  <c r="L14"/>
  <c r="C11" i="6"/>
  <c r="C10" s="1"/>
  <c r="N145" i="7"/>
  <c r="J14"/>
  <c r="J12" s="1"/>
  <c r="N297"/>
  <c r="R297" s="1"/>
  <c r="R298" s="1"/>
  <c r="L203" i="5"/>
  <c r="Y203" s="1"/>
  <c r="Z203" s="1"/>
  <c r="E174"/>
  <c r="L173"/>
  <c r="Y173" s="1"/>
  <c r="Z173" s="1"/>
  <c r="E210"/>
  <c r="L186"/>
  <c r="Y186" s="1"/>
  <c r="Z186" s="1"/>
  <c r="L165"/>
  <c r="Y165" s="1"/>
  <c r="Z165" s="1"/>
  <c r="E161"/>
  <c r="L160"/>
  <c r="Y160" s="1"/>
  <c r="Z160" s="1"/>
  <c r="L213"/>
  <c r="Y213" s="1"/>
  <c r="Z213" s="1"/>
  <c r="E194"/>
  <c r="E214"/>
  <c r="E247"/>
  <c r="E244"/>
  <c r="L336"/>
  <c r="Y336" s="1"/>
  <c r="Z336" s="1"/>
  <c r="L326"/>
  <c r="Y326" s="1"/>
  <c r="Z326" s="1"/>
  <c r="E310"/>
  <c r="L306"/>
  <c r="Y306" s="1"/>
  <c r="Z306" s="1"/>
  <c r="L272"/>
  <c r="Y272" s="1"/>
  <c r="Z272" s="1"/>
  <c r="L345"/>
  <c r="Y345" s="1"/>
  <c r="Z345" s="1"/>
  <c r="E337"/>
  <c r="E327"/>
  <c r="E321"/>
  <c r="L316"/>
  <c r="Y316" s="1"/>
  <c r="Z316" s="1"/>
  <c r="E307"/>
  <c r="N294" i="7"/>
  <c r="R294" s="1"/>
  <c r="R295" s="1"/>
  <c r="E273" i="5"/>
  <c r="E258"/>
  <c r="E254"/>
  <c r="L226"/>
  <c r="Y226" s="1"/>
  <c r="Z226" s="1"/>
  <c r="E221"/>
  <c r="E204"/>
  <c r="E149"/>
  <c r="L37"/>
  <c r="Z37" s="1"/>
  <c r="L268"/>
  <c r="Y268" s="1"/>
  <c r="Z268" s="1"/>
  <c r="E285"/>
  <c r="L260"/>
  <c r="Y260" s="1"/>
  <c r="Z260" s="1"/>
  <c r="E227"/>
  <c r="E224"/>
  <c r="E218"/>
  <c r="E208"/>
  <c r="E166"/>
  <c r="E137"/>
  <c r="E40"/>
  <c r="S188" i="7"/>
  <c r="V188" s="1"/>
  <c r="S190"/>
  <c r="V190" s="1"/>
  <c r="S187"/>
  <c r="V187" s="1"/>
  <c r="S185"/>
  <c r="V185" s="1"/>
  <c r="S160"/>
  <c r="V160" s="1"/>
  <c r="S234"/>
  <c r="V234" s="1"/>
  <c r="S189"/>
  <c r="V189" s="1"/>
  <c r="S186"/>
  <c r="V186" s="1"/>
  <c r="R178"/>
  <c r="S178"/>
  <c r="V178" s="1"/>
  <c r="P302"/>
  <c r="P14" s="1"/>
  <c r="P12" s="1"/>
  <c r="O302"/>
  <c r="O14" s="1"/>
  <c r="O12" s="1"/>
  <c r="L78" i="5"/>
  <c r="Y78" s="1"/>
  <c r="Z78" s="1"/>
  <c r="R290" i="7"/>
  <c r="R292" s="1"/>
  <c r="N292"/>
  <c r="S291"/>
  <c r="V291" s="1"/>
  <c r="S175"/>
  <c r="V175" s="1"/>
  <c r="S310" l="1"/>
  <c r="V310" s="1"/>
  <c r="E147" i="5"/>
  <c r="E135"/>
  <c r="L18"/>
  <c r="R77" i="7"/>
  <c r="S77"/>
  <c r="V77" s="1"/>
  <c r="R70"/>
  <c r="S70"/>
  <c r="V70" s="1"/>
  <c r="R73"/>
  <c r="S73"/>
  <c r="V73" s="1"/>
  <c r="R89"/>
  <c r="S89"/>
  <c r="V89" s="1"/>
  <c r="R99"/>
  <c r="S99"/>
  <c r="V99" s="1"/>
  <c r="R55"/>
  <c r="S55"/>
  <c r="V55" s="1"/>
  <c r="R61"/>
  <c r="S61"/>
  <c r="V61" s="1"/>
  <c r="R69"/>
  <c r="S69"/>
  <c r="V69" s="1"/>
  <c r="R98"/>
  <c r="S98"/>
  <c r="V98" s="1"/>
  <c r="R105"/>
  <c r="S105"/>
  <c r="V105" s="1"/>
  <c r="R86"/>
  <c r="S86"/>
  <c r="V86" s="1"/>
  <c r="R96"/>
  <c r="S96"/>
  <c r="V96" s="1"/>
  <c r="R30"/>
  <c r="S30"/>
  <c r="V30" s="1"/>
  <c r="R72"/>
  <c r="S72"/>
  <c r="V72" s="1"/>
  <c r="R74"/>
  <c r="S74"/>
  <c r="V74" s="1"/>
  <c r="R97"/>
  <c r="S97"/>
  <c r="V97" s="1"/>
  <c r="R57"/>
  <c r="S57"/>
  <c r="V57" s="1"/>
  <c r="R65"/>
  <c r="S65"/>
  <c r="V65" s="1"/>
  <c r="R90"/>
  <c r="S90"/>
  <c r="V90" s="1"/>
  <c r="R100"/>
  <c r="S100"/>
  <c r="V100" s="1"/>
  <c r="R119"/>
  <c r="S119"/>
  <c r="V119" s="1"/>
  <c r="J14" i="5"/>
  <c r="S300" i="7"/>
  <c r="V300" s="1"/>
  <c r="R202"/>
  <c r="S309"/>
  <c r="V309" s="1"/>
  <c r="R24"/>
  <c r="N42"/>
  <c r="S42" s="1"/>
  <c r="V42" s="1"/>
  <c r="S283"/>
  <c r="V283" s="1"/>
  <c r="S340"/>
  <c r="V340" s="1"/>
  <c r="S308"/>
  <c r="V308" s="1"/>
  <c r="N312"/>
  <c r="S312" s="1"/>
  <c r="V312" s="1"/>
  <c r="E345" i="5"/>
  <c r="E260"/>
  <c r="R285" i="7"/>
  <c r="K16" i="5"/>
  <c r="S311" i="7"/>
  <c r="V311" s="1"/>
  <c r="R145"/>
  <c r="N285"/>
  <c r="S285" s="1"/>
  <c r="V285" s="1"/>
  <c r="S284"/>
  <c r="V284" s="1"/>
  <c r="S238"/>
  <c r="V238" s="1"/>
  <c r="S194"/>
  <c r="V194" s="1"/>
  <c r="S321"/>
  <c r="V321" s="1"/>
  <c r="R321"/>
  <c r="R322" s="1"/>
  <c r="R312"/>
  <c r="N205"/>
  <c r="R205" s="1"/>
  <c r="R206" s="1"/>
  <c r="E203" i="5"/>
  <c r="E257"/>
  <c r="N324" i="7"/>
  <c r="R324" s="1"/>
  <c r="N208"/>
  <c r="S208" s="1"/>
  <c r="V208" s="1"/>
  <c r="N47"/>
  <c r="N66"/>
  <c r="N252"/>
  <c r="R252" s="1"/>
  <c r="N336"/>
  <c r="R336" s="1"/>
  <c r="N347"/>
  <c r="R347" s="1"/>
  <c r="N350"/>
  <c r="R350" s="1"/>
  <c r="N56"/>
  <c r="N36"/>
  <c r="N40"/>
  <c r="N49"/>
  <c r="N53"/>
  <c r="N63"/>
  <c r="N76"/>
  <c r="N80"/>
  <c r="N84"/>
  <c r="N92"/>
  <c r="N103"/>
  <c r="N109"/>
  <c r="N113"/>
  <c r="N117"/>
  <c r="N137"/>
  <c r="R137" s="1"/>
  <c r="N148"/>
  <c r="R148" s="1"/>
  <c r="N152"/>
  <c r="R152" s="1"/>
  <c r="N165"/>
  <c r="R165" s="1"/>
  <c r="N196"/>
  <c r="R196" s="1"/>
  <c r="N225"/>
  <c r="R225" s="1"/>
  <c r="N229"/>
  <c r="R229" s="1"/>
  <c r="R259"/>
  <c r="N263"/>
  <c r="R263" s="1"/>
  <c r="N273"/>
  <c r="R273" s="1"/>
  <c r="E282" i="5"/>
  <c r="N315" i="7"/>
  <c r="N331"/>
  <c r="R331" s="1"/>
  <c r="N343"/>
  <c r="R343" s="1"/>
  <c r="N349"/>
  <c r="R349" s="1"/>
  <c r="N355"/>
  <c r="R355" s="1"/>
  <c r="N39"/>
  <c r="N43"/>
  <c r="N46"/>
  <c r="S46" s="1"/>
  <c r="V46" s="1"/>
  <c r="N52"/>
  <c r="N58"/>
  <c r="N62"/>
  <c r="N68"/>
  <c r="N81"/>
  <c r="N85"/>
  <c r="N91"/>
  <c r="N95"/>
  <c r="S95" s="1"/>
  <c r="V95" s="1"/>
  <c r="N104"/>
  <c r="N110"/>
  <c r="N114"/>
  <c r="S114" s="1"/>
  <c r="V114" s="1"/>
  <c r="N118"/>
  <c r="N122"/>
  <c r="N136"/>
  <c r="R136" s="1"/>
  <c r="N140"/>
  <c r="R140" s="1"/>
  <c r="N149"/>
  <c r="R149" s="1"/>
  <c r="N164"/>
  <c r="R164" s="1"/>
  <c r="N168"/>
  <c r="R168" s="1"/>
  <c r="N195"/>
  <c r="R195" s="1"/>
  <c r="N226"/>
  <c r="R226" s="1"/>
  <c r="N231"/>
  <c r="R231" s="1"/>
  <c r="N258"/>
  <c r="R258" s="1"/>
  <c r="N262"/>
  <c r="R262" s="1"/>
  <c r="N271"/>
  <c r="R271" s="1"/>
  <c r="N301"/>
  <c r="R301" s="1"/>
  <c r="R302" s="1"/>
  <c r="N314"/>
  <c r="N328"/>
  <c r="R328" s="1"/>
  <c r="N335"/>
  <c r="R335" s="1"/>
  <c r="N348"/>
  <c r="N354"/>
  <c r="R354" s="1"/>
  <c r="N71"/>
  <c r="S71" s="1"/>
  <c r="V71" s="1"/>
  <c r="N37"/>
  <c r="E217" i="5"/>
  <c r="N146" i="7"/>
  <c r="R146" s="1"/>
  <c r="N270"/>
  <c r="R270" s="1"/>
  <c r="N334"/>
  <c r="R334" s="1"/>
  <c r="N48"/>
  <c r="N172"/>
  <c r="R172" s="1"/>
  <c r="N272"/>
  <c r="R272" s="1"/>
  <c r="N346"/>
  <c r="R346" s="1"/>
  <c r="N351"/>
  <c r="R351" s="1"/>
  <c r="N356"/>
  <c r="R356" s="1"/>
  <c r="N108"/>
  <c r="N230"/>
  <c r="R230" s="1"/>
  <c r="S16"/>
  <c r="V16" s="1"/>
  <c r="N38"/>
  <c r="N44"/>
  <c r="N51"/>
  <c r="N59"/>
  <c r="N67"/>
  <c r="N78"/>
  <c r="N82"/>
  <c r="N88"/>
  <c r="N94"/>
  <c r="N107"/>
  <c r="N111"/>
  <c r="N115"/>
  <c r="N121"/>
  <c r="N141"/>
  <c r="R141" s="1"/>
  <c r="N150"/>
  <c r="R150" s="1"/>
  <c r="N159"/>
  <c r="R159" s="1"/>
  <c r="N167"/>
  <c r="R167" s="1"/>
  <c r="N198"/>
  <c r="R198" s="1"/>
  <c r="N227"/>
  <c r="R227" s="1"/>
  <c r="N232"/>
  <c r="R232" s="1"/>
  <c r="N248"/>
  <c r="S248" s="1"/>
  <c r="V248" s="1"/>
  <c r="N261"/>
  <c r="R261" s="1"/>
  <c r="N267"/>
  <c r="R267" s="1"/>
  <c r="N276"/>
  <c r="R276" s="1"/>
  <c r="N329"/>
  <c r="R329" s="1"/>
  <c r="N345"/>
  <c r="R345" s="1"/>
  <c r="N353"/>
  <c r="R353" s="1"/>
  <c r="N35"/>
  <c r="N41"/>
  <c r="N45"/>
  <c r="N50"/>
  <c r="N60"/>
  <c r="N64"/>
  <c r="N79"/>
  <c r="N83"/>
  <c r="N87"/>
  <c r="N93"/>
  <c r="N102"/>
  <c r="N106"/>
  <c r="N112"/>
  <c r="N116"/>
  <c r="S116" s="1"/>
  <c r="V116" s="1"/>
  <c r="N120"/>
  <c r="S120" s="1"/>
  <c r="V120" s="1"/>
  <c r="N135"/>
  <c r="N138"/>
  <c r="R138" s="1"/>
  <c r="N147"/>
  <c r="N151"/>
  <c r="R151" s="1"/>
  <c r="N166"/>
  <c r="N193"/>
  <c r="R193" s="1"/>
  <c r="N197"/>
  <c r="R197" s="1"/>
  <c r="N212"/>
  <c r="R212" s="1"/>
  <c r="N228"/>
  <c r="N233"/>
  <c r="R233" s="1"/>
  <c r="N260"/>
  <c r="N266"/>
  <c r="S266" s="1"/>
  <c r="V266" s="1"/>
  <c r="N277"/>
  <c r="R277" s="1"/>
  <c r="N305"/>
  <c r="R305" s="1"/>
  <c r="N325"/>
  <c r="R325" s="1"/>
  <c r="N330"/>
  <c r="R330" s="1"/>
  <c r="N344"/>
  <c r="R344" s="1"/>
  <c r="N352"/>
  <c r="R352" s="1"/>
  <c r="E302" i="5"/>
  <c r="E316"/>
  <c r="N19" i="7"/>
  <c r="N25"/>
  <c r="N32"/>
  <c r="N17"/>
  <c r="S17" s="1"/>
  <c r="V17" s="1"/>
  <c r="N22"/>
  <c r="N31"/>
  <c r="S31" s="1"/>
  <c r="V31" s="1"/>
  <c r="E213" i="5"/>
  <c r="N211" i="7"/>
  <c r="N27"/>
  <c r="N18"/>
  <c r="N23"/>
  <c r="N20"/>
  <c r="S20" s="1"/>
  <c r="V20" s="1"/>
  <c r="N28"/>
  <c r="S28" s="1"/>
  <c r="V28" s="1"/>
  <c r="N33"/>
  <c r="N29"/>
  <c r="N339"/>
  <c r="R339" s="1"/>
  <c r="R341" s="1"/>
  <c r="N247"/>
  <c r="E249" i="5"/>
  <c r="E37"/>
  <c r="N34" i="7" s="1"/>
  <c r="E278" i="5"/>
  <c r="R239" i="7"/>
  <c r="E330" i="5"/>
  <c r="N280" i="7"/>
  <c r="N54"/>
  <c r="S54" s="1"/>
  <c r="V54" s="1"/>
  <c r="N239"/>
  <c r="S239" s="1"/>
  <c r="V239" s="1"/>
  <c r="S237"/>
  <c r="V237" s="1"/>
  <c r="E268" i="5"/>
  <c r="S336" i="7"/>
  <c r="V336" s="1"/>
  <c r="S292"/>
  <c r="V292" s="1"/>
  <c r="M42" i="6"/>
  <c r="N42" s="1"/>
  <c r="N322" i="7"/>
  <c r="S322" s="1"/>
  <c r="V322" s="1"/>
  <c r="N298"/>
  <c r="S297"/>
  <c r="V297" s="1"/>
  <c r="S145"/>
  <c r="V145" s="1"/>
  <c r="E296" i="5"/>
  <c r="E207"/>
  <c r="N158" i="7"/>
  <c r="R158" s="1"/>
  <c r="E160" i="5"/>
  <c r="N171" i="7"/>
  <c r="E173" i="5"/>
  <c r="N163" i="7"/>
  <c r="E165" i="5"/>
  <c r="N134" i="7"/>
  <c r="R134" s="1"/>
  <c r="N191"/>
  <c r="E186" i="5"/>
  <c r="R26" i="7"/>
  <c r="E24" i="5"/>
  <c r="R139" i="7"/>
  <c r="S294"/>
  <c r="V294" s="1"/>
  <c r="E326" i="5"/>
  <c r="E336"/>
  <c r="N295" i="7"/>
  <c r="E246" i="5"/>
  <c r="N244" i="7"/>
  <c r="E272" i="5"/>
  <c r="E243"/>
  <c r="N241" i="7"/>
  <c r="E220" i="5"/>
  <c r="N218" i="7"/>
  <c r="N255"/>
  <c r="N201"/>
  <c r="R201" s="1"/>
  <c r="N251"/>
  <c r="E253" i="5"/>
  <c r="N287" i="7"/>
  <c r="E289" i="5"/>
  <c r="E306"/>
  <c r="N304" i="7"/>
  <c r="E320" i="5"/>
  <c r="N318" i="7"/>
  <c r="N181"/>
  <c r="E223" i="5"/>
  <c r="N221" i="7"/>
  <c r="N215"/>
  <c r="E226" i="5"/>
  <c r="N224" i="7"/>
  <c r="E78" i="5"/>
  <c r="S350" i="7" l="1"/>
  <c r="V350" s="1"/>
  <c r="S231"/>
  <c r="V231" s="1"/>
  <c r="S347"/>
  <c r="V347" s="1"/>
  <c r="S267"/>
  <c r="V267" s="1"/>
  <c r="S141"/>
  <c r="V141" s="1"/>
  <c r="N206"/>
  <c r="S206" s="1"/>
  <c r="V206" s="1"/>
  <c r="R161"/>
  <c r="S159"/>
  <c r="V159" s="1"/>
  <c r="S272"/>
  <c r="V272" s="1"/>
  <c r="S351"/>
  <c r="V351" s="1"/>
  <c r="S343"/>
  <c r="V343" s="1"/>
  <c r="S164"/>
  <c r="V164" s="1"/>
  <c r="S146"/>
  <c r="V146" s="1"/>
  <c r="S349"/>
  <c r="V349" s="1"/>
  <c r="S152"/>
  <c r="V152" s="1"/>
  <c r="S252"/>
  <c r="V252" s="1"/>
  <c r="S196"/>
  <c r="V196" s="1"/>
  <c r="N249"/>
  <c r="M40" i="6"/>
  <c r="N40" s="1"/>
  <c r="R33" i="7"/>
  <c r="S33"/>
  <c r="V33" s="1"/>
  <c r="R18"/>
  <c r="S18"/>
  <c r="V18" s="1"/>
  <c r="R22"/>
  <c r="S22"/>
  <c r="V22" s="1"/>
  <c r="R32"/>
  <c r="S32"/>
  <c r="V32" s="1"/>
  <c r="R19"/>
  <c r="S19"/>
  <c r="V19" s="1"/>
  <c r="R106"/>
  <c r="S106"/>
  <c r="V106" s="1"/>
  <c r="R93"/>
  <c r="S93"/>
  <c r="V93" s="1"/>
  <c r="R83"/>
  <c r="S83"/>
  <c r="V83" s="1"/>
  <c r="R64"/>
  <c r="S64"/>
  <c r="V64" s="1"/>
  <c r="R50"/>
  <c r="S50"/>
  <c r="V50" s="1"/>
  <c r="R41"/>
  <c r="S41"/>
  <c r="V41" s="1"/>
  <c r="R115"/>
  <c r="S115"/>
  <c r="V115" s="1"/>
  <c r="R107"/>
  <c r="S107"/>
  <c r="V107" s="1"/>
  <c r="R88"/>
  <c r="S88"/>
  <c r="V88" s="1"/>
  <c r="R78"/>
  <c r="S78"/>
  <c r="V78" s="1"/>
  <c r="R59"/>
  <c r="S59"/>
  <c r="V59" s="1"/>
  <c r="R44"/>
  <c r="S44"/>
  <c r="V44" s="1"/>
  <c r="R108"/>
  <c r="S108"/>
  <c r="V108" s="1"/>
  <c r="R48"/>
  <c r="S48"/>
  <c r="V48" s="1"/>
  <c r="R37"/>
  <c r="S37"/>
  <c r="V37" s="1"/>
  <c r="R122"/>
  <c r="S122"/>
  <c r="V122" s="1"/>
  <c r="R104"/>
  <c r="S104"/>
  <c r="V104" s="1"/>
  <c r="R91"/>
  <c r="S91"/>
  <c r="V91" s="1"/>
  <c r="R81"/>
  <c r="S81"/>
  <c r="V81" s="1"/>
  <c r="R62"/>
  <c r="S62"/>
  <c r="V62" s="1"/>
  <c r="R52"/>
  <c r="S52"/>
  <c r="V52" s="1"/>
  <c r="R43"/>
  <c r="S43"/>
  <c r="V43" s="1"/>
  <c r="R117"/>
  <c r="S117"/>
  <c r="V117" s="1"/>
  <c r="R109"/>
  <c r="S109"/>
  <c r="V109" s="1"/>
  <c r="R92"/>
  <c r="S92"/>
  <c r="V92" s="1"/>
  <c r="R80"/>
  <c r="S80"/>
  <c r="V80" s="1"/>
  <c r="R63"/>
  <c r="S63"/>
  <c r="V63" s="1"/>
  <c r="R49"/>
  <c r="S49"/>
  <c r="V49" s="1"/>
  <c r="R36"/>
  <c r="S36"/>
  <c r="V36" s="1"/>
  <c r="R56"/>
  <c r="S56"/>
  <c r="V56" s="1"/>
  <c r="R47"/>
  <c r="S47"/>
  <c r="V47" s="1"/>
  <c r="R34"/>
  <c r="S34"/>
  <c r="V34" s="1"/>
  <c r="R29"/>
  <c r="S29"/>
  <c r="V29" s="1"/>
  <c r="R23"/>
  <c r="S23"/>
  <c r="V23" s="1"/>
  <c r="R27"/>
  <c r="S27"/>
  <c r="V27" s="1"/>
  <c r="R25"/>
  <c r="S25"/>
  <c r="V25" s="1"/>
  <c r="R112"/>
  <c r="S112"/>
  <c r="V112" s="1"/>
  <c r="R102"/>
  <c r="S102"/>
  <c r="V102" s="1"/>
  <c r="R87"/>
  <c r="S87"/>
  <c r="V87" s="1"/>
  <c r="R79"/>
  <c r="S79"/>
  <c r="V79" s="1"/>
  <c r="R60"/>
  <c r="S60"/>
  <c r="V60" s="1"/>
  <c r="R45"/>
  <c r="S45"/>
  <c r="V45" s="1"/>
  <c r="R35"/>
  <c r="S35"/>
  <c r="V35" s="1"/>
  <c r="R121"/>
  <c r="S121"/>
  <c r="V121" s="1"/>
  <c r="R111"/>
  <c r="S111"/>
  <c r="V111" s="1"/>
  <c r="R94"/>
  <c r="S94"/>
  <c r="V94" s="1"/>
  <c r="R82"/>
  <c r="S82"/>
  <c r="V82" s="1"/>
  <c r="R67"/>
  <c r="S67"/>
  <c r="V67" s="1"/>
  <c r="R51"/>
  <c r="S51"/>
  <c r="V51" s="1"/>
  <c r="R38"/>
  <c r="S38"/>
  <c r="V38" s="1"/>
  <c r="R118"/>
  <c r="S118"/>
  <c r="V118" s="1"/>
  <c r="R110"/>
  <c r="S110"/>
  <c r="V110" s="1"/>
  <c r="R85"/>
  <c r="S85"/>
  <c r="V85" s="1"/>
  <c r="R68"/>
  <c r="S68"/>
  <c r="V68" s="1"/>
  <c r="R58"/>
  <c r="S58"/>
  <c r="V58" s="1"/>
  <c r="R39"/>
  <c r="S39"/>
  <c r="V39" s="1"/>
  <c r="R113"/>
  <c r="S113"/>
  <c r="V113" s="1"/>
  <c r="R103"/>
  <c r="S103"/>
  <c r="V103" s="1"/>
  <c r="R84"/>
  <c r="S84"/>
  <c r="V84" s="1"/>
  <c r="R76"/>
  <c r="S76"/>
  <c r="V76" s="1"/>
  <c r="R53"/>
  <c r="S53"/>
  <c r="V53" s="1"/>
  <c r="R40"/>
  <c r="S40"/>
  <c r="V40" s="1"/>
  <c r="R66"/>
  <c r="S66"/>
  <c r="V66" s="1"/>
  <c r="M47" i="6"/>
  <c r="N47" s="1"/>
  <c r="K14" i="5"/>
  <c r="N281" i="7"/>
  <c r="S281" s="1"/>
  <c r="V281" s="1"/>
  <c r="R280"/>
  <c r="R42"/>
  <c r="R337"/>
  <c r="S324"/>
  <c r="V324" s="1"/>
  <c r="S334"/>
  <c r="V334" s="1"/>
  <c r="N337"/>
  <c r="M53" i="6" s="1"/>
  <c r="N53" s="1"/>
  <c r="S229" i="7"/>
  <c r="V229" s="1"/>
  <c r="S273"/>
  <c r="V273" s="1"/>
  <c r="S197"/>
  <c r="V197" s="1"/>
  <c r="S301"/>
  <c r="V301" s="1"/>
  <c r="S226"/>
  <c r="V226" s="1"/>
  <c r="S148"/>
  <c r="V148" s="1"/>
  <c r="S140"/>
  <c r="V140" s="1"/>
  <c r="S262"/>
  <c r="V262" s="1"/>
  <c r="S355"/>
  <c r="V355" s="1"/>
  <c r="N156"/>
  <c r="S156" s="1"/>
  <c r="V156" s="1"/>
  <c r="S198"/>
  <c r="V198" s="1"/>
  <c r="N316"/>
  <c r="S316" s="1"/>
  <c r="V316" s="1"/>
  <c r="N274"/>
  <c r="M37" i="6" s="1"/>
  <c r="N37" s="1"/>
  <c r="S346" i="7"/>
  <c r="V346" s="1"/>
  <c r="S261"/>
  <c r="V261" s="1"/>
  <c r="S356"/>
  <c r="V356" s="1"/>
  <c r="S354"/>
  <c r="V354" s="1"/>
  <c r="S137"/>
  <c r="V137" s="1"/>
  <c r="S172"/>
  <c r="V172" s="1"/>
  <c r="S335"/>
  <c r="V335" s="1"/>
  <c r="S205"/>
  <c r="V205" s="1"/>
  <c r="R274"/>
  <c r="S270"/>
  <c r="V270" s="1"/>
  <c r="S225"/>
  <c r="V225" s="1"/>
  <c r="S339"/>
  <c r="V339" s="1"/>
  <c r="S271"/>
  <c r="V271" s="1"/>
  <c r="R266"/>
  <c r="R268" s="1"/>
  <c r="S258"/>
  <c r="V258" s="1"/>
  <c r="S232"/>
  <c r="V232" s="1"/>
  <c r="S150"/>
  <c r="V150" s="1"/>
  <c r="S136"/>
  <c r="V136" s="1"/>
  <c r="N169"/>
  <c r="M16" i="6" s="1"/>
  <c r="N16" s="1"/>
  <c r="R16" i="7"/>
  <c r="S233"/>
  <c r="V233" s="1"/>
  <c r="S345"/>
  <c r="V345" s="1"/>
  <c r="S193"/>
  <c r="V193" s="1"/>
  <c r="S167"/>
  <c r="V167" s="1"/>
  <c r="S276"/>
  <c r="V276" s="1"/>
  <c r="S195"/>
  <c r="V195" s="1"/>
  <c r="S165"/>
  <c r="V165" s="1"/>
  <c r="R326"/>
  <c r="S230"/>
  <c r="V230" s="1"/>
  <c r="S227"/>
  <c r="V227" s="1"/>
  <c r="S353"/>
  <c r="V353" s="1"/>
  <c r="S168"/>
  <c r="V168" s="1"/>
  <c r="S149"/>
  <c r="V149" s="1"/>
  <c r="N332"/>
  <c r="M52" i="6" s="1"/>
  <c r="N52" s="1"/>
  <c r="N268" i="7"/>
  <c r="M36" i="6" s="1"/>
  <c r="N36" s="1"/>
  <c r="N264" i="7"/>
  <c r="M35" i="6" s="1"/>
  <c r="N35" s="1"/>
  <c r="S263" i="7"/>
  <c r="V263" s="1"/>
  <c r="R71"/>
  <c r="S344"/>
  <c r="V344" s="1"/>
  <c r="N278"/>
  <c r="S314"/>
  <c r="V314" s="1"/>
  <c r="R314"/>
  <c r="N209"/>
  <c r="R208"/>
  <c r="R209" s="1"/>
  <c r="S280"/>
  <c r="V280" s="1"/>
  <c r="R281"/>
  <c r="S315"/>
  <c r="V315" s="1"/>
  <c r="R315"/>
  <c r="N326"/>
  <c r="M51" i="6" s="1"/>
  <c r="N51" s="1"/>
  <c r="N357" i="7"/>
  <c r="S357" s="1"/>
  <c r="V357" s="1"/>
  <c r="S277"/>
  <c r="V277" s="1"/>
  <c r="R332"/>
  <c r="S325"/>
  <c r="V325" s="1"/>
  <c r="S352"/>
  <c r="V352" s="1"/>
  <c r="S305"/>
  <c r="V305" s="1"/>
  <c r="S151"/>
  <c r="V151" s="1"/>
  <c r="S212"/>
  <c r="V212" s="1"/>
  <c r="S138"/>
  <c r="V138" s="1"/>
  <c r="R348"/>
  <c r="S348"/>
  <c r="V348" s="1"/>
  <c r="N302"/>
  <c r="M45" i="6" s="1"/>
  <c r="N45" s="1"/>
  <c r="R114" i="7"/>
  <c r="R95"/>
  <c r="R46"/>
  <c r="R260"/>
  <c r="R264" s="1"/>
  <c r="S260"/>
  <c r="V260" s="1"/>
  <c r="R228"/>
  <c r="S228"/>
  <c r="V228" s="1"/>
  <c r="R166"/>
  <c r="S166"/>
  <c r="V166" s="1"/>
  <c r="R147"/>
  <c r="R156" s="1"/>
  <c r="S147"/>
  <c r="V147" s="1"/>
  <c r="R135"/>
  <c r="S135"/>
  <c r="V135" s="1"/>
  <c r="R120"/>
  <c r="R116"/>
  <c r="R278"/>
  <c r="N341"/>
  <c r="S247"/>
  <c r="V247" s="1"/>
  <c r="R20"/>
  <c r="R28"/>
  <c r="M29" i="6"/>
  <c r="N29" s="1"/>
  <c r="R31" i="7"/>
  <c r="R17"/>
  <c r="N21"/>
  <c r="R211"/>
  <c r="R213" s="1"/>
  <c r="N213"/>
  <c r="S211"/>
  <c r="V211" s="1"/>
  <c r="M22" i="6"/>
  <c r="N22" s="1"/>
  <c r="N75" i="7"/>
  <c r="S75" s="1"/>
  <c r="V75" s="1"/>
  <c r="R171"/>
  <c r="R173" s="1"/>
  <c r="S171"/>
  <c r="V171" s="1"/>
  <c r="R248"/>
  <c r="R247"/>
  <c r="R54"/>
  <c r="S298"/>
  <c r="V298" s="1"/>
  <c r="M44" i="6"/>
  <c r="N44" s="1"/>
  <c r="S295" i="7"/>
  <c r="V295" s="1"/>
  <c r="M43" i="6"/>
  <c r="N43" s="1"/>
  <c r="M50"/>
  <c r="N50" s="1"/>
  <c r="S134" i="7"/>
  <c r="V134" s="1"/>
  <c r="L16" i="5"/>
  <c r="N173" i="7"/>
  <c r="S173" s="1"/>
  <c r="V173" s="1"/>
  <c r="N161"/>
  <c r="S158"/>
  <c r="V158" s="1"/>
  <c r="N133"/>
  <c r="R241"/>
  <c r="R242" s="1"/>
  <c r="S241"/>
  <c r="V241" s="1"/>
  <c r="N242"/>
  <c r="R244"/>
  <c r="R245" s="1"/>
  <c r="N245"/>
  <c r="S244"/>
  <c r="V244" s="1"/>
  <c r="R287"/>
  <c r="R288" s="1"/>
  <c r="N288"/>
  <c r="S287"/>
  <c r="V287" s="1"/>
  <c r="R251"/>
  <c r="R253" s="1"/>
  <c r="N253"/>
  <c r="S251"/>
  <c r="V251" s="1"/>
  <c r="R318"/>
  <c r="R319" s="1"/>
  <c r="N319"/>
  <c r="S318"/>
  <c r="V318" s="1"/>
  <c r="R304"/>
  <c r="R306" s="1"/>
  <c r="S304"/>
  <c r="V304" s="1"/>
  <c r="N306"/>
  <c r="R203"/>
  <c r="S201"/>
  <c r="V201" s="1"/>
  <c r="N203"/>
  <c r="R177"/>
  <c r="R179" s="1"/>
  <c r="N179"/>
  <c r="S177"/>
  <c r="V177" s="1"/>
  <c r="N256"/>
  <c r="R255"/>
  <c r="R256" s="1"/>
  <c r="S255"/>
  <c r="V255" s="1"/>
  <c r="R218"/>
  <c r="R219" s="1"/>
  <c r="N219"/>
  <c r="S218"/>
  <c r="V218" s="1"/>
  <c r="R224"/>
  <c r="N235"/>
  <c r="S224"/>
  <c r="V224" s="1"/>
  <c r="R215"/>
  <c r="R216" s="1"/>
  <c r="S215"/>
  <c r="V215" s="1"/>
  <c r="N216"/>
  <c r="R184"/>
  <c r="S184"/>
  <c r="V184" s="1"/>
  <c r="N199"/>
  <c r="R192"/>
  <c r="S192"/>
  <c r="V192" s="1"/>
  <c r="R163"/>
  <c r="S163"/>
  <c r="V163" s="1"/>
  <c r="R221"/>
  <c r="R222" s="1"/>
  <c r="N222"/>
  <c r="S221"/>
  <c r="V221" s="1"/>
  <c r="R181"/>
  <c r="R182" s="1"/>
  <c r="N182"/>
  <c r="S181"/>
  <c r="V181" s="1"/>
  <c r="M14" i="6" l="1"/>
  <c r="N14" s="1"/>
  <c r="S326" i="7"/>
  <c r="V326" s="1"/>
  <c r="S302"/>
  <c r="V302" s="1"/>
  <c r="N143"/>
  <c r="M13" i="6" s="1"/>
  <c r="N13" s="1"/>
  <c r="S133" i="7"/>
  <c r="V133" s="1"/>
  <c r="R21"/>
  <c r="S21"/>
  <c r="V21" s="1"/>
  <c r="R357"/>
  <c r="S332"/>
  <c r="V332" s="1"/>
  <c r="M39" i="6"/>
  <c r="N39" s="1"/>
  <c r="S337" i="7"/>
  <c r="V337" s="1"/>
  <c r="M48" i="6"/>
  <c r="N48" s="1"/>
  <c r="S169" i="7"/>
  <c r="V169" s="1"/>
  <c r="S274"/>
  <c r="V274" s="1"/>
  <c r="M55" i="6"/>
  <c r="N55" s="1"/>
  <c r="S264" i="7"/>
  <c r="V264" s="1"/>
  <c r="R75"/>
  <c r="S268"/>
  <c r="V268" s="1"/>
  <c r="M38" i="6"/>
  <c r="N38" s="1"/>
  <c r="S278" i="7"/>
  <c r="V278" s="1"/>
  <c r="S209"/>
  <c r="V209" s="1"/>
  <c r="M23" i="6"/>
  <c r="N23" s="1"/>
  <c r="R316" i="7"/>
  <c r="R235"/>
  <c r="R169"/>
  <c r="M54" i="6"/>
  <c r="N54" s="1"/>
  <c r="S341" i="7"/>
  <c r="V341" s="1"/>
  <c r="M24" i="6"/>
  <c r="N24" s="1"/>
  <c r="S213" i="7"/>
  <c r="V213" s="1"/>
  <c r="R249"/>
  <c r="S249"/>
  <c r="V249" s="1"/>
  <c r="M32" i="6"/>
  <c r="N32" s="1"/>
  <c r="S182" i="7"/>
  <c r="V182" s="1"/>
  <c r="M19" i="6"/>
  <c r="N19" s="1"/>
  <c r="S199" i="7"/>
  <c r="V199" s="1"/>
  <c r="M20" i="6"/>
  <c r="N20" s="1"/>
  <c r="S222" i="7"/>
  <c r="V222" s="1"/>
  <c r="M27" i="6"/>
  <c r="N27" s="1"/>
  <c r="S216" i="7"/>
  <c r="V216" s="1"/>
  <c r="M25" i="6"/>
  <c r="N25" s="1"/>
  <c r="S235" i="7"/>
  <c r="V235" s="1"/>
  <c r="M28" i="6"/>
  <c r="N28" s="1"/>
  <c r="S306" i="7"/>
  <c r="V306" s="1"/>
  <c r="M46" i="6"/>
  <c r="N46" s="1"/>
  <c r="S319" i="7"/>
  <c r="V319" s="1"/>
  <c r="M49" i="6"/>
  <c r="N49" s="1"/>
  <c r="S288" i="7"/>
  <c r="V288" s="1"/>
  <c r="M41" i="6"/>
  <c r="N41" s="1"/>
  <c r="M17"/>
  <c r="N17" s="1"/>
  <c r="S219" i="7"/>
  <c r="V219" s="1"/>
  <c r="M26" i="6"/>
  <c r="N26" s="1"/>
  <c r="S256" i="7"/>
  <c r="V256" s="1"/>
  <c r="M34" i="6"/>
  <c r="N34" s="1"/>
  <c r="S179" i="7"/>
  <c r="V179" s="1"/>
  <c r="M18" i="6"/>
  <c r="N18" s="1"/>
  <c r="S203" i="7"/>
  <c r="V203" s="1"/>
  <c r="M21" i="6"/>
  <c r="N21" s="1"/>
  <c r="S253" i="7"/>
  <c r="V253" s="1"/>
  <c r="M33" i="6"/>
  <c r="N33" s="1"/>
  <c r="S245" i="7"/>
  <c r="V245" s="1"/>
  <c r="M31" i="6"/>
  <c r="N31" s="1"/>
  <c r="S242" i="7"/>
  <c r="V242" s="1"/>
  <c r="M30" i="6"/>
  <c r="N30" s="1"/>
  <c r="S161" i="7"/>
  <c r="V161" s="1"/>
  <c r="M15" i="6"/>
  <c r="N15" s="1"/>
  <c r="R133" i="7"/>
  <c r="R143" s="1"/>
  <c r="R191"/>
  <c r="R199" s="1"/>
  <c r="S191"/>
  <c r="V191" s="1"/>
  <c r="S143" l="1"/>
  <c r="V143" s="1"/>
  <c r="AU17" i="10" l="1"/>
  <c r="BS17" s="1"/>
  <c r="CA138" l="1"/>
  <c r="CC138" s="1"/>
  <c r="BZ211"/>
  <c r="BY211"/>
  <c r="AK306"/>
  <c r="BZ306" s="1"/>
  <c r="AJ306"/>
  <c r="BY306" s="1"/>
  <c r="BY138" l="1"/>
  <c r="BZ138"/>
  <c r="E138"/>
  <c r="L136" i="9"/>
  <c r="P136" s="1"/>
  <c r="AJ295" i="10"/>
  <c r="BY295" s="1"/>
  <c r="X306"/>
  <c r="AU306" s="1"/>
  <c r="BS306" s="1"/>
  <c r="AK295"/>
  <c r="BZ295" s="1"/>
  <c r="X295"/>
  <c r="AU295" s="1"/>
  <c r="BS295" s="1"/>
  <c r="G143" l="1"/>
  <c r="G172" s="1"/>
  <c r="CA172" l="1"/>
  <c r="CC172" s="1"/>
  <c r="BY172"/>
  <c r="BZ172"/>
  <c r="BY143"/>
  <c r="CA143"/>
  <c r="CC143" s="1"/>
  <c r="BZ143"/>
  <c r="L141" i="9"/>
  <c r="E143" i="10"/>
  <c r="P141" i="9" l="1"/>
  <c r="F16" i="5" l="1"/>
  <c r="E104"/>
  <c r="E18" s="1"/>
  <c r="E16" l="1"/>
  <c r="N101" i="7"/>
  <c r="R101" s="1"/>
  <c r="N131" l="1"/>
  <c r="S131" s="1"/>
  <c r="V131" s="1"/>
  <c r="S101"/>
  <c r="V101" s="1"/>
  <c r="R131"/>
  <c r="R14" s="1"/>
  <c r="N14" l="1"/>
  <c r="M12" i="6"/>
  <c r="M11" s="1"/>
  <c r="N12" l="1"/>
  <c r="N11" s="1"/>
  <c r="E120" i="10"/>
  <c r="L118" i="9"/>
  <c r="P118" s="1"/>
  <c r="E58" i="10"/>
  <c r="L56" i="9"/>
  <c r="E84" i="10"/>
  <c r="P56" i="9" l="1"/>
  <c r="L82"/>
  <c r="P82" l="1"/>
  <c r="E152" i="10"/>
  <c r="CA152"/>
  <c r="CC152" s="1"/>
  <c r="BZ152"/>
  <c r="BY152"/>
  <c r="L150" i="9"/>
  <c r="L170" s="1"/>
  <c r="P150" l="1"/>
  <c r="P170" s="1"/>
  <c r="L13"/>
  <c r="L11" s="1"/>
  <c r="G15" i="10"/>
  <c r="G13" s="1"/>
  <c r="E14" i="5" s="1"/>
  <c r="AJ15" i="10"/>
  <c r="AJ13" s="1"/>
  <c r="AM172"/>
  <c r="AK15"/>
  <c r="P13" i="9" l="1"/>
  <c r="P11" s="1"/>
  <c r="R12" i="7" s="1"/>
  <c r="N12"/>
  <c r="F12" i="11"/>
  <c r="F11" s="1"/>
  <c r="F10" s="1"/>
  <c r="N10" i="6" s="1"/>
  <c r="AK13" i="10"/>
  <c r="X15"/>
  <c r="X13" s="1"/>
  <c r="Q11" i="6" l="1"/>
  <c r="X12" i="7" l="1"/>
  <c r="AS372" i="10"/>
  <c r="BQ372" s="1"/>
  <c r="S13" l="1"/>
</calcChain>
</file>

<file path=xl/sharedStrings.xml><?xml version="1.0" encoding="utf-8"?>
<sst xmlns="http://schemas.openxmlformats.org/spreadsheetml/2006/main" count="7566" uniqueCount="1246">
  <si>
    <t>1970</t>
  </si>
  <si>
    <t>пгт Погар, ул Квартал 1, д.9</t>
  </si>
  <si>
    <t>кв,м</t>
  </si>
  <si>
    <t>Муниципальное образование  "Погарский муниципальный район"</t>
  </si>
  <si>
    <t>п. Чайкино, ул Погарская, д. 3</t>
  </si>
  <si>
    <t>с. Кистер, ул Центральная, д. 6</t>
  </si>
  <si>
    <t>Итого по муниципальному образованию "Погарский муниципальный район"</t>
  </si>
  <si>
    <t>г. Брянск, ул.Молодой Гвардии, д.62</t>
  </si>
  <si>
    <t>г. Брянск,  пер. Кирова д. 99</t>
  </si>
  <si>
    <t>Муниципальное образование  "Почепский муниципальный район"</t>
  </si>
  <si>
    <t>Итого по муниципальному образованию "Почепский муниципальный район"</t>
  </si>
  <si>
    <t>Муниципальное образование  "Почепское городское поселение" Почепского муниципального района</t>
  </si>
  <si>
    <t>Итого по муниципальному образованию "Почепское городское поселение" Почепского муниципального района</t>
  </si>
  <si>
    <t>с.Баклань, пр-т Ленина д.3</t>
  </si>
  <si>
    <t>п.Озаренный, ул.Центральная д.8</t>
  </si>
  <si>
    <t>г.Почеп, ул.Стародубская д.12</t>
  </si>
  <si>
    <t>г.Почеп, ул.Октябрьская д.6</t>
  </si>
  <si>
    <t>г.Почеп, ул.Стародубская д.16</t>
  </si>
  <si>
    <t>г.Почеп, ул Стародубская д.40</t>
  </si>
  <si>
    <t>г. Севск, ул К. Либкнехта, д.62</t>
  </si>
  <si>
    <t>г. Севск, ул Энгельса д. 53</t>
  </si>
  <si>
    <t>Итого по муниципальному образованию "Севское городское поселение" Севского муниципального района</t>
  </si>
  <si>
    <t>Севский район, п. Косицы, ул. Мира, д. 5</t>
  </si>
  <si>
    <t xml:space="preserve">г. Севск, ул К. Либкнехта, 62 </t>
  </si>
  <si>
    <t>г. Севск, ул Энгельса, 53</t>
  </si>
  <si>
    <t>Севский район, п. Косицы, ул. Мира, 5</t>
  </si>
  <si>
    <t>с. Меленск, ул. Комсомольская, д. 10</t>
  </si>
  <si>
    <t>п. Суземка, ул. Вокзальная, д.24</t>
  </si>
  <si>
    <t>п. Суземка, ул. Первомайская, д.7</t>
  </si>
  <si>
    <t>Муниципальное образование "город Сураж" Суражского муниципального района</t>
  </si>
  <si>
    <t>Итого по муниципальному образованию "город Сураж" Суражского муниципального района</t>
  </si>
  <si>
    <t>г. Сураж, ул. Красная, д.12</t>
  </si>
  <si>
    <t>г. Сураж, ул. Ленина, д. 54</t>
  </si>
  <si>
    <t>г. Сураж, ул. Октябрьская, д. 13</t>
  </si>
  <si>
    <t>г. Сураж, ул Садовая, д. 25 А</t>
  </si>
  <si>
    <t>Муниципальное образование "Город Трубчевск" Трубчевского муниципального района</t>
  </si>
  <si>
    <t>Итого по муниципальному образованию "Город Трубчевск" Трубчевского муниципального района</t>
  </si>
  <si>
    <t>г. Трубчевск, ул.Фрунзе,д.1</t>
  </si>
  <si>
    <t>г. Трубчевск, ул Урицкого, д.63</t>
  </si>
  <si>
    <t>Итого по муниципальному образованию "Белоберезковское городское поселение" Трубчевского муниципального района</t>
  </si>
  <si>
    <t>Муниципальное образование  "Белоберезковское городское поселение" Трубчевского муниципального района</t>
  </si>
  <si>
    <t>пгт Белая Березка, ул Калинина, д. 6</t>
  </si>
  <si>
    <t>пгт Белая Березка, ул Партизанская, д. 6</t>
  </si>
  <si>
    <t>пгт Белая Березка, ул Партизанская, д .6</t>
  </si>
  <si>
    <t>Итого по муниципальному образованию "Унечское городское поселение" Унечского муниципального района</t>
  </si>
  <si>
    <t>Муниципальное образование "Унечское городское поселение" Унечского муниципального района</t>
  </si>
  <si>
    <t>г. Унеча, ул. 23 Сентября, д. 6</t>
  </si>
  <si>
    <t>г. Унеча, ул. Коммунистическая, д. 6</t>
  </si>
  <si>
    <t>г. Унеча, ул. Комсомольская, д. 16</t>
  </si>
  <si>
    <t>г. Унеча, ул. Ленина, д. 15</t>
  </si>
  <si>
    <t>г. Унеча, ул. Луначарского, д. 42</t>
  </si>
  <si>
    <t>г. Унеча, ул. Нахимова, д. 6а</t>
  </si>
  <si>
    <t>г. Унеча, ул. Первомайская, д. 6</t>
  </si>
  <si>
    <t>г. Унеча, ул. Пролетарская, д. 1</t>
  </si>
  <si>
    <t>г. Унеча, ул. Пролетарская, д. 3</t>
  </si>
  <si>
    <t>г. Унеча, ул. Пролетарская, д. 7</t>
  </si>
  <si>
    <t>г. Унеча, ул. Луначарского, д. 31</t>
  </si>
  <si>
    <t>г. Унеча, ул. Горького, д. 8а</t>
  </si>
  <si>
    <t>г. Унеча, ул. Крупской, д. 34а</t>
  </si>
  <si>
    <t>г. Унеча, ул. Ленина, д. 5</t>
  </si>
  <si>
    <t>Утепление  фасадов</t>
  </si>
  <si>
    <t>Пер-во невент. крыши на вент. крышу, устр-во выходов на кровлю</t>
  </si>
  <si>
    <t>Установка коллектив-ных (общедо-мовых) ПУ и УУ</t>
  </si>
  <si>
    <t>Другие виды</t>
  </si>
  <si>
    <t>Перечень многоквартирных домов Брянской области, включенных в краткосрочный план, с указанием видов и стоимости услуг и (или) работ по капитальному ремонту</t>
  </si>
  <si>
    <t>Количество жителей, зарегистриро-ванных в МКД на дату утверждения краткосроч-ного плана</t>
  </si>
  <si>
    <t>Адрес МКД</t>
  </si>
  <si>
    <t>Общая площадь МКД, всего</t>
  </si>
  <si>
    <t>Стоимость капитального ремонта</t>
  </si>
  <si>
    <t>кв.м</t>
  </si>
  <si>
    <t>чел.</t>
  </si>
  <si>
    <t>руб.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</si>
  <si>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</si>
  <si>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</si>
  <si>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</si>
  <si>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</si>
  <si>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</si>
  <si>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</si>
  <si>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</si>
  <si>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</si>
  <si>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</si>
  <si>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</si>
  <si>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</si>
  <si>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</si>
  <si>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</si>
  <si>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</si>
  <si>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</si>
  <si>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</si>
  <si>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кирпичные</t>
  </si>
  <si>
    <t>1956</t>
  </si>
  <si>
    <t>панельные</t>
  </si>
  <si>
    <t>Стоимость капитального ремонта ВСЕГО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</si>
  <si>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</si>
  <si>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</si>
  <si>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</si>
  <si>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</si>
  <si>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</si>
  <si>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</si>
  <si>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</si>
  <si>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ед.</t>
  </si>
  <si>
    <t>Наименование МО</t>
  </si>
  <si>
    <t>Количество МКД</t>
  </si>
  <si>
    <t>I квартал</t>
  </si>
  <si>
    <t>II квартал</t>
  </si>
  <si>
    <t>III квартал</t>
  </si>
  <si>
    <t>IV квартал</t>
  </si>
  <si>
    <t>1960</t>
  </si>
  <si>
    <t>Приложение №2 к постановлению Правительства Брянской области  от                                    №</t>
  </si>
  <si>
    <t>Итого по муниципальному образованию "Городской округ "город Брянск"</t>
  </si>
  <si>
    <t>плоская</t>
  </si>
  <si>
    <t>скатная</t>
  </si>
  <si>
    <t>г. Брянск, ул. 22 Съезда КПСС д. 33</t>
  </si>
  <si>
    <t>г. Брянск, пр-д 2-ой  Карьерный  д. 21а</t>
  </si>
  <si>
    <t>г. Брянск, ул. 3 Интернационала д. 2</t>
  </si>
  <si>
    <t>г. Брянск, ул. Бузинова д. 4</t>
  </si>
  <si>
    <t>г. Брянск, ул. Вокзальная д. 8</t>
  </si>
  <si>
    <t>г. Брянск, пер. Гончарова  д. 74</t>
  </si>
  <si>
    <t>г. Брянск, ул. Донбасская д. 20</t>
  </si>
  <si>
    <t>г. Брянск, ул. Донбасская д. 22</t>
  </si>
  <si>
    <t>г. Брянск, пер. Камвольный  д. 2а</t>
  </si>
  <si>
    <t>г. Брянск, ул. Камозина д. 18</t>
  </si>
  <si>
    <t>г. Брянск, ул. Куйбышева д. 102а</t>
  </si>
  <si>
    <t>г. Брянск, ул. Литейная д. 23</t>
  </si>
  <si>
    <t>г. Брянск, ул. Литейная д. 27</t>
  </si>
  <si>
    <t>г. Брянск, ул. Литейная д. 66/87</t>
  </si>
  <si>
    <t>г. Брянск, ул. Молодой Гвардии д. 41а</t>
  </si>
  <si>
    <t>г. Брянск, ул. Молодой Гвардии д. 8</t>
  </si>
  <si>
    <t>г. Брянск, ул. Молодой Гвардии д. 10</t>
  </si>
  <si>
    <t>г. Брянск, ул. Молодой Гвардии д. 14</t>
  </si>
  <si>
    <t>г. Брянск, мкр. Московский  д. 47</t>
  </si>
  <si>
    <t>г. Брянск, ул. Ново-Советская д. 57</t>
  </si>
  <si>
    <t>г. Брянск, ул. Ново-Советская д. 59</t>
  </si>
  <si>
    <t>г. Брянск, ул. Ново-Советская д. 89</t>
  </si>
  <si>
    <t>г. Брянск, ул. Ново-Советская д. 95</t>
  </si>
  <si>
    <t>г. Брянск, ул. Ново-Советская д. 134</t>
  </si>
  <si>
    <t>г. Брянск, ул. Почтовая д. 46а</t>
  </si>
  <si>
    <t>г. Брянск, ул. Почтовая, 67</t>
  </si>
  <si>
    <t>г. Брянск, пер. Почтовый  д. 79</t>
  </si>
  <si>
    <t>г. Брянск, ул. Сталелитейная д. 6</t>
  </si>
  <si>
    <t>г. Брянск, ул. Ульянова д. 13а</t>
  </si>
  <si>
    <t>г. Брянск, ул.Ульянова д. 47</t>
  </si>
  <si>
    <t>г. Брянск, ул. Шоссейная д.  63</t>
  </si>
  <si>
    <t>г. Брянск, пр. Московский, д. 132</t>
  </si>
  <si>
    <t>г. Брянск, пр. Московский, д. 134</t>
  </si>
  <si>
    <t>г. Брянск, пр. Московский, д. 23</t>
  </si>
  <si>
    <t>г. Брянск, пр. Московский, д. 81, кор. 3</t>
  </si>
  <si>
    <t>г. Брянск, пр. Московский, д. 82</t>
  </si>
  <si>
    <t>г. Брянск, пр. Московский, д.10/4</t>
  </si>
  <si>
    <t>г. Брянск, ул. 2-ая Аллея, д. 1</t>
  </si>
  <si>
    <t>г. Брянск, ул. Киевская, д. 63</t>
  </si>
  <si>
    <t>Г. Брянск, ул. Котовского, д. 8</t>
  </si>
  <si>
    <t>г. Брянск, ул. Полесская, д. 2</t>
  </si>
  <si>
    <t>г. Брянск, ул. Транспортная, д. 4</t>
  </si>
  <si>
    <t>г. Брянск, ул. Чапаева, д. 4</t>
  </si>
  <si>
    <t>г. Брянск, ул. Челюскинцев, д. 4</t>
  </si>
  <si>
    <t>г. Брянск, ул. 2-я Мичурина д. 25</t>
  </si>
  <si>
    <t>г. Брянск, ул. Димитрова д. 68</t>
  </si>
  <si>
    <t>г. Брянск, ул. Димитрова д. 112</t>
  </si>
  <si>
    <t>г. Брянск, ул. Достоевского д. 4</t>
  </si>
  <si>
    <t>г. Брянск, ул. Клары Цеткин д. 27а</t>
  </si>
  <si>
    <t>г. Брянск, ул. Клары Цеткин д. 29</t>
  </si>
  <si>
    <t>г. Брянск, ул. Кольцова д. 2</t>
  </si>
  <si>
    <t>г. Брянск, ул. Никитина д. 3</t>
  </si>
  <si>
    <t>г. Брянск, ул. Профсоюзов д. 22а</t>
  </si>
  <si>
    <t>г. Брянск, ул. Пушкина д. 42</t>
  </si>
  <si>
    <t>г. Брянск, ул. Пушкина д. 76</t>
  </si>
  <si>
    <t>г. Брянск, ул. Рылеева д. 13</t>
  </si>
  <si>
    <t>г. Брянск, ул. Тельмана д. 66/3 (кв. 1-107)</t>
  </si>
  <si>
    <t>г. Брянск, ул. Тельмана д. 111</t>
  </si>
  <si>
    <t>г. Брянск, ул. Тельмана д. 113</t>
  </si>
  <si>
    <t>г. Брянск,ул. Чернышевского д. 17</t>
  </si>
  <si>
    <t>г. Брянск,ул. Энгельса д. 6а</t>
  </si>
  <si>
    <t>г. Брянск, 1-й пр-д Ст. Димитрова д. 7</t>
  </si>
  <si>
    <t>г. Брянск, пер. 2-й Красноармейский д. 27</t>
  </si>
  <si>
    <t>г. Брянск, ул. 2-я Почепская д. 38</t>
  </si>
  <si>
    <t>г. Брянск, ул. 3-го июля д. 1</t>
  </si>
  <si>
    <t>г. Брянск, ул. 8-го Марта д. 1</t>
  </si>
  <si>
    <t>г. Брянск, пер. Авиационный  д. 2/1</t>
  </si>
  <si>
    <t>г. Брянск, ул. Вали Сафроновой д. 73</t>
  </si>
  <si>
    <t>г. Брянск, ул. Докучаева д. 19</t>
  </si>
  <si>
    <t>г. Брянск, ул. Емлютина д. 42</t>
  </si>
  <si>
    <t>г. Брянск, ул. Костычева д. 19а</t>
  </si>
  <si>
    <t>г. Брянск, ул. Красноармейская д. 160</t>
  </si>
  <si>
    <t>г. Брянск, ул. Красноармейская д. 166</t>
  </si>
  <si>
    <t>г. Брянск, ул. Крахмалева д. 6</t>
  </si>
  <si>
    <t>г. Брянск, ул. Крахмалева д. 6а</t>
  </si>
  <si>
    <t>г. Брянск, пр-т  Ленина д. 24</t>
  </si>
  <si>
    <t>г. Брянск, пр-т  Ленина д. 57</t>
  </si>
  <si>
    <t>г. Брянск, ул.Луначарского д. 47</t>
  </si>
  <si>
    <t>г. Брянск, ул.Любезного д. 4</t>
  </si>
  <si>
    <t>г. Брянск, ул. Мало-Завальская д. 1</t>
  </si>
  <si>
    <t>г. Брянск, ул. Матвеева д. 6</t>
  </si>
  <si>
    <t>г. Брянск, ул. Октябрьская д. 53</t>
  </si>
  <si>
    <t>г. Брянск, ул. Октябрьская д. 137</t>
  </si>
  <si>
    <t>г. Брянск, пер. Осоавиахима д. 5</t>
  </si>
  <si>
    <t>г. Брянск, ул. Советская д. 50</t>
  </si>
  <si>
    <t>г. Брянск, ул. Советская д. 50а</t>
  </si>
  <si>
    <t>г. Брянск, пр-т Станке Димитрова д. 25</t>
  </si>
  <si>
    <t>г. Брянск, пр-т Станке Димитрова д.  33</t>
  </si>
  <si>
    <t>г. Брянск, пр-т Станке Димитрова д.  57</t>
  </si>
  <si>
    <t>г. Брянск, ул. Урицкого д. 29</t>
  </si>
  <si>
    <t>г. Брянск, ул. Урицкого д. 31</t>
  </si>
  <si>
    <t>г. Брянск, ул. Фокина д. 1</t>
  </si>
  <si>
    <t>г. Брянск, ул. Фокина д. 141</t>
  </si>
  <si>
    <t>г. Брянск,  пер. Фокина д. 10</t>
  </si>
  <si>
    <t>пенельные</t>
  </si>
  <si>
    <t>деревянные</t>
  </si>
  <si>
    <t>шлакобетонные</t>
  </si>
  <si>
    <t>шлако-блочные</t>
  </si>
  <si>
    <t>крупнопанельные</t>
  </si>
  <si>
    <t>г. Брянск, Новозыбковская, д. 17а</t>
  </si>
  <si>
    <t>г. Брянск, рп. Белые Берега, ул. Коминтерна, д. 11</t>
  </si>
  <si>
    <t>г. Брянск, рп. Белые Берега, ул. Коминтерна, д. 24</t>
  </si>
  <si>
    <t>г. Брянск, рп. Белые Берега, ул. Ленина, д. 10</t>
  </si>
  <si>
    <t>г. Брянск, рп. Белые Берега, ул. Пролетарская, д. 6</t>
  </si>
  <si>
    <t>Плоская</t>
  </si>
  <si>
    <t>Муниципальное образование "город Брянск"</t>
  </si>
  <si>
    <t>г. Брянск, пр-кт Ленина, д.6а</t>
  </si>
  <si>
    <t>1958</t>
  </si>
  <si>
    <t>Итого по муниципальному образованию " Городской округ "город Клинцы"</t>
  </si>
  <si>
    <t>Муниципальное образование "Городской округ "город Клинцы"</t>
  </si>
  <si>
    <t>Итого по муниципальному образованию  "Городской округ "город Клинцы"</t>
  </si>
  <si>
    <t>г. Клинцы, ул. Багинская, д. 39</t>
  </si>
  <si>
    <t>г. Клинцы, ул. Орджоникидзе, д. 2 Б</t>
  </si>
  <si>
    <t>г. Клинцы, ул. Пушкина, д. 31</t>
  </si>
  <si>
    <t>г. Клинцы, ул. Союзная, д.97 В</t>
  </si>
  <si>
    <t>12.2017</t>
  </si>
  <si>
    <t>хвс,к,г,тс,эс</t>
  </si>
  <si>
    <t>г. Клинцы, ул. Октябрьская, д. 21</t>
  </si>
  <si>
    <t>Итого по муниципальному образованию  "Городской округ "город Новозыбков"</t>
  </si>
  <si>
    <t>Муниципальное образование "Городской округ "город Новозыбков"</t>
  </si>
  <si>
    <t>г.Новозыбков,ул.Интернациональная, д.70</t>
  </si>
  <si>
    <t>г.Новозыбков,ул.Коммунистическая, д.100А</t>
  </si>
  <si>
    <t>г.Новозыбков,пл.Красная, д.7</t>
  </si>
  <si>
    <t>г.Новозыбков,ул.Пролетарская, д.17А</t>
  </si>
  <si>
    <t>г.Новозыбков,ул.РОС, д.23</t>
  </si>
  <si>
    <t>г.Новозыбков,санаторий Карховка, д.1</t>
  </si>
  <si>
    <t>Итого по муниципальному образованию                                                                        " Городской округ "город Новозыбков"</t>
  </si>
  <si>
    <t>г.Новозыбков,ул.Наримановская, д.22</t>
  </si>
  <si>
    <t>г.Новозыбков,ул.Первомайская, д.52</t>
  </si>
  <si>
    <t>Муниципальное образование  городской  округ " город Стародуб"</t>
  </si>
  <si>
    <t>Итого по Муниципальному образованию  городской округ " город Стародуб"</t>
  </si>
  <si>
    <t>кирпичный</t>
  </si>
  <si>
    <t>г. Стародуб,ул. Краснооктябрьская, д. №40а</t>
  </si>
  <si>
    <t>г. Стародуб, ул.Ленина , 128</t>
  </si>
  <si>
    <t>г. Стародуб, ул.Ленина , д.№ 128</t>
  </si>
  <si>
    <t>г. Стародуб, ул. Ленина, д.№124в</t>
  </si>
  <si>
    <t>хвс,г,э</t>
  </si>
  <si>
    <t>Итого по муниципальному образованию городской округ "город Фокино"</t>
  </si>
  <si>
    <t>Муниципальное образование городской округ "город Фокино"</t>
  </si>
  <si>
    <t>крупноблочные (ячеистый бетон)</t>
  </si>
  <si>
    <t>г. Фокино, ул. Калинина, д. 7</t>
  </si>
  <si>
    <t>г. Фокино, ул. Калинина, д. 14</t>
  </si>
  <si>
    <t>г. Фокино, ул. Калинина, д. 12</t>
  </si>
  <si>
    <t>г. Фокино, ул. Карла Маркса, д. 19</t>
  </si>
  <si>
    <t>г. Фокино, ул. Карла Маркса, д. 21</t>
  </si>
  <si>
    <t>г. Фокино, ул. Карла Маркса, д. 30</t>
  </si>
  <si>
    <t>Муниципальное образование "Сельцовский городской округ"</t>
  </si>
  <si>
    <t>г. Сельцо, ул. Мейпариани, д. 32</t>
  </si>
  <si>
    <t>Итого по муниципальному образованию  "Сельцовский городской округ"</t>
  </si>
  <si>
    <t>Итого по муниципальному образованию "Сельцовский городской округ"</t>
  </si>
  <si>
    <t>Итого по муниципальному образованию "Локотское городское поселение" Брасовского муниципального района</t>
  </si>
  <si>
    <t>Муниципальное образование "Локотское городское поселение" Брасовского муниципального района</t>
  </si>
  <si>
    <t>п.Локоть, ул. Пушкинская, д.6</t>
  </si>
  <si>
    <t>п.Локоть, ул.Пушкинская, д.6</t>
  </si>
  <si>
    <t>п.Локоть, ул.Пушкинская, д.21</t>
  </si>
  <si>
    <t>п.Локоть, пр-кт Ленина, д.53</t>
  </si>
  <si>
    <t>п. Воронов Лог, ул. Луговая, д. 1</t>
  </si>
  <si>
    <t>п.Локоть, пр-кт Ленина, д.37</t>
  </si>
  <si>
    <t>Итого по муниципальному образованию "Брянский муниципальный район"</t>
  </si>
  <si>
    <t>с.Глинищево, ул.Садовая, д.23</t>
  </si>
  <si>
    <t>с.Глинищево, ул.Школьная, д.3</t>
  </si>
  <si>
    <t>д.Добрунь, ул.Брянская, д.9</t>
  </si>
  <si>
    <t>д.Добрунь, ул.Луговая, д.1</t>
  </si>
  <si>
    <t>д.Добрунь, ул.Полевая, д.2</t>
  </si>
  <si>
    <t>д.Добрунь, ул.Полевая, д.3</t>
  </si>
  <si>
    <t>д.Добрунь, ул.Юбилейная, д.19</t>
  </si>
  <si>
    <t>п.Мичуринский, ул.Спортивная, д.6</t>
  </si>
  <si>
    <t>с.Новоселки, ул.Резцова, д.3</t>
  </si>
  <si>
    <t>п.Пальцо, ул.Молодежная, д.6</t>
  </si>
  <si>
    <t>п.Путевка, ул.Молодежная, д.17</t>
  </si>
  <si>
    <t>с.Толмачево, ул.Трудовая, д.9</t>
  </si>
  <si>
    <t>п.Санаторий Снежка, д.2</t>
  </si>
  <si>
    <t>с.Супонево, ул.Фрунзе, д.83</t>
  </si>
  <si>
    <t>п. Выгоничи, ул Молодежная, д. 2</t>
  </si>
  <si>
    <t>п. Выгоничи, ул Пионерская, д. 44</t>
  </si>
  <si>
    <t>п.Мирный, ул. Лесная, д. 2</t>
  </si>
  <si>
    <t>п.Мирный, ул.Лесная, д.2</t>
  </si>
  <si>
    <t>хвс,т,к,э,г</t>
  </si>
  <si>
    <t>г. Сельцо, пер. Мейпариани,3</t>
  </si>
  <si>
    <t>д. Хмелево, ул. Молодежная, д. 41</t>
  </si>
  <si>
    <t>пгт Дубровка, ул. Ленина, д.65</t>
  </si>
  <si>
    <t>пгт Дубровка, ул. Ленина, д.69</t>
  </si>
  <si>
    <t>Муниципальное образование "город Дятьково" Дятьковского муниципального района</t>
  </si>
  <si>
    <t>Муниципальное образование "поселок Ивот" Дятьковского муниципального района</t>
  </si>
  <si>
    <t>Муниципальное образование "Любохонское городское поселение" Дятьковского муниципального района</t>
  </si>
  <si>
    <t>Муниципальное образование "поселок Старь" Дятьковского муниципального района</t>
  </si>
  <si>
    <t>1982</t>
  </si>
  <si>
    <t>Итого по муниципальному образованию  "поселок Бытошь" Дятьковского муниципального района</t>
  </si>
  <si>
    <t>Итого по муниципальному образованию "город Дятьково" Дятьковского муниципального района</t>
  </si>
  <si>
    <t>Итого по муниципальному образованию "поселок Ивот" Дятьковского муниципального района</t>
  </si>
  <si>
    <t>Итого по муниципальному образованию "Любохонское городское поселение" Дятьковского муниципального района</t>
  </si>
  <si>
    <t>Итого по муниципальному образованию "поселок Старь" Дятьковского муниципального района</t>
  </si>
  <si>
    <t>Муниципальное образование "поселок Бытошь" Дятьковского муниципального района</t>
  </si>
  <si>
    <t>г. Дятьково, 12 Микрорайон, д.4</t>
  </si>
  <si>
    <t>г. Дятьково,  12 Микрорайон, д.5</t>
  </si>
  <si>
    <t>г. Дятьково, 12 Микрорайон, д.8</t>
  </si>
  <si>
    <t>г. Дятьково,ул. Ленина д.117</t>
  </si>
  <si>
    <t>г. Дятьково, ул Ленина, д. 226</t>
  </si>
  <si>
    <t>г. Дятьково, ул Усадьба РТС, д. 28</t>
  </si>
  <si>
    <t>г. Дятьково,  13 Микрорайон д.17</t>
  </si>
  <si>
    <t>г. Дятьково, ул. Карла Маркса, д.9</t>
  </si>
  <si>
    <t>г. Дятьково ул. К. Маркса, д.11</t>
  </si>
  <si>
    <t>г. Дятьково ул. Садовая, д.9</t>
  </si>
  <si>
    <t>г. Дятьково, ул. Ленина д.143</t>
  </si>
  <si>
    <t xml:space="preserve">п. Бытошь, ул Маяковского, д.1 </t>
  </si>
  <si>
    <t>п. Старь, ул Рябка, д. 3</t>
  </si>
  <si>
    <t>с. Слободище,  ул. Гагарина д.6</t>
  </si>
  <si>
    <t>п. Любохна, ул Брянская , д. 25</t>
  </si>
  <si>
    <t xml:space="preserve"> кирпичные</t>
  </si>
  <si>
    <t>блочные</t>
  </si>
  <si>
    <t>п.Ивот, ул.Пролетарская д.16</t>
  </si>
  <si>
    <t>д.Сельцо ул.Ленина д.1</t>
  </si>
  <si>
    <t>п.Ивот ул Пролетарская д.16</t>
  </si>
  <si>
    <t>г. Брянск, пр-кт Московский, д.144</t>
  </si>
  <si>
    <t>г. Брянск, ул.Молодой Гвардии, д.60</t>
  </si>
  <si>
    <t>1991</t>
  </si>
  <si>
    <t>Итого по муниципальному образованию  Жуковский муниципальный район</t>
  </si>
  <si>
    <t>Муниципальное образование "Жуковское городское поселение" Жуковского муниципального района</t>
  </si>
  <si>
    <t>Итого по муниципальному образованию "Жуковское городское поселение" Жуковского муниципального района</t>
  </si>
  <si>
    <t>д.Гришина Слобода, ул.Молодежная, д.16</t>
  </si>
  <si>
    <t>г. Жуковка, пер.Весенний, д.1</t>
  </si>
  <si>
    <t>г. Жуковка, ул Карла Либкнехта, д.4</t>
  </si>
  <si>
    <t>с.Овстуг, пер.Бирилевой, д.5</t>
  </si>
  <si>
    <t>г. Карачев, ул Дзержинского, д. 8</t>
  </si>
  <si>
    <t>с. Вельяминова,ул. Октябрьская, д.14</t>
  </si>
  <si>
    <t>п. Дунаевский, ул. Школьная, д.3</t>
  </si>
  <si>
    <t>д. Масловка, ул.Трудовая, д.4</t>
  </si>
  <si>
    <t>кирпмичный</t>
  </si>
  <si>
    <t>Муниципальное образование "Клетнянское городское поселение" Клетнянского муниципального района</t>
  </si>
  <si>
    <t>Итого по муниципальному образованию "Клетнянское городское поселение" Клетнянского муниципального района</t>
  </si>
  <si>
    <t>пгт Клетня, ул Советская, д. 19</t>
  </si>
  <si>
    <t>пгт Клетня, ул Советская, д. 23</t>
  </si>
  <si>
    <t>Муниципальное образование городское поселение пгт Климово Климовского муниципального района</t>
  </si>
  <si>
    <t>Итого по муниципальному образованию городское поселение пгт Климово Климовского муниципального района</t>
  </si>
  <si>
    <t>пгт Климово, кв-л Микрорайон, д. 14</t>
  </si>
  <si>
    <t>пгт Климово, ул Лесная, д. 24</t>
  </si>
  <si>
    <t>пгт Климово, кв-л Микрорайон, д. 4</t>
  </si>
  <si>
    <t>пгт Климово, ул. Новая, д. 4</t>
  </si>
  <si>
    <t>Итого по муниципальному образованию "Комаричский муниципальный район"</t>
  </si>
  <si>
    <t>Муниципальное образование "Комаричский муниципальный район"</t>
  </si>
  <si>
    <t>п. Владимировка, ул Центральная, д. 1</t>
  </si>
  <si>
    <t>п. Владимировка, ул Центральная, д.1</t>
  </si>
  <si>
    <t>пгт. Красная Гора, пер. Майский, д. 2</t>
  </si>
  <si>
    <t>пгт. Красная Гора, ул.Буйневича, д. 24</t>
  </si>
  <si>
    <t>пгт. Красная Гора, пер. Майский, д.2</t>
  </si>
  <si>
    <t>пгт. Красная Гора, ул. Буйневича, д.24</t>
  </si>
  <si>
    <t>п. Беловодка, ул. 60 лет Октября, д. 4</t>
  </si>
  <si>
    <t>п. Навля, ул Советская, д. 3</t>
  </si>
  <si>
    <t>Муниципальное образование  "Навлинское городское поселение" Навлинского муниципального района</t>
  </si>
  <si>
    <t>п. Навля, ул Генерала Петренко, д. 2</t>
  </si>
  <si>
    <t xml:space="preserve">с. Замишево, ул. Манюковская, № 20 </t>
  </si>
  <si>
    <t>Итого по муниципальному образованию: "Погарское городское поселение" Погарского муниципального района</t>
  </si>
  <si>
    <t>г. Трубчевск, ул. Комсомольская, д.40</t>
  </si>
  <si>
    <t>г.Клинцы, ул. Декабристов, д.27 Б</t>
  </si>
  <si>
    <t>г. Клинцы,ул. Октябрьская, 9</t>
  </si>
  <si>
    <t>г. Клинцы, ул. Октябрьская, д.23</t>
  </si>
  <si>
    <t>г. Клинцы, ул. Пушкина, д. 34</t>
  </si>
  <si>
    <t>с.Дарковичи, Дом-интернат, д.1</t>
  </si>
  <si>
    <t>г. Карачев, ул. 50 лет Октября, д. 78</t>
  </si>
  <si>
    <t>г.Трубчевск, ул. Комсомольская, д.40</t>
  </si>
  <si>
    <t>д. Березино, ул. Керамическая д.38</t>
  </si>
  <si>
    <t>пгт Климово, ул Новая, д. 4</t>
  </si>
  <si>
    <t>газ</t>
  </si>
  <si>
    <t>руб,</t>
  </si>
  <si>
    <t>переустройство</t>
  </si>
  <si>
    <t>Приложение №1 к постановлению Правительства Брянской области  от                                    №</t>
  </si>
  <si>
    <t>Год</t>
  </si>
  <si>
    <t>Материал стен</t>
  </si>
  <si>
    <t>Количество этажей</t>
  </si>
  <si>
    <t>Количество подъездов</t>
  </si>
  <si>
    <t>Площадь помещений МКД</t>
  </si>
  <si>
    <t>Количество жителей, зарегистрированных в МКД на дату утверждения краткосрочного плана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</si>
  <si>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</si>
  <si>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</si>
  <si>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</si>
  <si>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 том числе жилых помещений, находящихся в собственности граждан</t>
  </si>
  <si>
    <t>руб./кв.м</t>
  </si>
  <si>
    <t>Х</t>
  </si>
  <si>
    <t>Муниципальное образование "Севское городское поселение" Севского муниципального района</t>
  </si>
  <si>
    <t>0.00</t>
  </si>
  <si>
    <t>г. Брянск, ул. Крахмалева д.  7</t>
  </si>
  <si>
    <t>Муниципальное образование "Брянский муниципальный район"</t>
  </si>
  <si>
    <t>Муниципальное образование "Локотское городское поселение"</t>
  </si>
  <si>
    <t>Муниципальное образование "Выгоничский муниципальный район"</t>
  </si>
  <si>
    <t>Итого по муниципальному образованию "Выгоничский муниципальный район"</t>
  </si>
  <si>
    <t>Муниципальное образование "Жуковский муниципальный район"</t>
  </si>
  <si>
    <t>Муниципальное образование  "Жуковский муниципальный район"</t>
  </si>
  <si>
    <t>Итого по муниципальному образованию "Жуковский муниципальный район"</t>
  </si>
  <si>
    <t>Муниципальное образование «Погарское городское поселение» Погарского муниципального района</t>
  </si>
  <si>
    <t>хвс,к,г,эс</t>
  </si>
  <si>
    <t>фасад</t>
  </si>
  <si>
    <t>Муниципальное образование "Вышковское городское поселение" Злынковского муниципального района</t>
  </si>
  <si>
    <t>Итого по муниципальному образованию "Вышковское городское поселение" Злынковского муниципального района</t>
  </si>
  <si>
    <t>п. Вышков, ул. Кооперативная, д. 19</t>
  </si>
  <si>
    <t>г. Сельцо, пер. Мейпариани, д. 3</t>
  </si>
  <si>
    <t>Муниципальное образование "Слободищенское сельское поселение" Дятьковского муниципального района</t>
  </si>
  <si>
    <t>Итого по муниципальному образованию "Слободищенскоее сельское поселение" Дятьковского муниципального района"</t>
  </si>
  <si>
    <t>хвс, гвс, кан</t>
  </si>
  <si>
    <t>г. Брянск, ул. Дружбы д. 5</t>
  </si>
  <si>
    <t>г. Карачев, ул. Горького, д. 2</t>
  </si>
  <si>
    <t>хвс, кан,газ</t>
  </si>
  <si>
    <t>г. Брянск, ул. Октябрьская д.32</t>
  </si>
  <si>
    <t>г. Брянск, ул. Октябрьская д. 32</t>
  </si>
  <si>
    <t>г. Брянск, ул. Кольцова д. 7</t>
  </si>
  <si>
    <t>г. Брянск, ул. Кольцова д. 5</t>
  </si>
  <si>
    <t>г. Брянск, ул. Кольцова д. 3</t>
  </si>
  <si>
    <t>кан,хвс,тс,эс,гс</t>
  </si>
  <si>
    <t>п. Чемерна, пер. Молодежный, д. 4</t>
  </si>
  <si>
    <t>п. Чемерна, пер. Молодежный, д. 6</t>
  </si>
  <si>
    <t>Муниципальное образование "Клинцовский  муниципальный район"</t>
  </si>
  <si>
    <t>Итого по муниципальному образованию "Клинцовский муниципальный район"</t>
  </si>
  <si>
    <t>Муниципальное образование "Клинцовский муниципальный район"</t>
  </si>
  <si>
    <t xml:space="preserve">Итого по Муниципальному образованию  городсой округ "город Стародуб"  </t>
  </si>
  <si>
    <t>Муниципальное образование "Карачевский муниципальный район"</t>
  </si>
  <si>
    <t>Итого по муниципальному образованию "Карачевский муниципальный район"</t>
  </si>
  <si>
    <t>Муниципальное образование "Суземское городское поселение" Суземского муниципального района</t>
  </si>
  <si>
    <t>Итого по муниципальному образованию: "Суземское городское поселение" Суземского муниципального района</t>
  </si>
  <si>
    <t>Муниципальное образование "Новозыбковский муниципальный  район"</t>
  </si>
  <si>
    <t>Итого по муниципальному образованию "Новозыбковский муниципальный район"</t>
  </si>
  <si>
    <t>Муниципальное образование "Красногорское городское поселение" Красногорского муниципального района</t>
  </si>
  <si>
    <t>Итого по Муниципальному образованию: "Красногорское городское поселение" Красногорского муниципального района</t>
  </si>
  <si>
    <t xml:space="preserve">Муниципальное образование "Дубровское городское поселение" Дубровского муниципального района </t>
  </si>
  <si>
    <t>Итого по муниципальному образованию  "Дубровское городское поселение" Дубровского муниципального района</t>
  </si>
  <si>
    <t>Муниципальное образование: "Меленское сельское поселение" Стародубского муниципального района</t>
  </si>
  <si>
    <t>Итого по муниципальному образованию: "Меленское сельское поселение" Стародубского муниципального района</t>
  </si>
  <si>
    <t>Итого по муниципальному образованию  "Вороновологское сельское поселение" Брасовского муниципального района</t>
  </si>
  <si>
    <t>Муниципальное образование "Вороновологское сельское поселение" Брасовского муниципального района</t>
  </si>
  <si>
    <t>Итого по муниципальному образованию  "Локотское городское поселение" Брасовского муниципального  района</t>
  </si>
  <si>
    <t xml:space="preserve">Муниципальное образование  "Мирнинское сельское поселение" Гордеевского муниципального района </t>
  </si>
  <si>
    <t>Итого по муниципальному образованию  "Мирнинское сельское поселение" Гордеевского муниципального района</t>
  </si>
  <si>
    <t>Итого по муниципальному образованию "Вороновологское сельское поселение" Брасовского муниципального района</t>
  </si>
  <si>
    <t>Муниципальное образование "Выгоничское городское поселение" Выгоничского муниципального района</t>
  </si>
  <si>
    <t>Итого по муниципальному образованию "Выгоничское городское поселение" Выгоничского муниципального района</t>
  </si>
  <si>
    <t>Муниципальное образование "Дубровское городское поселение" Дубровского муниципального района</t>
  </si>
  <si>
    <t>Итого по муниципальному образованию "Дубровское городское поселение" Дубровского муниципального района</t>
  </si>
  <si>
    <t xml:space="preserve">Итого по Муниципальному образованию: "Красногорское городское поселение" Красногорского муниципального  района </t>
  </si>
  <si>
    <t>Итого по муниципальному образованию "Навлинское городское поселение" Навлинского муниципального района</t>
  </si>
  <si>
    <t>Муниципальное образование "Новозыбковский муниципальный район"</t>
  </si>
  <si>
    <t>Итого по муниципальному образованию "Новозыбковский  муниципальный район"</t>
  </si>
  <si>
    <t>Муниципальное образование "Меленское сельское поселение" Стародубского муниципального района</t>
  </si>
  <si>
    <t xml:space="preserve">Итого по Муниципальному образованию: "Меленское сельское поселение" Стародубского муниципального района </t>
  </si>
  <si>
    <t xml:space="preserve">Муниципальное образование "Севское городское поселение" Севского  муниципального  района </t>
  </si>
  <si>
    <t xml:space="preserve">Итого по муниципальному образованию: "Суземское городское поселение " Суземского муниципального  района  </t>
  </si>
  <si>
    <t>г. Брянск, ул. б-р 50 лет Октября, д.5</t>
  </si>
  <si>
    <t>г. Брянск, ул. Куйбышева, д. 13</t>
  </si>
  <si>
    <t>г. Брянск, ул. Куйбышева, д. 14</t>
  </si>
  <si>
    <t>хвс,т/с,в/о</t>
  </si>
  <si>
    <t>№ пп</t>
  </si>
  <si>
    <t>всего</t>
  </si>
  <si>
    <t xml:space="preserve">                                                      Приложение 2 
к краткосрочному (2017 год) плану реализации региональной программы «Проведение капитального ремонта общего имущества многоквартирных домов на территории Брянской области» (2014 – 2043 годы)</t>
  </si>
  <si>
    <t>Виды, установленные ч. 1 ст. 166 Жилищного кодекса Российской Федерации</t>
  </si>
  <si>
    <t>кв. м</t>
  </si>
  <si>
    <t>куб. м</t>
  </si>
  <si>
    <t>ввода в эксплуатацию</t>
  </si>
  <si>
    <t>завершения последнего капитального ремонта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</si>
  <si>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</si>
  <si>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</si>
  <si>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</si>
  <si>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в том числе</t>
  </si>
  <si>
    <t>за счет средств собственников помещений в МКД</t>
  </si>
  <si>
    <t xml:space="preserve">ВИД ремонта для ПРИЛОЖЕНИЯ 2 </t>
  </si>
  <si>
    <t>Вид кровли</t>
  </si>
  <si>
    <t>г. Брянск, б-р Гагарина, д. 30</t>
  </si>
  <si>
    <t>г. Брянск, пер Авиационный, д. 1/1</t>
  </si>
  <si>
    <t>г. Брянск, пер Авиационный, д. 3/2</t>
  </si>
  <si>
    <t>г. Брянск, пер Авиационный, д. 4/2</t>
  </si>
  <si>
    <t>г. Брянск, пер Авиационный, д. 4/3</t>
  </si>
  <si>
    <t>г. Брянск, пер Авиационный, д. 5</t>
  </si>
  <si>
    <t>г. Брянск, пер Банный, д. 4</t>
  </si>
  <si>
    <t>г. Брянск, пер Горького, д. 5</t>
  </si>
  <si>
    <t>г. Брянск, пер Литвинова, д. 1</t>
  </si>
  <si>
    <t>г. Брянск, пер Металлистов, д. 20А</t>
  </si>
  <si>
    <t>г. Брянск, пер Новозыбковский, д. 3</t>
  </si>
  <si>
    <t>г. Брянск, пер Новозыбковский, д. 5</t>
  </si>
  <si>
    <t>г. Брянск, пер Новозыбковский, д. 7</t>
  </si>
  <si>
    <t>г. Брянск, пер Новозыбковский, д. 12</t>
  </si>
  <si>
    <t>г. Брянск, пер Пилотов, д. 4</t>
  </si>
  <si>
    <t>г. Брянск, пер Пилотов, д. 6</t>
  </si>
  <si>
    <t>г. Брянск, пер Пилотов, д. 8</t>
  </si>
  <si>
    <t>г. Брянск, пер Пилотов, д. 14</t>
  </si>
  <si>
    <t>г. Брянск, пер Почтовый, д. 160</t>
  </si>
  <si>
    <t>г. Брянск, пр-кт Ленина, д. 4В</t>
  </si>
  <si>
    <t>г. Брянск, пр-кт Ленина, д. 45</t>
  </si>
  <si>
    <t>г. Брянск, пр-кт Ленина, д. 53</t>
  </si>
  <si>
    <t>г. Брянск, пр-кт Ленина, д. 55</t>
  </si>
  <si>
    <t>г. Брянск, пр-кт Ленина, д. 63</t>
  </si>
  <si>
    <t>г. Брянск, пр-кт Ленина, д. 70</t>
  </si>
  <si>
    <t>г. Брянск, пр-кт Ленина, д. 74</t>
  </si>
  <si>
    <t>г. Брянск, пр-кт Ленина, д. 80</t>
  </si>
  <si>
    <t>г. Брянск, пр-кт Московский, д. 5</t>
  </si>
  <si>
    <t>г. Брянск, пр-кт Московский, д. 9</t>
  </si>
  <si>
    <t>г. Брянск, пр-кт Московский, д. 10/22</t>
  </si>
  <si>
    <t>г. Брянск, пр-кт Московский, д. 10/3</t>
  </si>
  <si>
    <t>г. Брянск, пр-кт Московский, д. 13</t>
  </si>
  <si>
    <t>г. Брянск, пр-кт Московский, д. 15</t>
  </si>
  <si>
    <t>г. Брянск, пр-кт Московский, д. 17</t>
  </si>
  <si>
    <t>г. Брянск, пр-кт Московский, д. 18А</t>
  </si>
  <si>
    <t>г. Брянск, пр-кт Московский, д. 21</t>
  </si>
  <si>
    <t>г. Брянск, пр-кт Московский, д. 60</t>
  </si>
  <si>
    <t>г. Брянск, пр-кт Московский, д. 90А</t>
  </si>
  <si>
    <t>г. Брянск, пр-кт Московский, д. 92</t>
  </si>
  <si>
    <t>г. Брянск, пр-кт Московский, д. 138</t>
  </si>
  <si>
    <t>г. Брянск, пр-кт Московский, д. 138А</t>
  </si>
  <si>
    <t>г. Брянск, пр-кт Московский, д. 142/1</t>
  </si>
  <si>
    <t>г. Брянск, пр-кт Московский, д. 142/2</t>
  </si>
  <si>
    <t>г. Брянск, пр-кт Станке Димитрова, д. 60</t>
  </si>
  <si>
    <t>г. Брянск, пр-кт Станке Димитрова, д. 61/1</t>
  </si>
  <si>
    <t>г. Брянск, пр-кт Станке Димитрова, д. 102</t>
  </si>
  <si>
    <t>г. Брянск, проезд 1-й Станке Димитрова, д. 4</t>
  </si>
  <si>
    <t>г. Брянск, проезд Ново-Дзержинский, д. 45</t>
  </si>
  <si>
    <t>г. Брянск, ул 12 лет Октября, д. 2</t>
  </si>
  <si>
    <t>г. Брянск, ул 2-я Аллея, д. 3</t>
  </si>
  <si>
    <t>г. Брянск, ул 2-я Аллея, д. 5</t>
  </si>
  <si>
    <t>г. Брянск, ул 2-я Аллея, д. 18</t>
  </si>
  <si>
    <t>г. Брянск, ул 2-я Мичурина, д. 11</t>
  </si>
  <si>
    <t>г. Брянск, ул 2-я Мичурина, д. 15</t>
  </si>
  <si>
    <t>г. Брянск, ул 22 съезда КПСС, д. 12</t>
  </si>
  <si>
    <t>г. Брянск, ул 22 съезда КПСС, д. 47</t>
  </si>
  <si>
    <t>г. Брянск, ул 3 Интернационала, д. 1</t>
  </si>
  <si>
    <t>г. Брянск, ул 3 Интернационала, д. 14</t>
  </si>
  <si>
    <t>г. Брянск, ул Белорусская, д. 38А</t>
  </si>
  <si>
    <t>г. Брянск, ул Богдана Хмельницкого, д. 77</t>
  </si>
  <si>
    <t>г. Брянск, ул Брянской Пролетарской Дивизии, д. 17</t>
  </si>
  <si>
    <t>г. Брянск, ул Гвардейская, д. 2А</t>
  </si>
  <si>
    <t>г. Брянск, ул Горбатова, д. 2</t>
  </si>
  <si>
    <t>г. Брянск, ул Горбатова, д. 5</t>
  </si>
  <si>
    <t>г. Брянск, ул Горбатова, д. 15</t>
  </si>
  <si>
    <t>г. Брянск, ул Дружбы, д. 8</t>
  </si>
  <si>
    <t>г. Брянск, ул Заводская, д. 2А</t>
  </si>
  <si>
    <t>г. Брянск, ул Калинина, д. 109</t>
  </si>
  <si>
    <t>г. Брянск, ул Камозина, д. 10</t>
  </si>
  <si>
    <t>г. Брянск, ул Камозина, д. 23</t>
  </si>
  <si>
    <t>г. Брянск, ул Камозина, д. 36</t>
  </si>
  <si>
    <t>г. Брянск, ул Камозина, д. 40</t>
  </si>
  <si>
    <t>г. Брянск, ул Камозина, д. 42</t>
  </si>
  <si>
    <t>г. Брянск, ул Камозина, д. 44</t>
  </si>
  <si>
    <t>г. Брянск, ул Киевская, д. 34</t>
  </si>
  <si>
    <t>г. Брянск, ул Клинцовская, д. 55</t>
  </si>
  <si>
    <t>г. Брянск, ул Комсомольская, д. 3</t>
  </si>
  <si>
    <t>г. Брянск, ул Котовского, д. 27А</t>
  </si>
  <si>
    <t>г. Брянск, ул Крапивницкого, д. 20</t>
  </si>
  <si>
    <t>г. Брянск, ул Красноармейская, д. 168</t>
  </si>
  <si>
    <t>г. Брянск, ул Красноармейская, д. 172</t>
  </si>
  <si>
    <t>г. Брянск, ул Красных Партизан, д. 19А</t>
  </si>
  <si>
    <t>г. Брянск, ул Крахмалева, д. 5</t>
  </si>
  <si>
    <t>г. Брянск, ул Крахмалева, д. 9</t>
  </si>
  <si>
    <t>г. Брянск, ул Куйбышева, д. 4</t>
  </si>
  <si>
    <t>г. Брянск, ул Литейная, д. 17/114</t>
  </si>
  <si>
    <t>г. Брянск, ул Медведева, д. 73</t>
  </si>
  <si>
    <t>г. Брянск, ул Медведева, д. 75</t>
  </si>
  <si>
    <t>г. Брянск, ул Металлургов, д. 39</t>
  </si>
  <si>
    <t>г. Брянск, ул Молодой Гвардии, д. 90</t>
  </si>
  <si>
    <t>г. Брянск, ул Ново-Советская, д. 40</t>
  </si>
  <si>
    <t>г. Брянск, ул Ново-Советская, д. 42</t>
  </si>
  <si>
    <t>г. Брянск, ул Ново-Советская, д. 81</t>
  </si>
  <si>
    <t>г. Брянск, ул Ново-Советская, д. 97А</t>
  </si>
  <si>
    <t>г. Брянск, ул Новозыбковская, д. 14</t>
  </si>
  <si>
    <t>г. Брянск, ул Новозыбковская, д. 17</t>
  </si>
  <si>
    <t>г. Брянск, ул Новозыбковская, д. 19</t>
  </si>
  <si>
    <t>г. Брянск, ул Орловская, д. 3</t>
  </si>
  <si>
    <t>г. Брянск, ул Орловская, д. 12</t>
  </si>
  <si>
    <t>г. Брянск, ул Орловская, д. 19</t>
  </si>
  <si>
    <t>г. Брянск, ул Орловская, д. 20</t>
  </si>
  <si>
    <t>г. Брянск, ул Орловская, д. 22</t>
  </si>
  <si>
    <t>г. Брянск, ул Орловская, д. 23</t>
  </si>
  <si>
    <t>г. Брянск, ул Орловская, д. 24</t>
  </si>
  <si>
    <t>г. Брянск, ул Песчаная, д. 1</t>
  </si>
  <si>
    <t>г. Брянск, ул Покровская Гора, д. 3</t>
  </si>
  <si>
    <t>г. Брянск, ул Пролетарская, д. 70</t>
  </si>
  <si>
    <t>г. Брянск, ул Советская, д. 32А</t>
  </si>
  <si>
    <t>г. Брянск, ул Тельмана, д. 86</t>
  </si>
  <si>
    <t>г. Брянск, ул Тельмана, д. 88</t>
  </si>
  <si>
    <t>г. Брянск, ул Фокина, д. 86</t>
  </si>
  <si>
    <t>г. Брянск, рп Белые Берега (г Брянск), ул Пролетарская, д. 4</t>
  </si>
  <si>
    <t>12.2018</t>
  </si>
  <si>
    <t>12.2019</t>
  </si>
  <si>
    <t>1966</t>
  </si>
  <si>
    <t>1977</t>
  </si>
  <si>
    <t>1989</t>
  </si>
  <si>
    <t>1987</t>
  </si>
  <si>
    <t>1964</t>
  </si>
  <si>
    <t>1965</t>
  </si>
  <si>
    <t>1972</t>
  </si>
  <si>
    <t>1971</t>
  </si>
  <si>
    <t>1983</t>
  </si>
  <si>
    <t>1986</t>
  </si>
  <si>
    <t>1979</t>
  </si>
  <si>
    <t>1981</t>
  </si>
  <si>
    <t>1988</t>
  </si>
  <si>
    <t>1962</t>
  </si>
  <si>
    <t>1976</t>
  </si>
  <si>
    <t>1980</t>
  </si>
  <si>
    <t>1963</t>
  </si>
  <si>
    <t>1967</t>
  </si>
  <si>
    <t>1973</t>
  </si>
  <si>
    <t>1968</t>
  </si>
  <si>
    <t>1984</t>
  </si>
  <si>
    <t>1974</t>
  </si>
  <si>
    <t>1975</t>
  </si>
  <si>
    <t>1978</t>
  </si>
  <si>
    <t>1985</t>
  </si>
  <si>
    <t>железобетонные с металлическим каркасом</t>
  </si>
  <si>
    <t>комбинированные</t>
  </si>
  <si>
    <t>г. Брянск, аллея Металлургов, д. 2</t>
  </si>
  <si>
    <t>г. Брянск, б-р Гагарина, д. 22</t>
  </si>
  <si>
    <t>г. Брянск, мкр Московский, д. 41/2</t>
  </si>
  <si>
    <t>г. Брянск, мкр Московский, д. 43</t>
  </si>
  <si>
    <t>г. Брянск, мкр Московский, д. 45</t>
  </si>
  <si>
    <t>г. Брянск, пер 2-й Мичурина, д. 1</t>
  </si>
  <si>
    <t>г. Брянск, пер 2-й Мичурина, д. 3</t>
  </si>
  <si>
    <t>г. Брянск, пер 2-й Мичурина, д. 5</t>
  </si>
  <si>
    <t>г. Брянск, пер 22 съезда КПСС, д. 59</t>
  </si>
  <si>
    <t>г. Брянск, пер Авиационный, д. 3/1</t>
  </si>
  <si>
    <t>г. Брянск, пер Авиационный, д. 3/3</t>
  </si>
  <si>
    <t>г. Брянск, пер Авиационный, д. 4/1</t>
  </si>
  <si>
    <t>г. Брянск, пер Банный, д. 1</t>
  </si>
  <si>
    <t>г. Брянск, пер Банный, д. 2</t>
  </si>
  <si>
    <t>г. Брянск, пер Гончарова, д. 60</t>
  </si>
  <si>
    <t>г. Брянск, пер Гончарова, д. 64</t>
  </si>
  <si>
    <t>г. Брянск, пер Гончарова, д. 66</t>
  </si>
  <si>
    <t>г. Брянск, пер Гончарова, д. 68</t>
  </si>
  <si>
    <t>г. Брянск, пер Гончарова, д. 72</t>
  </si>
  <si>
    <t>г. Брянск, пер Камвольный, д. 6</t>
  </si>
  <si>
    <t>г. Брянск, пер Кирова, д. 108</t>
  </si>
  <si>
    <t>г. Брянск, пер Кирова, д. 122</t>
  </si>
  <si>
    <t>г. Брянск, пер Кирова, д. 124</t>
  </si>
  <si>
    <t>г. Брянск, пер Металлистов, д. 4А</t>
  </si>
  <si>
    <t>г. Брянск, пер Металлистов, д. 9</t>
  </si>
  <si>
    <t>г. Брянск, пер Ново-Советский, д. 46</t>
  </si>
  <si>
    <t>г. Брянск, пер Ново-Советский, д. 48</t>
  </si>
  <si>
    <t>г. Брянск, пер Осоавиахима, д. 3</t>
  </si>
  <si>
    <t>г. Брянск, пер Почтовый, д. 75</t>
  </si>
  <si>
    <t>г. Брянск, пер Почтовый, д. 83</t>
  </si>
  <si>
    <t>г. Брянск, пер Почтовый, д. 85</t>
  </si>
  <si>
    <t>г. Брянск, пер Северный, д. 49</t>
  </si>
  <si>
    <t>г. Брянск, пер Северный, д. 51</t>
  </si>
  <si>
    <t>г. Брянск, пер Северный, д. 53</t>
  </si>
  <si>
    <t>г. Брянск, пер Трудовой, д. 1</t>
  </si>
  <si>
    <t>г. Брянск, пер Фокина, д. 4</t>
  </si>
  <si>
    <t>г. Брянск, пер Фокина, д. 6</t>
  </si>
  <si>
    <t>г. Брянск, пер Фокина, д. 8</t>
  </si>
  <si>
    <t>г. Брянск, пр-кт Ленина, д. 2А</t>
  </si>
  <si>
    <t>г. Брянск, пр-кт Ленина, д. 4А</t>
  </si>
  <si>
    <t>г. Брянск, пр-кт Ленина, д. 65</t>
  </si>
  <si>
    <t>г. Брянск, пр-кт Ленина, д. 78</t>
  </si>
  <si>
    <t>г. Брянск, пр-кт Ленина, д. 101</t>
  </si>
  <si>
    <t>г. Брянск, пр-кт Московский, д. 24А</t>
  </si>
  <si>
    <t>г. Брянск, пр-кт Московский, д. 34</t>
  </si>
  <si>
    <t>г. Брянск, пр-кт Московский, д. 50</t>
  </si>
  <si>
    <t>г. Брянск, пр-кт Станке Димитрова, д. 2</t>
  </si>
  <si>
    <t>г. Брянск, пр-кт Станке Димитрова, д. 8</t>
  </si>
  <si>
    <t>г. Брянск, пр-кт Станке Димитрова, д. 13</t>
  </si>
  <si>
    <t>г. Брянск, пр-кт Станке Димитрова, д. 14</t>
  </si>
  <si>
    <t>г. Брянск, пр-кт Станке Димитрова, д. 16</t>
  </si>
  <si>
    <t>г. Брянск, пр-кт Станке Димитрова, д. 18</t>
  </si>
  <si>
    <t>г. Брянск, пр-кт Станке Димитрова, д. 20</t>
  </si>
  <si>
    <t>г. Брянск, пр-кт Станке Димитрова, д. 22</t>
  </si>
  <si>
    <t>г. Брянск, пр-кт Станке Димитрова, д. 24А</t>
  </si>
  <si>
    <t>г. Брянск, пр-кт Станке Димитрова, д. 53</t>
  </si>
  <si>
    <t>г. Брянск, проезд 1-й Станке Димитрова, д. 5</t>
  </si>
  <si>
    <t>г. Брянск, проезд 1-й Станке Димитрова, д. 6</t>
  </si>
  <si>
    <t>г. Брянск, проезд 2-й Станке Димитрова, д. 1</t>
  </si>
  <si>
    <t>г. Брянск, проезд 2-й Станке Димитрова, д. 3</t>
  </si>
  <si>
    <t>г. Брянск, проезд 2-й Станке Димитрова, д. 5</t>
  </si>
  <si>
    <t>г. Брянск, проезд 2-й Станке Димитрова, д. 7</t>
  </si>
  <si>
    <t>г. Брянск, проезд 2-й Станке Димитрова, д. 7Б</t>
  </si>
  <si>
    <t>г. Брянск, проезд 2-й Станке Димитрова, д. 9</t>
  </si>
  <si>
    <t>г. Брянск, проезд Федюнинского, д. 6</t>
  </si>
  <si>
    <t>г. Брянск, проезд Федюнинского, д. 8</t>
  </si>
  <si>
    <t>г. Брянск, проезд Федюнинского, д. 10</t>
  </si>
  <si>
    <t>г. Брянск, проезд Федюнинского, д. 12</t>
  </si>
  <si>
    <t>г. Брянск, проезд Федюнинского, д. 14</t>
  </si>
  <si>
    <t>г. Брянск, ул 2-я Аллея, д. 18А</t>
  </si>
  <si>
    <t>г. Брянск, ул 2-я Мичурина, д. 1А</t>
  </si>
  <si>
    <t>г. Брянск, ул 2-я Мичурина, д. 13</t>
  </si>
  <si>
    <t>г. Брянск, ул 22 съезда КПСС, д. 13</t>
  </si>
  <si>
    <t>г. Брянск, ул 22 съезда КПСС, д. 17</t>
  </si>
  <si>
    <t>г. Брянск, ул 22 съезда КПСС, д. 21</t>
  </si>
  <si>
    <t>г. Брянск, ул 22 съезда КПСС, д. 23</t>
  </si>
  <si>
    <t>г. Брянск, ул 22 съезда КПСС, д. 27</t>
  </si>
  <si>
    <t>г. Брянск, ул 22 съезда КПСС, д. 29</t>
  </si>
  <si>
    <t>г. Брянск, ул 22 съезда КПСС, д. 37</t>
  </si>
  <si>
    <t>г. Брянск, ул 22 съезда КПСС, д. 41</t>
  </si>
  <si>
    <t>г. Брянск, ул 22 съезда КПСС, д. 43</t>
  </si>
  <si>
    <t>г. Брянск, ул 22 съезда КПСС, д. 45</t>
  </si>
  <si>
    <t>г. Брянск, ул 22 съезда КПСС, д. 51А</t>
  </si>
  <si>
    <t>г. Брянск, ул 3 Интернационала, д. 10</t>
  </si>
  <si>
    <t>г. Брянск, ул 3 Интернационала, д. 12</t>
  </si>
  <si>
    <t>г. Брянск, ул Вокзальная, д. 154</t>
  </si>
  <si>
    <t>г. Брянск, ул Камозина, д. 21</t>
  </si>
  <si>
    <t>г. Брянск, ул Красноармейская, д. 126</t>
  </si>
  <si>
    <t>г. Брянск, ул Льговская, д. 6</t>
  </si>
  <si>
    <t>г. Брянск, ул Металлургов, д. 33</t>
  </si>
  <si>
    <t>г. Брянск, ул Пролетарская, д. 34</t>
  </si>
  <si>
    <t>г. Брянск, ул Пролетарская, д. 68</t>
  </si>
  <si>
    <t>г. Брянск, ул Пушкина, д. 65</t>
  </si>
  <si>
    <t>г. Брянск, ул Пушкина, д. 75</t>
  </si>
  <si>
    <t>г. Брянск, ул Радищева, д. 1</t>
  </si>
  <si>
    <t>г. Брянск, ул Ромашина, д. 17</t>
  </si>
  <si>
    <t>г. Брянск, ул Ростовская, д. 4</t>
  </si>
  <si>
    <t>г. Брянск, ул Рылеева, д. 1</t>
  </si>
  <si>
    <t>г. Брянск, ул Рылеева, д. 5</t>
  </si>
  <si>
    <t>г. Брянск, ул Союзная, д. 7</t>
  </si>
  <si>
    <t>г. Брянск, ул Спартаковская, д. 114</t>
  </si>
  <si>
    <t>г. Брянск, ул Спартаковская, д. 128</t>
  </si>
  <si>
    <t>г. Брянск, ул Тухачевского, д. 15</t>
  </si>
  <si>
    <t>г. Брянск, ул Ульянова, д. 117</t>
  </si>
  <si>
    <t>г. Брянск, ул Ухтомского, д. 2</t>
  </si>
  <si>
    <t>г. Брянск, ул Ухтомского, д. 4</t>
  </si>
  <si>
    <t>г. Брянск, ул Фрунзе, д. 80</t>
  </si>
  <si>
    <t>г. Брянск, ул Харьковская, д. 4</t>
  </si>
  <si>
    <t>г. Брянск, ул Чернышевского, д. 52</t>
  </si>
  <si>
    <t>г. Брянск, ул Чернышевского, д. 52Б</t>
  </si>
  <si>
    <t>г. Брянск, ул Чернышевского, д. 64А</t>
  </si>
  <si>
    <t>г. Брянск, ул Чернышевского, д. 68А</t>
  </si>
  <si>
    <t>г. Брянск, ул Чкалова, д. 2</t>
  </si>
  <si>
    <t>г. Брянск, рп Белые Берега (г Брянск), ул Строителей, д. 1</t>
  </si>
  <si>
    <t>г. Брянск, рп Белые Берега (г Брянск), ул Строителей, д. 2</t>
  </si>
  <si>
    <t>г. Брянск, рп Белые Берега (г Брянск), ул Строителей, д. 3</t>
  </si>
  <si>
    <t>г. Брянск, рп Белые Берега (г Брянск), ул Строителей, д. 4</t>
  </si>
  <si>
    <t>г. Брянск, рп Белые Берега (г Брянск), ул Строителей, д. 5</t>
  </si>
  <si>
    <t>г. Брянск, рп Белые Берега (г Брянск), ул Строителей, д. 6</t>
  </si>
  <si>
    <t>г. Брянск, рп Белые Берега (г Брянск), ул Строителей, д. 15</t>
  </si>
  <si>
    <t>1969</t>
  </si>
  <si>
    <t>1990</t>
  </si>
  <si>
    <t>1949</t>
  </si>
  <si>
    <t>1961</t>
  </si>
  <si>
    <t>1947</t>
  </si>
  <si>
    <t>г. Клинцы, пр-кт Ленина, д. 34</t>
  </si>
  <si>
    <t>г. Клинцы, пр-кт Ленина, д. 49Б</t>
  </si>
  <si>
    <t>г. Клинцы, ул Союзная, д. 97Б</t>
  </si>
  <si>
    <t>1994</t>
  </si>
  <si>
    <t>г. Клинцы, ул 8 Марта, д. 31А</t>
  </si>
  <si>
    <t>г. Клинцы, ул Александрова, д. 43</t>
  </si>
  <si>
    <t>г. Клинцы, ул Мира, д. 113</t>
  </si>
  <si>
    <t>г. Клинцы, ул Мира, д. 113А</t>
  </si>
  <si>
    <t>г. Клинцы, ул Щорса, д. 9</t>
  </si>
  <si>
    <t>г. Клинцы, ул Щорса, д. 11</t>
  </si>
  <si>
    <t>г. Клинцы, ул Щорса, д. 27</t>
  </si>
  <si>
    <t>г. Новозыбков, тер Карховка санаторий, д. 2</t>
  </si>
  <si>
    <t>г. Новозыбков, ул 307 Дивизии, д. 40А</t>
  </si>
  <si>
    <t>г. Новозыбков, ул Вокзальная, д. 44</t>
  </si>
  <si>
    <t>г. Новозыбков, ул Вокзальная, д. 44Б</t>
  </si>
  <si>
    <t>г. Новозыбков, ул Вокзальная, д. 44В</t>
  </si>
  <si>
    <t>г. Новозыбков, ул Ленина, д. 6</t>
  </si>
  <si>
    <t>г. Новозыбков, ул Ломоносова, д. 30</t>
  </si>
  <si>
    <t>г. Новозыбков, ул ОХ Волна Революции, д. 21</t>
  </si>
  <si>
    <t>г. Новозыбков, ул Первомайская, д. 104</t>
  </si>
  <si>
    <t>г. Новозыбков, ул РОС, д. 22</t>
  </si>
  <si>
    <t>г. Новозыбков, ул РОС, д. 24</t>
  </si>
  <si>
    <t>г. Новозыбков, ул Рошаля, д. 33</t>
  </si>
  <si>
    <t>г. Новозыбков, ул Садовая, д. 50</t>
  </si>
  <si>
    <t>1928</t>
  </si>
  <si>
    <t>бревно (брус)</t>
  </si>
  <si>
    <t>г. Новозыбков, пл Красная, д. 1</t>
  </si>
  <si>
    <t>г. Новозыбков, ул Интернациональная, д. 92</t>
  </si>
  <si>
    <t>г. Новозыбков, ул Ломоносова, д. 51</t>
  </si>
  <si>
    <t>г. Новозыбков, ул ОХ Волна Революции, д. 19А</t>
  </si>
  <si>
    <t>г. Новозыбков, ул Первомайская, д. 72А</t>
  </si>
  <si>
    <t>г. Новозыбков, ул Первомайская, д. 122</t>
  </si>
  <si>
    <t>г. Новозыбков, ул РОС, д. 29</t>
  </si>
  <si>
    <t>г. Новозыбков, ул РОС, д. 30</t>
  </si>
  <si>
    <t>г. Новозыбков, ул Садовая, д. 54</t>
  </si>
  <si>
    <t>г. Новозыбков, ул Садовая, д. 58</t>
  </si>
  <si>
    <t>г. Новозыбков, ул Чапаева, д. 3</t>
  </si>
  <si>
    <t>г. Фокино, ул. Карла Маркса, д. 7</t>
  </si>
  <si>
    <t>г. Фокино, ул. Карла Маркса, д. 10</t>
  </si>
  <si>
    <t>г. Фокино, ул. Островского, д. 1</t>
  </si>
  <si>
    <t>г. Фокино, ул. Островского, д. 2</t>
  </si>
  <si>
    <t>г. Фокино, ул. Островского, д. 4</t>
  </si>
  <si>
    <t>г. Фокино, ул. Скрябина, д. 2</t>
  </si>
  <si>
    <t>1953</t>
  </si>
  <si>
    <t>г. Фокино, ул. Гайдара, д. 2</t>
  </si>
  <si>
    <t>г. Фокино, ул. Гайдара, д. 11</t>
  </si>
  <si>
    <t>г. Фокино, ул. Калинина, д. 9</t>
  </si>
  <si>
    <t>г. Фокино, ул. Калинина, д. 10</t>
  </si>
  <si>
    <t>г. Фокино, ул. Калинина, д. 17</t>
  </si>
  <si>
    <t>г. Сельцо, проезд Горького, д. 9</t>
  </si>
  <si>
    <t>г. Сельцо, ул Кирова, д. 32</t>
  </si>
  <si>
    <t>г. Сельцо, ул Кирова, д. 55</t>
  </si>
  <si>
    <t>г. Сельцо, пер Свердлова, д. 3</t>
  </si>
  <si>
    <t>г. Сельцо, ул 60 лет Октября, д. 20</t>
  </si>
  <si>
    <t>п. Каменка, д. 10</t>
  </si>
  <si>
    <t>п. Каменка, д. 12</t>
  </si>
  <si>
    <t>п. Локоть, пр-кт. Ленина, д. 39</t>
  </si>
  <si>
    <t>п. Локоть, пр-кт. Ленина, д. 45</t>
  </si>
  <si>
    <t>д. Бетово, ул. Центральная, д. 1</t>
  </si>
  <si>
    <t>д. Добрунь, ул. Луговая, д. 2</t>
  </si>
  <si>
    <t>д. Добрунь, ул. Полевая, д. 4</t>
  </si>
  <si>
    <t>д. Добрунь, ул. Юбилейная, д. 4</t>
  </si>
  <si>
    <t>д. Молотино, ул. Центральная, д. 1</t>
  </si>
  <si>
    <t>п. Новые Дарковичи, д. 9</t>
  </si>
  <si>
    <t>п. Путевка, ул. Центральная, д. 11</t>
  </si>
  <si>
    <t>п. Путевка, ул. Центральная, д. 12</t>
  </si>
  <si>
    <t>п. Путевка, ул. Центральная, д. 17</t>
  </si>
  <si>
    <t>п. Стяжное, ул. Вокзальная, д. 2</t>
  </si>
  <si>
    <t>с. Глинищево, ул. Садовая, д. 21</t>
  </si>
  <si>
    <t>с. Глинищево, ул. Связистов, д. 3А</t>
  </si>
  <si>
    <t>с. Отрадное, ул. Ленина, д. 4</t>
  </si>
  <si>
    <t>с. Супонево, ул. Советская, д. 1</t>
  </si>
  <si>
    <t>с. Толмачево, ул. Трудовая, д. 7</t>
  </si>
  <si>
    <t>д. Добрунь, ул. Брянская, д. 1</t>
  </si>
  <si>
    <t>д. Добрунь, ул. Брянская, д. 7</t>
  </si>
  <si>
    <t>д. Добрунь, ул. Луговая, д. 7</t>
  </si>
  <si>
    <t>п. Мичуринский, ул. Молодежная, д. 5</t>
  </si>
  <si>
    <t>п. Пальцо, ул. Саши Сабирова, д. 2</t>
  </si>
  <si>
    <t>п. Путевка, ул. Строителей, д. 10</t>
  </si>
  <si>
    <t>п. Путевка, ул. Строителей, д. 13</t>
  </si>
  <si>
    <t>п. Свень, ул. Луначарского, д. 2</t>
  </si>
  <si>
    <t>с. Глинищево, ул. Восточная, д. 2А</t>
  </si>
  <si>
    <t>с. Глинищево, ул. Садовая, д. 3</t>
  </si>
  <si>
    <t>с. Новоселки, ул. Резцова, д. 2</t>
  </si>
  <si>
    <t>с. Супонево, ул. Комсомольская, д. 64</t>
  </si>
  <si>
    <t>д. Хмелево, ул. Молодежная, д. 42</t>
  </si>
  <si>
    <t>п. Выгоничи, ул. Новобрянская, д. 1</t>
  </si>
  <si>
    <t>п. Выгоничи, ул. Пионерская, д. 53</t>
  </si>
  <si>
    <t>п. Пильшино, ул. Мира, д. 10</t>
  </si>
  <si>
    <t>п. Выгоничи, ул. 9 Мая, д. 10</t>
  </si>
  <si>
    <t>п. Пильшино, ул. Мира, д. 16</t>
  </si>
  <si>
    <t>п. Пильшино, ул. Мира, д. 20</t>
  </si>
  <si>
    <t>п. Мирный, ул. Ленина, д. 1А</t>
  </si>
  <si>
    <t>с. Гордеевка, ул. Гагарина, д. 2</t>
  </si>
  <si>
    <t>с. Гордеевка, ул. Гагарина, д. 2А</t>
  </si>
  <si>
    <t>с. Гордеевка, ул. Гагарина, д. 2Б</t>
  </si>
  <si>
    <t>с. Гордеевка, ул. Гагарина, д. 2В</t>
  </si>
  <si>
    <t xml:space="preserve">Муниципальное образование  "Гордеевское сельское поселение" Гордеевского муниципального района </t>
  </si>
  <si>
    <t>пгт. Дубровка, ул. Ленина, д. 67</t>
  </si>
  <si>
    <t>с. Алешня, ул. Административная, д. 1</t>
  </si>
  <si>
    <t>пгт. Дубровка, мкр. 1-й, д. 28</t>
  </si>
  <si>
    <t>пгт. Дубровка, ул. Ленина, д. 71</t>
  </si>
  <si>
    <t xml:space="preserve">Муниципальное образование "Алешинское сельское поселение" Дубровского муниципального района </t>
  </si>
  <si>
    <t>г. Дятьково, мкр. 13-й, д. 21</t>
  </si>
  <si>
    <t>г. Дятьково, мкр. 13-й, д. 22</t>
  </si>
  <si>
    <t>г. Дятьково, пер. К.Маркса, д. 4</t>
  </si>
  <si>
    <t>г. Дятьково, ул. Д.Ульянова, д. 2</t>
  </si>
  <si>
    <t>г. Дятьково, ул. Железнодорожная, д. 6А</t>
  </si>
  <si>
    <t>г. Дятьково, ул. К.Маркса, д. 8</t>
  </si>
  <si>
    <t>г. Дятьково, ул. Качалова, д. 7А</t>
  </si>
  <si>
    <t>г. Дятьково, ул. Красная Роза, д. 94</t>
  </si>
  <si>
    <t>г. Дятьково, ул. Станционная, д. 34</t>
  </si>
  <si>
    <t>г. Дятьково, ул. Усадьба РТС, д. 27</t>
  </si>
  <si>
    <t>г. Дятьково, мкр. 12-й, д. 10</t>
  </si>
  <si>
    <t>г. Дятьково, мкр. 12-й, д. 11</t>
  </si>
  <si>
    <t>г. Дятьково, ул. Городок Строителей, д. 7</t>
  </si>
  <si>
    <t>г. Дятьково, ул. Киевская, д. 29</t>
  </si>
  <si>
    <t>г. Дятьково, ул. Московская, д. 3</t>
  </si>
  <si>
    <t>г. Дятьково, ул. Орджоникидзе, д. 1А</t>
  </si>
  <si>
    <t>г. Дятьково, ул. Садовая, д. 19</t>
  </si>
  <si>
    <t>г. Дятьково, ул. Станционная, д. 30</t>
  </si>
  <si>
    <t>крупноблочные силикатные</t>
  </si>
  <si>
    <t>п. Старь, ул. Комарова, д. 2</t>
  </si>
  <si>
    <t>п. Старь, ул. Спортивная, д. 2</t>
  </si>
  <si>
    <t>п. Ивот, ул. Пролетарская, д. 2А</t>
  </si>
  <si>
    <t>с. Слободище, ул. Гагарина, д. 25</t>
  </si>
  <si>
    <t>д. Березино, ул. Керамическая, д. 24</t>
  </si>
  <si>
    <t>п. Бытошь, ул. Маяковского, д. 4</t>
  </si>
  <si>
    <t>г. Жуковка, пер. Весенний, д. 4</t>
  </si>
  <si>
    <t>г. Жуковка, пер. Весенний, д. 6</t>
  </si>
  <si>
    <t>г. Жуковка, пер. Мальцева, д. 1</t>
  </si>
  <si>
    <t>г. Жуковка, ул. Строителей, д. 4</t>
  </si>
  <si>
    <t>г. Жуковка, пер. Заводской проезд, д. 6</t>
  </si>
  <si>
    <t>г. Жуковка, пер. Мальцева, д. 5</t>
  </si>
  <si>
    <t>г. Жуковка, ул. Лесная, д. 2</t>
  </si>
  <si>
    <t>г. Жуковка, ул. Лесная, д. 4</t>
  </si>
  <si>
    <t>г. Жуковка, ул. Лесная, д. 6</t>
  </si>
  <si>
    <t>г. Жуковка, ул. Почтовая, д. 12</t>
  </si>
  <si>
    <t>Муниципальное образование  "Жирятинский муниципальный район"</t>
  </si>
  <si>
    <t>с. Воробейня, ул. Центральная, д. 5</t>
  </si>
  <si>
    <t>Итого по муниципальному образованию "Жирятинский муниципальный район"</t>
  </si>
  <si>
    <t>Муниципальное образование "Злынковское городское поселение" Злынковского муниципального района</t>
  </si>
  <si>
    <t>г. Злынка, ул. Советская, д. 51Г</t>
  </si>
  <si>
    <t>Итого по муниципальному образованию "Злынковское городское поселение" Злынковского муниципального района</t>
  </si>
  <si>
    <t>п. Вышков, пер. Первомайский, д. 2</t>
  </si>
  <si>
    <t>г. Карачев, ул. Дзержинского, д. 1</t>
  </si>
  <si>
    <t>г. Карачев, ул. Карла Либкнехта, д. 2А</t>
  </si>
  <si>
    <t>г. Карачев, ул. Карла Либкнехта, д. 2Б</t>
  </si>
  <si>
    <t>г. Карачев, ул. Первомайская, д. 139</t>
  </si>
  <si>
    <t>г. Карачев, ул. Советская, д. 55</t>
  </si>
  <si>
    <t>д. Масловка, ул. Трудовая, д. 1</t>
  </si>
  <si>
    <t>г. Карачев, ул. Октябрьская, д. 96</t>
  </si>
  <si>
    <t>г. Карачев, ул. Октябрьская, д. 100</t>
  </si>
  <si>
    <t>г. Карачев, ул. Первомайская, д. 125</t>
  </si>
  <si>
    <t>г. Карачев, ул. Пролетарская, д. 2А</t>
  </si>
  <si>
    <t>г. Карачев, ул. Свердлова, д. 1</t>
  </si>
  <si>
    <t>г. Карачев, ул. Советская, д. 62</t>
  </si>
  <si>
    <t>пгт. Климово, кв-л. Микрорайон, д. 25</t>
  </si>
  <si>
    <t>пгт. Климово, ул. Калинина, д. 10</t>
  </si>
  <si>
    <t>пгт. Климово, ул. Лесная, д. 26</t>
  </si>
  <si>
    <t>пгт. Климово, кв-л. Микрорайон, д. 29</t>
  </si>
  <si>
    <t>пгт. Климово, кв-л. Микрорайон, д. 38А</t>
  </si>
  <si>
    <t>п. Оболешево, ул. Центральная, д. 5</t>
  </si>
  <si>
    <t>п. Чемерна, ул. Школьная, д. 7</t>
  </si>
  <si>
    <t>п. Марьинка, ул. Мичурина, д. 3А</t>
  </si>
  <si>
    <t>п. Лопандино, ул. Кирова, д. 2</t>
  </si>
  <si>
    <t>п. Марьинка, ул. Мичурина, д. 3В</t>
  </si>
  <si>
    <t>пгт. Красная Гора, пер. Майский, д. 8</t>
  </si>
  <si>
    <t>пгт. Красная Гора, пер. Майский, д. 10</t>
  </si>
  <si>
    <t>пгт. Красная Гора, ул. Первомайская, д. 14</t>
  </si>
  <si>
    <t>пгт. Красная Гора, пер. Майский, д. 1</t>
  </si>
  <si>
    <t>пгт. Красная Гора, пер. Майский, д. 3</t>
  </si>
  <si>
    <t>пгт. Красная Гора, ул. Батуровская, д. 6</t>
  </si>
  <si>
    <t>Муниципальное образование "Мглинское городское поселение" Мглинского района</t>
  </si>
  <si>
    <t>г. Мглин, ул. Ворошилова, д. 39</t>
  </si>
  <si>
    <t>Итого по Муниципальному образованию: "Мглинское городское поселение" Мглинского муниципального района</t>
  </si>
  <si>
    <t>г. Мглин, мкр. Имени А.Ващенко, д. 6</t>
  </si>
  <si>
    <t>п. Навля, пер. Мелиораторов, д. 1</t>
  </si>
  <si>
    <t>с. Замишево, ул. Манюковская, д. 16</t>
  </si>
  <si>
    <t>с. Старый Вышков, пер. 1 Мая, д. 1</t>
  </si>
  <si>
    <t>д. Вадьковка, ул. Комсомольская, д. 5</t>
  </si>
  <si>
    <t>п. Гетуновка, ул. Центральная, д. 1</t>
  </si>
  <si>
    <t>п. Гетуновка, ул. Центральная, д. 2</t>
  </si>
  <si>
    <t>п. Громыки, пер. Клубный, д. 2</t>
  </si>
  <si>
    <t>п. Громыки, пер. Клубный, д. 5</t>
  </si>
  <si>
    <t>г. Почеп, ул. Стародубская, д. 10</t>
  </si>
  <si>
    <t>г. Почеп, ул. Стародубская, д. 18</t>
  </si>
  <si>
    <t>г. Почеп, ул. Стародубская, д. 22</t>
  </si>
  <si>
    <t>г. Почеп, ул. Войсковая, д. 5</t>
  </si>
  <si>
    <t>г. Почеп, ул. Мглинская, д. 35</t>
  </si>
  <si>
    <t>г. Почеп, ул. Стародубская, д. 3</t>
  </si>
  <si>
    <t>п. Рогнедино, ул. Первомайская, д. 9</t>
  </si>
  <si>
    <t>г. Севск, ул. Ленина, д. 84</t>
  </si>
  <si>
    <t>п. Суземка, ул. Первомайская, д. 8</t>
  </si>
  <si>
    <t>п. Суземка, пер. Строителей, д. 3</t>
  </si>
  <si>
    <t>п. Кокоревка, ул. Ленина, д. 13</t>
  </si>
  <si>
    <t>г. Сураж, ул. Вокзальная, д. 46А</t>
  </si>
  <si>
    <t>г. Сураж, ул. Ворошилова, д. 15</t>
  </si>
  <si>
    <t>г. Сураж, ул. Красноармейская, д. 2А</t>
  </si>
  <si>
    <t>г. Сураж, ул. Красноармейская, д. 9</t>
  </si>
  <si>
    <t>г. Сураж, ул. Красноармейская, д. 10</t>
  </si>
  <si>
    <t>г. Трубчевск, ул. Андреева, д. 3</t>
  </si>
  <si>
    <t>г. Трубчевск, ул. Андреева, д. 9</t>
  </si>
  <si>
    <t>г. Трубчевск, ул. Брянская, д. 66</t>
  </si>
  <si>
    <t>г. Трубчевск, ул. Брянская, д. 96</t>
  </si>
  <si>
    <t>г. Трубчевск, ул. Набережная, д. 14</t>
  </si>
  <si>
    <t>г. Трубчевск, ул. Полевая, д. 26</t>
  </si>
  <si>
    <t>г. Трубчевск, ул. Урицкого, д. 27</t>
  </si>
  <si>
    <t>г. Трубчевск, ул. 3 Интернационала, д. 93</t>
  </si>
  <si>
    <t>г. Трубчевск, ул. 3 Интернационала, д. 132</t>
  </si>
  <si>
    <t>г. Трубчевск, ул. Ветеранов, д. 1</t>
  </si>
  <si>
    <t>г. Трубчевск, ул. Урицкого, д. 29</t>
  </si>
  <si>
    <t>г. Трубчевск, ул. Урицкого, д. 33</t>
  </si>
  <si>
    <t>пгт. Белая Березка, ул. Ленина, д. 9</t>
  </si>
  <si>
    <t>г. Унеча, ул. 23 Сентября, д. 2</t>
  </si>
  <si>
    <t>г. Унеча, ул. 23 Сентября, д. 4</t>
  </si>
  <si>
    <t>г. Унеча, ул. Иванова, д. 25</t>
  </si>
  <si>
    <t>г. Унеча, ул. Кирова, д. 2</t>
  </si>
  <si>
    <t>г. Унеча, ул. Крупской, д. 44</t>
  </si>
  <si>
    <t>г. Унеча, ул. Ленина, д. 2</t>
  </si>
  <si>
    <t>г. Унеча, ул. Ленина, д. 3</t>
  </si>
  <si>
    <t>г. Унеча, ул. Луначарского, д. 52</t>
  </si>
  <si>
    <t>г. Унеча, ул. Советская, д. 13</t>
  </si>
  <si>
    <t>г. Унеча, ул. Горького, д. 2</t>
  </si>
  <si>
    <t>г. Унеча, ул. Горького, д. 4</t>
  </si>
  <si>
    <t>г. Унеча, ул. Горького, д. 4А</t>
  </si>
  <si>
    <t>г. Унеча, ул. Горького, д. 8</t>
  </si>
  <si>
    <t>г. Унеча, ул. Горького, д. 10</t>
  </si>
  <si>
    <t>г. Унеча, ул. Горького, д. 12</t>
  </si>
  <si>
    <t>г. Унеча, ул. Комсомольская, д. 10А</t>
  </si>
  <si>
    <t>г. Унеча, ул. Ленина, д. 19</t>
  </si>
  <si>
    <t>пгт. Белая Березка, ул. Ленина, д. 18</t>
  </si>
  <si>
    <t>пгт. Белая Березка, ул. Чапаева, д. 6</t>
  </si>
  <si>
    <t>д. Городцы, ул. Новый Микрорайон, д. 2</t>
  </si>
  <si>
    <t>с. Высокое, ул. Дружбы, д. 1</t>
  </si>
  <si>
    <t>Итого по муниципальному образованию "Городское поселение пгт Климово" Климовского муниципального района</t>
  </si>
  <si>
    <t>ПК</t>
  </si>
  <si>
    <t>СК</t>
  </si>
  <si>
    <t>Лифт</t>
  </si>
  <si>
    <t>ИС</t>
  </si>
  <si>
    <t>Фасад</t>
  </si>
  <si>
    <t>ПК уточнить</t>
  </si>
  <si>
    <t>СК уточнить</t>
  </si>
  <si>
    <t>ИС и ПУ</t>
  </si>
  <si>
    <t>ПЕРЕУС</t>
  </si>
  <si>
    <t>Итого по муниципальному образованию  "Алешинское сельское поселение" Дубровского муниципального района</t>
  </si>
  <si>
    <t>Муниципальное образование "Городское поселение пгт Климово" Климовского муниципального района</t>
  </si>
  <si>
    <t>г. Стародуб, ул Восточная, д. 7</t>
  </si>
  <si>
    <t>г. Стародуб, ул Краснооктябрьская, д. 62</t>
  </si>
  <si>
    <t>г. Стародуб, ул Карла Маркса, д. 90</t>
  </si>
  <si>
    <t>г. Стародуб, пл Красноармейская, д. 18</t>
  </si>
  <si>
    <t>г. Стародуб, ул Краснооктябрьская, д. 42</t>
  </si>
  <si>
    <t>г. Новозыбков, ул Вокзальная, д. 54</t>
  </si>
  <si>
    <t>Итого по Брянской области 2017-2019 гг.</t>
  </si>
  <si>
    <t>Итого по Брянской области 2017 год</t>
  </si>
  <si>
    <t xml:space="preserve"> </t>
  </si>
  <si>
    <t>Итого по Брянской области 2018 год</t>
  </si>
  <si>
    <t>Итого по Брянской области 2019 год</t>
  </si>
  <si>
    <t>Муниципальное образование   "Жуковское городское поселение" Жуковского муниципального района</t>
  </si>
  <si>
    <t>2017 год</t>
  </si>
  <si>
    <t>2019 год</t>
  </si>
  <si>
    <t>п. Навля, пер. Мелиораторов, д. 2</t>
  </si>
  <si>
    <t>п. Навля, пер. Мелиораторов, д. 48</t>
  </si>
  <si>
    <t>Муниципальное образование "Навлинское городское поселение" Навлинского района</t>
  </si>
  <si>
    <t>Итого по Муниципальному образованию: "Навлинское городское поселение" Навлинского муниципального района</t>
  </si>
  <si>
    <t>п. Навля, ул. Генерала Петренко, д. 10</t>
  </si>
  <si>
    <t>г. Брянск, ул Донбасская, д. 61</t>
  </si>
  <si>
    <t>№ п/п</t>
  </si>
  <si>
    <t>Всего:</t>
  </si>
  <si>
    <t>Муниципальное образование "Городской округ "город Брянск"</t>
  </si>
  <si>
    <t>Муниципальное образование "Городской округ "город Фокино"</t>
  </si>
  <si>
    <t>2017 г.</t>
  </si>
  <si>
    <t>Муниципальное образование "городское поселение пгт Климово" Климовского муниципального района</t>
  </si>
  <si>
    <t>Муниципальное образование  "Городской  округ "город Стародуб"</t>
  </si>
  <si>
    <t>2018 год</t>
  </si>
  <si>
    <t>г. Брянск, ул. Новозыбковская, д. 17а</t>
  </si>
  <si>
    <t>г. Брянск, ул. Котовского, д. 8</t>
  </si>
  <si>
    <t>г. Брянск, пр-кт  Ленина д. 24</t>
  </si>
  <si>
    <t>г. Брянск, пр-кт  Ленина д. 57</t>
  </si>
  <si>
    <t>г. Клинцы, ул. Декабристов, д.27 Б</t>
  </si>
  <si>
    <t>г. Брянск, ул. Есенина, д. 6</t>
  </si>
  <si>
    <t>г. Брянск, ул. Ульянова, д. 126</t>
  </si>
  <si>
    <t>г. Новозыбков, ул Полевая, д. 1Д</t>
  </si>
  <si>
    <t>г. Унеча, ул. Советская, д. 11</t>
  </si>
  <si>
    <t>(приложение 2 к краткосрочному (2017-2019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</t>
  </si>
  <si>
    <t>(приложение 1 к краткосрочному (2017-2019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</t>
  </si>
  <si>
    <t>(приложение 3 к краткосрочному (2017-2019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</t>
  </si>
  <si>
    <t>Муниципальное образование "Рогнединское городское поселение" Рогнединского муниципального района</t>
  </si>
  <si>
    <t>Итого по муниципальному образованию "Рогнединское городское поселение" Рогнединского муниципального района</t>
  </si>
  <si>
    <t>г. Клинцы, пер Богунского Полка, д. 22</t>
  </si>
  <si>
    <t>г. Клинцы, ул Мира, д. 46</t>
  </si>
  <si>
    <t>г. Брянск, ул Маяковского, д. 1Б</t>
  </si>
  <si>
    <t>г. Стародуб, ул Урицкого, д. 23</t>
  </si>
  <si>
    <t>с. Меленск, ул. Комсомольская, д. 23</t>
  </si>
  <si>
    <t>Муниципальное образование "Севский муниципальный район"</t>
  </si>
  <si>
    <t>Итого по муниципальному образованию "Севский муниципальный район"</t>
  </si>
  <si>
    <t>Муниципальное образование "Мглинский муниципальный район"</t>
  </si>
  <si>
    <t>Итого по муниципальному образованию "Мглинский муниципальный район"</t>
  </si>
  <si>
    <t>Муниципальное образование "Трубчевский муниципальный район"</t>
  </si>
  <si>
    <t>Итого по муниципальному образованию "Трубчевский муниципальный район"</t>
  </si>
  <si>
    <t>Муниципальное образование  "Трубчевский муниципальный район"</t>
  </si>
  <si>
    <t>г. Брянск, ул. Ромашина, д. 38/1</t>
  </si>
  <si>
    <t>г. Брянск, ул. Пролетарская, д. 52</t>
  </si>
  <si>
    <t>г. Брянск, ул. Спартаковская, д. 120А</t>
  </si>
  <si>
    <t>г. Дятьково, мкр. 12-й, д. 6А</t>
  </si>
  <si>
    <t>Муниципальное образование "Городское поселение пгт Климово Климовского муниципального района</t>
  </si>
  <si>
    <t>Муниципальное образование "Кокоревское городское поселение" Суземского муниципального района</t>
  </si>
  <si>
    <t>Итого по муниципальному образованию: "Кокоревское городское поселение" Суземского муниципального района</t>
  </si>
  <si>
    <t>Муниципальное образование "Березинское сельское поселение" Дятьковского муниципального района</t>
  </si>
  <si>
    <t>Итого по муниципальному образованию "Березинское сельское поселение" Дятьковского муниципального района"</t>
  </si>
  <si>
    <t>г. Брянск, ул Ромашина, д. 38</t>
  </si>
  <si>
    <t>г. Брянск, ул Ромашина, д. 34</t>
  </si>
  <si>
    <t>Предельная стоимость с приложения 1</t>
  </si>
  <si>
    <t xml:space="preserve">Удельная стоимость </t>
  </si>
  <si>
    <t>Разница</t>
  </si>
  <si>
    <t>Разница пред-удель</t>
  </si>
  <si>
    <t>Муниципальное образование  "Унечский муниципальный район"</t>
  </si>
  <si>
    <t>Итого по муниципальному образованию "Унечский муниципальный район"</t>
  </si>
  <si>
    <t>г. Брянск, ул. Клинцовская, д. 67/58</t>
  </si>
  <si>
    <t>г. Брянск, ул. Репина, д. 16А</t>
  </si>
  <si>
    <t>г. Брянск, ул. Октябрьская, д. 83</t>
  </si>
  <si>
    <t>г. Брянск, ул Горбатова, д. 4</t>
  </si>
  <si>
    <t>г. Брянск, ул Димитрова, д. 47</t>
  </si>
  <si>
    <t>г. Брянск, ул Димитрова, д. 81</t>
  </si>
  <si>
    <t>г. Брянск, ул Дружбы, д. 22</t>
  </si>
  <si>
    <t>г. Брянск, ул. Костычева, д. 41/2</t>
  </si>
  <si>
    <t>г. Брянск, ул. Молодой Гвардии, д. 88</t>
  </si>
  <si>
    <t>г. Брянск, ул. Медведева, д. 71</t>
  </si>
  <si>
    <t>спецсчет</t>
  </si>
  <si>
    <t>г. Брянск, ул. Камозина д. 30</t>
  </si>
  <si>
    <t>г. Брянск, пер. Пилотов д. 16</t>
  </si>
  <si>
    <t>г. Брянск, ул. Вокзальная, д. 170</t>
  </si>
  <si>
    <t>г. Брянск, ул. Вокзальная, д. 158</t>
  </si>
  <si>
    <t>г. Брянск, ул. Ново-Советская, д. 117А</t>
  </si>
  <si>
    <t>г. Брянск, ул. Харьковская, д. 3А</t>
  </si>
  <si>
    <t>1990-1994</t>
  </si>
  <si>
    <t>г. Новозыбков, ул. Садовая, д. 61</t>
  </si>
  <si>
    <t>г. Брянск, пр-т Станке Димитрова д.  13А</t>
  </si>
  <si>
    <t>г. Брянск, ул. Маяковского, д. 1А</t>
  </si>
  <si>
    <t>г. Брянск, ул. Куйбышева, д. 103</t>
  </si>
  <si>
    <t>г. Клинцы, ул. Лесная, д. 112</t>
  </si>
  <si>
    <t>из фонда капитального ремонта, сформированная за счет превышения минимального размера взноса</t>
  </si>
  <si>
    <t>из фонда капитального ремонта, сформированного за счет минимального размера взноса</t>
  </si>
  <si>
    <t>за счет иных источников финансирования</t>
  </si>
  <si>
    <t>за счет средств Фонда содействия реформированию жилищно-коммунального хозяйства</t>
  </si>
  <si>
    <t>Площадь помещений МКД, всего</t>
  </si>
  <si>
    <t>Год ввода в эксплуатацию</t>
  </si>
  <si>
    <t>Способ формирования фонда капитального ремонта (РО - на счете, счетах регионального оператора; СС - на специальном счете)</t>
  </si>
  <si>
    <t>Статус МКД (является объектом культурного наследия - "+"; не является объектом культурного наследия - "-")</t>
  </si>
  <si>
    <t>Удельная стоимость услуг и (или) работ по капитальному ремонту общего имущества в МКД</t>
  </si>
  <si>
    <t>Ремонт внутридомовых инженерных систем, руб.</t>
  </si>
  <si>
    <t>Переустройство невентилируемой крыши на вентилируемую крышу, устройство выходов на кровлю</t>
  </si>
  <si>
    <t>Установка коллективных (общедо-мовых) ПУ и УУ</t>
  </si>
  <si>
    <t>Разработка проектной документации</t>
  </si>
  <si>
    <t>Осуществление строительного контроля</t>
  </si>
  <si>
    <t>Всего</t>
  </si>
  <si>
    <t>п.м</t>
  </si>
  <si>
    <t xml:space="preserve">руб./кв. м </t>
  </si>
  <si>
    <t>руб./п.м</t>
  </si>
  <si>
    <t>(руб./лифт)</t>
  </si>
  <si>
    <t>Наименование муниципального образования</t>
  </si>
  <si>
    <t xml:space="preserve">Итого по Брянской области 2018 - 2019 гг </t>
  </si>
  <si>
    <t>Итого по муниципальному образованию  "Гордеевское сельское поселение" Гордеевского муниципального района</t>
  </si>
  <si>
    <t>СС</t>
  </si>
  <si>
    <t>РО</t>
  </si>
  <si>
    <t>-</t>
  </si>
  <si>
    <t>+</t>
  </si>
  <si>
    <t>Уборочная площадь мест общего пользования МКД - указывается в случае проведения ремонта электроснабжения</t>
  </si>
  <si>
    <t>г. Брянск, ул. Харьковская, д. 17</t>
  </si>
  <si>
    <t xml:space="preserve">- </t>
  </si>
  <si>
    <t>г. Брянск, ул. Фокина, д. 37</t>
  </si>
  <si>
    <t>Итого по Брянской области (2018-2019 гг.)</t>
  </si>
  <si>
    <t>г. Брянск, ул. Камозина, д. 43</t>
  </si>
  <si>
    <t>Предельная стоимость услуг и (или) работ по капитальному ремонту общего имущества в МКД (при ремонте электроснабжения)</t>
  </si>
  <si>
    <t>при ремонте электроснабжения</t>
  </si>
  <si>
    <t>при ремонте отопления и теплоснабжения</t>
  </si>
  <si>
    <t>при ремонте газоснабжения</t>
  </si>
  <si>
    <t>при ремонте холодного водоснабжения</t>
  </si>
  <si>
    <t>при ремонте горячего водоснабжения</t>
  </si>
  <si>
    <t>при ремонте канализации и водоотведения</t>
  </si>
  <si>
    <t>при ремонте или замене лифтового оборудования</t>
  </si>
  <si>
    <t>при ремонте крыши</t>
  </si>
  <si>
    <t>при ремонте подвальных помещений</t>
  </si>
  <si>
    <t>при ремонте фасада</t>
  </si>
  <si>
    <t>при переустройстве невентилируемой крыши на вентилируемую крышу, устройстве выходов на кровлю</t>
  </si>
  <si>
    <t>при установке коллективных (общедомовых) ПУ и УУ</t>
  </si>
  <si>
    <t>руб./лифт</t>
  </si>
  <si>
    <t>2019 г.</t>
  </si>
  <si>
    <t>2018 г.</t>
  </si>
  <si>
    <t>Сравнение предельной и удельной стоимостей</t>
  </si>
  <si>
    <t>железобетонные    с металлическим каркасом</t>
  </si>
  <si>
    <t>г. Брянск, ул. Ленинградская, д. 5</t>
  </si>
  <si>
    <t>Итого по Брянской области (2017-2019 гг.)</t>
  </si>
  <si>
    <t>г. Брянск, ул. Орловская д. 13</t>
  </si>
  <si>
    <t>Тип кровли (ПК - плоская; СК - скатная)</t>
  </si>
  <si>
    <t xml:space="preserve">г. Брянск, проезд Федюнинского, д. 18 </t>
  </si>
  <si>
    <t>г. Новозыбков, пер. Замишевский, д. 47</t>
  </si>
  <si>
    <t>г. Клинцы, ул. Орджоникидзе, д. 2 В</t>
  </si>
  <si>
    <t>г. Клинцы, ул. Союзная, д. 97 В</t>
  </si>
  <si>
    <t>г. Брянск, ул. Калинина, д. 105</t>
  </si>
  <si>
    <t>г. Брянск, ул. Калинина, д. 107</t>
  </si>
  <si>
    <t xml:space="preserve">г. Брянск, ул. Камозина, д. 46 </t>
  </si>
  <si>
    <t>Процент ПСД от общей стоимости</t>
  </si>
  <si>
    <t>Процент СК от общей стоимости</t>
  </si>
  <si>
    <t>Общая удельная</t>
  </si>
  <si>
    <t>Общая предельная</t>
  </si>
  <si>
    <t>Разница ("+" - превышение)</t>
  </si>
  <si>
    <t>ПРОВЕРКА ОБЩЕЙ СТОИМОСТИ</t>
  </si>
  <si>
    <t>ПРОВЕРКА СМР ("+" - превышение)</t>
  </si>
  <si>
    <t>ПСД и СК</t>
  </si>
  <si>
    <t>электроснабжения</t>
  </si>
  <si>
    <t>теплоснабжения</t>
  </si>
  <si>
    <t>газоснабжения</t>
  </si>
  <si>
    <t>холодного водоснабжения</t>
  </si>
  <si>
    <t>горячего водоснабжения</t>
  </si>
  <si>
    <t>водоотведения</t>
  </si>
  <si>
    <t>г. Брянск, ул. Орловская, д. 26</t>
  </si>
  <si>
    <t>Перечень многоквартирных домов Брянской области, включенных в краткосрочный план (этап 2017 года)</t>
  </si>
  <si>
    <t>Перечень многоквартирных домов Брянской области, включенных в краткосрочный план (этап 2017 года), с указанием видов и стоимости услуг и (или) работ по капитальному ремонту</t>
  </si>
  <si>
    <t>Планируемые показатели выполнения работ по капитальному ремонту многоквартирных домов Брянской области, включенных в краткосрочный план (этап 2017 года)</t>
  </si>
  <si>
    <t>Перечень многоквартирных домов Брянской области, включенных в краткосрочный план (этап 2018-2019 годов)</t>
  </si>
  <si>
    <t xml:space="preserve">Перечень многоквартирных домов Брянской области, включенных в краткосрочный план (этап 2018-2019 годов), с указанием видов и стоимости услуг и (или) работ по капитальному ремонту </t>
  </si>
  <si>
    <t>Планируемые показатели выполнения работ по капитальному ремонту многоквартирных домов Брянской области, включенных в краткосрочный план (этап 2018-2019 годов)</t>
  </si>
  <si>
    <t>Итого по муниципальному образованию "Суземское городское поселение" Суземского муниципального района</t>
  </si>
  <si>
    <t>Итого по муниципальному образованию "Кокоревское городское поселение" Суземского муниципального района</t>
  </si>
  <si>
    <t xml:space="preserve">Итого по Муниципальному образованию  городской округ "город Стародуб"  </t>
  </si>
  <si>
    <t>г. Почеп, пер. Володарского, д. 20А</t>
  </si>
  <si>
    <t>г. Карачев, ул. Тургенева, д. 1</t>
  </si>
  <si>
    <t>г. Трубчевск, ул. Генерала Петрова, д. 23</t>
  </si>
  <si>
    <t>г. Брянск, ул. Вокзальная, д. 140</t>
  </si>
  <si>
    <t>г. Брянск, ул. Костычева, д. 37</t>
  </si>
  <si>
    <t>п. Каменка, д. 2</t>
  </si>
  <si>
    <t>п. Каменка, д. 6</t>
  </si>
  <si>
    <t>с. Коржовка-Голубовка, ул. Совхозная, д. 48</t>
  </si>
  <si>
    <t>г. Брянск, пр-кт Московский, д. 81/2</t>
  </si>
  <si>
    <t>г. Брянск, ул. Ново-Советская, д. 142</t>
  </si>
  <si>
    <t>г. Брянск, ул. Авиационная, д. 32</t>
  </si>
  <si>
    <t>г. Брянск, ул. Медведева, д. 13</t>
  </si>
  <si>
    <t>г. Брянск, ул. 22 Съезда КПСС, д. 31</t>
  </si>
  <si>
    <t>с. Кокино, ул. Советская, д. 3</t>
  </si>
  <si>
    <t>г. Брянск, ул. Медведева, д. 80</t>
  </si>
  <si>
    <t>г. Брянск, ул. Молодой Гвардии, д. 77А</t>
  </si>
  <si>
    <t>г. Брянск, ул. Ново-Советская, д. 160</t>
  </si>
  <si>
    <t>рп. Ивот, ул. Микрорайон, д. 5</t>
  </si>
  <si>
    <t>рп. Ивот, ул. Пролетарская, д. 4</t>
  </si>
  <si>
    <t>Муниципальное образование   "Жуковский муниципальный район"</t>
  </si>
  <si>
    <t>д. Петуховка, пер. Молодежный, д. 2</t>
  </si>
  <si>
    <t>г. Севск, ул. Салтыкова-Щедрина, д. 9А</t>
  </si>
  <si>
    <t>г. Севск, ул. Ленина, д. 37А</t>
  </si>
  <si>
    <t>(приложение 1.1 к краткосрочному (2017-2019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</t>
  </si>
  <si>
    <t>(приложение 2.1 к краткосрочному (2017-2019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</t>
  </si>
  <si>
    <t>(приложение 3.1 к краткосрочному (2017-2019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</t>
  </si>
  <si>
    <t>г. Фокино, ул. Карла Маркса, д. 47</t>
  </si>
  <si>
    <t xml:space="preserve">д. Добрунь, ул. Юбилейная, д. 1 </t>
  </si>
  <si>
    <t>г. Брянск, пр-кт Московский, д. 19</t>
  </si>
  <si>
    <t>г. Брянск, ул. Авиационная, д. 10</t>
  </si>
  <si>
    <t>г. Брянск, ул. Костычева, д. 60</t>
  </si>
  <si>
    <t>г. Клинцы, ул Мира, д. 50</t>
  </si>
  <si>
    <t>г. Клинцы, ул Карла Маркса, д. 36</t>
  </si>
  <si>
    <t>г. Брянск, ул. Матвеева, д. 8</t>
  </si>
  <si>
    <t>г. Брянск, ул. Камозина, д. 34</t>
  </si>
  <si>
    <t>переход со с/с в ОК 29.11.2018</t>
  </si>
  <si>
    <t>г. Брянск, ул. Есенина, д. 24</t>
  </si>
  <si>
    <t>г. Брянск, ул. Тельмана, д. 66/1</t>
  </si>
  <si>
    <t>г. Брянск, ул. 22 Съезда КПСС, д. 39</t>
  </si>
  <si>
    <t>г. Брянск, пр-кт Ленина, д. 12</t>
  </si>
  <si>
    <t>г. Брянск, рп Белые Берега (г Брянск), ул Привокзальная, д. 1</t>
  </si>
  <si>
    <t>г. Фокино, ул. Карла Маркса, д. 32</t>
  </si>
  <si>
    <t>п. Выгоничи, ул. Павла Зайцева, д. 12</t>
  </si>
  <si>
    <t>п. Локоть, ул. Дзержинского, д. 10</t>
  </si>
  <si>
    <t>п. Локоть, ул. Механизаторов, д. 33</t>
  </si>
  <si>
    <t>д. Городище 1-ое, ул. Молодежная, д. 1</t>
  </si>
  <si>
    <t>д. Городище 1-ое, ул. Молодежная, д. 2</t>
  </si>
  <si>
    <t>г. Брянск, ул. Харьковская, д. 13</t>
  </si>
  <si>
    <t>г. Брянск, ул. Почтовая, д. 146</t>
  </si>
  <si>
    <t>г. Брянск, ул. Металлургов, д. 43</t>
  </si>
  <si>
    <t>ПК;СК</t>
  </si>
  <si>
    <t>г. Брянск, ул. Металлургов, д. 37</t>
  </si>
  <si>
    <t xml:space="preserve">г. Брянск, ул. Протасова, д. 4 </t>
  </si>
  <si>
    <t>г. Стародуб, ул. Калинина, д. 10</t>
  </si>
  <si>
    <t>г. Стародуб, ул. Калинина, д. 14</t>
  </si>
  <si>
    <t>г. Стародуб, ул. Калинина, д. 19</t>
  </si>
  <si>
    <t>г. Брянск, ул. Орловская, д. 5</t>
  </si>
  <si>
    <t>с. Отрадное, ул. Ленина, д. 4А</t>
  </si>
  <si>
    <t>переход со с/с в ОК - 2019 год</t>
  </si>
  <si>
    <t>г. Брянск, ул. Ново-Советская, д. 118</t>
  </si>
  <si>
    <t>г. Брянск, ул. Дружбы, д. 4</t>
  </si>
  <si>
    <t>г. Брянск, ул. Бежицкая, д. 327</t>
  </si>
  <si>
    <t>г. Брянск, ул. Советская, д. 50Б</t>
  </si>
  <si>
    <t xml:space="preserve">г. Брянск, ул. Комсомольская, д. 18 </t>
  </si>
  <si>
    <t>г. Брянск, ул Куйбышева, д. 19КВ.91-102</t>
  </si>
  <si>
    <t>г. Брянск, ул Куйбышева, д. 19КВ.1-90</t>
  </si>
  <si>
    <t>г. Брянск, ул. Ромашина, д. 33</t>
  </si>
  <si>
    <t>г. Брянск, ул. Орловская, д. 8</t>
  </si>
  <si>
    <t>с. Кокино, ул. Советская, д. 1</t>
  </si>
  <si>
    <t>Муниципальное образование "Новозыбковский городской округ"</t>
  </si>
  <si>
    <t>Итого по муниципальному образованию  "Новозыбковский городской округ"</t>
  </si>
  <si>
    <t>Итого по муниципальному образованию "Новозыбковский городской округ"</t>
  </si>
  <si>
    <t>г. Брянск, проезд Федюнинского, д. 4</t>
  </si>
  <si>
    <t xml:space="preserve">г. Брянск, ул. Медведева, д. 56 </t>
  </si>
  <si>
    <t>с. Кокино, ул. Цветочная, д. 23</t>
  </si>
  <si>
    <t xml:space="preserve">              Приложение 1                                                                                                 к постановлению Правительства                                                         Брянской области                                                                                             от _________ 20___ г. № _____</t>
  </si>
  <si>
    <t xml:space="preserve">              Приложение 2                                                                                                 к постановлению Правительства                                                         Брянской области                                                                                             от _________ 20__ г. № _____</t>
  </si>
  <si>
    <t xml:space="preserve">              Приложение 3                                                                                                 к постановлению Правительства                                                         Брянской области                                                                                             от _________ 20___ г. № _____</t>
  </si>
  <si>
    <t>Приложение 4                                                                                          к постановлению Правительства                                                         Брянской области                                                                                             от _________ 20___ г. № _____</t>
  </si>
  <si>
    <t>Приложение 5                                                                                                 к постановлению Правительства                                                         Брянской области                                                                                             от _________ 20___ г. № _____</t>
  </si>
  <si>
    <t>Приложение 6                                                                                               к постановлению Правительства                                                         Брянской области                                                                                             от _________ 20___ г. № _____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</si>
</sst>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#,##0.00_ ;[Red]\-#,##0.00\ "/>
    <numFmt numFmtId="167" formatCode="#,##0.00&quot;р.&quot;"/>
  </numFmts>
  <fonts count="76">
    <font>
      <sz val="10"/>
      <name val="Times New Roman"/>
    </font>
    <font>
      <sz val="10"/>
      <name val="Arial Cyr"/>
      <charset val="204"/>
    </font>
    <font>
      <sz val="8"/>
      <name val="Times New Roman"/>
      <family val="1"/>
      <charset val="204"/>
    </font>
    <font>
      <sz val="7"/>
      <name val="Arial Narrow"/>
      <family val="2"/>
      <charset val="204"/>
    </font>
    <font>
      <sz val="6"/>
      <name val="Arial Narrow"/>
      <family val="2"/>
      <charset val="204"/>
    </font>
    <font>
      <sz val="6"/>
      <color indexed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4"/>
      <color indexed="8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7"/>
      <color indexed="8"/>
      <name val="Arial Narrow"/>
      <family val="2"/>
      <charset val="204"/>
    </font>
    <font>
      <sz val="10"/>
      <name val="Times New Roman"/>
      <family val="1"/>
      <charset val="204"/>
    </font>
    <font>
      <sz val="18"/>
      <color indexed="56"/>
      <name val="Calibri Light"/>
      <family val="2"/>
      <charset val="204"/>
    </font>
    <font>
      <sz val="9"/>
      <name val="Times New Roman"/>
      <family val="1"/>
      <charset val="204"/>
    </font>
    <font>
      <b/>
      <sz val="10"/>
      <name val="Arial Narrow"/>
      <family val="2"/>
      <charset val="204"/>
    </font>
    <font>
      <sz val="7"/>
      <name val="Arial"/>
      <family val="2"/>
      <charset val="204"/>
    </font>
    <font>
      <b/>
      <sz val="7"/>
      <name val="Arial Narrow"/>
      <family val="2"/>
      <charset val="204"/>
    </font>
    <font>
      <sz val="10"/>
      <color indexed="8"/>
      <name val="Arial"/>
      <family val="2"/>
      <charset val="1"/>
    </font>
    <font>
      <sz val="10"/>
      <name val="Arial Cyr"/>
      <family val="2"/>
      <charset val="204"/>
    </font>
    <font>
      <sz val="10"/>
      <name val="Helv"/>
      <charset val="204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  <font>
      <sz val="7"/>
      <color indexed="10"/>
      <name val="Arial Narrow"/>
      <family val="2"/>
      <charset val="204"/>
    </font>
    <font>
      <b/>
      <sz val="7"/>
      <color indexed="8"/>
      <name val="Arial Narrow"/>
      <family val="2"/>
      <charset val="204"/>
    </font>
    <font>
      <sz val="7"/>
      <name val="Times New Roman"/>
      <family val="1"/>
      <charset val="204"/>
    </font>
    <font>
      <sz val="11"/>
      <color indexed="8"/>
      <name val="Calibri"/>
      <family val="2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Calibri"/>
      <family val="2"/>
      <charset val="204"/>
    </font>
    <font>
      <b/>
      <sz val="7"/>
      <color indexed="18"/>
      <name val="Arial Narrow"/>
      <family val="2"/>
      <charset val="204"/>
    </font>
    <font>
      <b/>
      <sz val="7"/>
      <color indexed="10"/>
      <name val="Arial Narrow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7"/>
      <color theme="1"/>
      <name val="Arial Narrow"/>
      <family val="2"/>
      <charset val="204"/>
    </font>
    <font>
      <sz val="7"/>
      <color theme="1"/>
      <name val="Times New Roman"/>
      <family val="1"/>
      <charset val="204"/>
    </font>
    <font>
      <b/>
      <sz val="10"/>
      <color theme="1"/>
      <name val="Arial Narrow"/>
      <family val="2"/>
      <charset val="204"/>
    </font>
    <font>
      <b/>
      <sz val="7"/>
      <color theme="1"/>
      <name val="Arial Narrow"/>
      <family val="2"/>
      <charset val="204"/>
    </font>
    <font>
      <sz val="6"/>
      <color theme="1"/>
      <name val="Arial Narrow"/>
      <family val="2"/>
      <charset val="204"/>
    </font>
    <font>
      <sz val="10"/>
      <name val="Times New Roman"/>
      <family val="1"/>
      <charset val="204"/>
    </font>
    <font>
      <sz val="5"/>
      <color theme="1"/>
      <name val="Arial Narrow"/>
      <family val="2"/>
      <charset val="204"/>
    </font>
    <font>
      <b/>
      <sz val="9"/>
      <name val="Arial Narrow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0" tint="-4.9989318521683403E-2"/>
      <name val="Arial Narrow"/>
      <family val="2"/>
      <charset val="204"/>
    </font>
    <font>
      <b/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</fonts>
  <fills count="8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445">
    <xf numFmtId="0" fontId="0" fillId="0" borderId="0" applyNumberFormat="0" applyBorder="0" applyProtection="0">
      <alignment horizontal="left" vertical="center" wrapText="1"/>
    </xf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7" fillId="6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7" fillId="6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7" fillId="6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6" fillId="0" borderId="0"/>
    <xf numFmtId="0" fontId="42" fillId="0" borderId="0"/>
    <xf numFmtId="0" fontId="7" fillId="34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7" fillId="27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7" fillId="35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7" fillId="36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7" fillId="37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7" fillId="3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7" fillId="2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7" fillId="3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7" fillId="3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7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7" fillId="40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7" fillId="4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8" fillId="15" borderId="1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8" fillId="6" borderId="1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9" fillId="42" borderId="2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9" fillId="43" borderId="2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9" fillId="42" borderId="2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10" fillId="42" borderId="1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10" fillId="43" borderId="1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10" fillId="42" borderId="1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11" fillId="0" borderId="3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11" fillId="0" borderId="3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12" fillId="0" borderId="4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12" fillId="0" borderId="4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13" fillId="0" borderId="5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13" fillId="0" borderId="5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14" fillId="0" borderId="6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15" fillId="44" borderId="7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15" fillId="45" borderId="7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1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17" fillId="22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6" fillId="0" borderId="0"/>
    <xf numFmtId="0" fontId="6" fillId="0" borderId="0"/>
    <xf numFmtId="0" fontId="18" fillId="0" borderId="0"/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25" fillId="0" borderId="0" applyNumberFormat="0" applyBorder="0" applyProtection="0">
      <alignment horizontal="left" vertical="center" wrapText="1"/>
    </xf>
    <xf numFmtId="0" fontId="2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18" fillId="0" borderId="0"/>
    <xf numFmtId="0" fontId="1" fillId="0" borderId="0"/>
    <xf numFmtId="0" fontId="6" fillId="0" borderId="0"/>
    <xf numFmtId="0" fontId="1" fillId="0" borderId="0"/>
    <xf numFmtId="0" fontId="31" fillId="0" borderId="0"/>
    <xf numFmtId="0" fontId="1" fillId="0" borderId="0"/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32" fillId="0" borderId="0"/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1" fillId="0" borderId="0"/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 applyNumberFormat="0" applyBorder="0" applyProtection="0">
      <alignment horizontal="left" vertical="center" wrapText="1"/>
    </xf>
    <xf numFmtId="0" fontId="25" fillId="0" borderId="0" applyNumberFormat="0" applyBorder="0" applyProtection="0">
      <alignment horizontal="left" vertical="center" wrapText="1"/>
    </xf>
    <xf numFmtId="0" fontId="40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34" fillId="0" borderId="0">
      <alignment horizontal="left"/>
    </xf>
    <xf numFmtId="0" fontId="35" fillId="0" borderId="0"/>
    <xf numFmtId="0" fontId="6" fillId="0" borderId="0"/>
    <xf numFmtId="0" fontId="39" fillId="0" borderId="0"/>
    <xf numFmtId="0" fontId="25" fillId="0" borderId="0">
      <alignment horizontal="left" vertical="center" wrapText="1"/>
    </xf>
    <xf numFmtId="0" fontId="6" fillId="0" borderId="0"/>
    <xf numFmtId="0" fontId="39" fillId="0" borderId="0"/>
    <xf numFmtId="0" fontId="25" fillId="0" borderId="0">
      <alignment horizontal="left" vertical="center" wrapText="1"/>
    </xf>
    <xf numFmtId="0" fontId="19" fillId="5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19" fillId="7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2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" fillId="47" borderId="8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6" fillId="47" borderId="8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6" fillId="47" borderId="8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ill="0" applyBorder="0" applyProtection="0">
      <alignment horizontal="left" vertical="center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5" fillId="0" borderId="0" applyFill="0" applyBorder="0" applyProtection="0">
      <alignment horizontal="left" vertical="center" wrapText="1"/>
    </xf>
    <xf numFmtId="0" fontId="21" fillId="0" borderId="9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21" fillId="0" borderId="9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33" fillId="0" borderId="0"/>
    <xf numFmtId="0" fontId="2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23" fillId="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23" fillId="10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164" fontId="68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7" fillId="26" borderId="0" applyNumberFormat="0" applyBorder="0" applyAlignment="0" applyProtection="0"/>
    <xf numFmtId="0" fontId="7" fillId="19" borderId="0" applyNumberFormat="0" applyBorder="0" applyAlignment="0" applyProtection="0"/>
    <xf numFmtId="0" fontId="7" fillId="21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5" fillId="0" borderId="0">
      <alignment horizontal="right" vertical="top" wrapText="1"/>
    </xf>
    <xf numFmtId="0" fontId="1" fillId="0" borderId="0"/>
  </cellStyleXfs>
  <cellXfs count="585">
    <xf numFmtId="0" fontId="0" fillId="0" borderId="0" xfId="0">
      <alignment horizontal="left" vertical="center" wrapText="1"/>
    </xf>
    <xf numFmtId="0" fontId="5" fillId="0" borderId="0" xfId="0" applyFont="1">
      <alignment horizontal="left" vertical="center" wrapText="1"/>
    </xf>
    <xf numFmtId="2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justify" wrapText="1"/>
    </xf>
    <xf numFmtId="4" fontId="0" fillId="0" borderId="0" xfId="0" applyNumberFormat="1" applyFill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165" fontId="0" fillId="0" borderId="0" xfId="0" applyNumberFormat="1" applyFill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Border="1">
      <alignment horizontal="left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4" fontId="3" fillId="0" borderId="10" xfId="2142" applyNumberFormat="1" applyFont="1" applyFill="1" applyBorder="1" applyAlignment="1">
      <alignment horizontal="center" vertical="center" wrapText="1"/>
    </xf>
    <xf numFmtId="0" fontId="3" fillId="0" borderId="10" xfId="2142" applyFont="1" applyFill="1" applyBorder="1" applyAlignment="1">
      <alignment horizontal="center" vertical="center" wrapText="1"/>
    </xf>
    <xf numFmtId="4" fontId="38" fillId="0" borderId="10" xfId="0" applyNumberFormat="1" applyFont="1" applyFill="1" applyBorder="1" applyAlignment="1">
      <alignment horizontal="center" vertical="center" wrapText="1"/>
    </xf>
    <xf numFmtId="4" fontId="3" fillId="0" borderId="10" xfId="2143" applyNumberFormat="1" applyFont="1" applyFill="1" applyBorder="1" applyAlignment="1">
      <alignment horizontal="center" vertical="center" wrapText="1"/>
    </xf>
    <xf numFmtId="0" fontId="3" fillId="0" borderId="10" xfId="2143" applyFont="1" applyFill="1" applyBorder="1" applyAlignment="1">
      <alignment horizontal="center" vertical="center" wrapText="1"/>
    </xf>
    <xf numFmtId="4" fontId="3" fillId="0" borderId="10" xfId="2134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>
      <alignment horizontal="left" vertical="center" wrapText="1"/>
    </xf>
    <xf numFmtId="165" fontId="3" fillId="0" borderId="0" xfId="0" applyNumberFormat="1" applyFont="1" applyFill="1" applyAlignment="1">
      <alignment horizontal="center" vertical="center" wrapText="1"/>
    </xf>
    <xf numFmtId="0" fontId="24" fillId="0" borderId="10" xfId="2136" applyFont="1" applyFill="1" applyBorder="1" applyAlignment="1">
      <alignment horizontal="center" vertical="center" wrapText="1"/>
    </xf>
    <xf numFmtId="0" fontId="3" fillId="0" borderId="10" xfId="2144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horizontal="left" vertical="center" wrapText="1"/>
    </xf>
    <xf numFmtId="1" fontId="3" fillId="0" borderId="10" xfId="2142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3" fillId="0" borderId="10" xfId="2143" applyNumberFormat="1" applyFont="1" applyFill="1" applyBorder="1" applyAlignment="1">
      <alignment horizontal="center" vertical="center" wrapText="1"/>
    </xf>
    <xf numFmtId="1" fontId="3" fillId="0" borderId="10" xfId="2134" applyNumberFormat="1" applyFont="1" applyFill="1" applyBorder="1" applyAlignment="1">
      <alignment horizontal="center" vertical="center" wrapText="1"/>
    </xf>
    <xf numFmtId="1" fontId="38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2139" applyFont="1" applyFill="1" applyBorder="1" applyAlignment="1">
      <alignment horizontal="center" vertical="center" wrapText="1"/>
    </xf>
    <xf numFmtId="0" fontId="24" fillId="0" borderId="10" xfId="2139" applyFont="1" applyFill="1" applyBorder="1" applyAlignment="1">
      <alignment vertical="center" wrapText="1"/>
    </xf>
    <xf numFmtId="2" fontId="3" fillId="0" borderId="10" xfId="2142" applyNumberFormat="1" applyFont="1" applyFill="1" applyBorder="1" applyAlignment="1">
      <alignment horizontal="center" vertical="center" wrapText="1"/>
    </xf>
    <xf numFmtId="166" fontId="24" fillId="0" borderId="10" xfId="2142" applyNumberFormat="1" applyFont="1" applyFill="1" applyBorder="1" applyAlignment="1">
      <alignment horizontal="center" vertical="center" wrapText="1"/>
    </xf>
    <xf numFmtId="0" fontId="24" fillId="0" borderId="10" xfId="2142" applyFont="1" applyFill="1" applyBorder="1" applyAlignment="1">
      <alignment horizontal="center" vertical="center" wrapText="1"/>
    </xf>
    <xf numFmtId="1" fontId="24" fillId="0" borderId="10" xfId="2142" applyNumberFormat="1" applyFont="1" applyFill="1" applyBorder="1" applyAlignment="1">
      <alignment horizontal="center" vertical="center" wrapText="1"/>
    </xf>
    <xf numFmtId="2" fontId="24" fillId="0" borderId="10" xfId="2142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4" fontId="3" fillId="0" borderId="10" xfId="2144" applyNumberFormat="1" applyFont="1" applyFill="1" applyBorder="1" applyAlignment="1">
      <alignment horizontal="center" vertical="center" wrapText="1"/>
    </xf>
    <xf numFmtId="1" fontId="3" fillId="0" borderId="10" xfId="2144" applyNumberFormat="1" applyFont="1" applyFill="1" applyBorder="1" applyAlignment="1">
      <alignment horizontal="center" vertical="center" wrapText="1"/>
    </xf>
    <xf numFmtId="2" fontId="24" fillId="0" borderId="10" xfId="2142" applyNumberFormat="1" applyFont="1" applyFill="1" applyBorder="1" applyAlignment="1">
      <alignment horizontal="center" wrapText="1"/>
    </xf>
    <xf numFmtId="1" fontId="24" fillId="0" borderId="10" xfId="2142" applyNumberFormat="1" applyFont="1" applyFill="1" applyBorder="1" applyAlignment="1">
      <alignment horizontal="center" wrapText="1"/>
    </xf>
    <xf numFmtId="0" fontId="24" fillId="0" borderId="10" xfId="2142" applyFont="1" applyFill="1" applyBorder="1" applyAlignment="1">
      <alignment horizontal="center" wrapText="1"/>
    </xf>
    <xf numFmtId="2" fontId="24" fillId="0" borderId="10" xfId="2142" applyNumberFormat="1" applyFont="1" applyFill="1" applyBorder="1" applyAlignment="1">
      <alignment horizontal="center"/>
    </xf>
    <xf numFmtId="0" fontId="24" fillId="0" borderId="10" xfId="2142" applyFont="1" applyFill="1" applyBorder="1" applyAlignment="1">
      <alignment wrapText="1"/>
    </xf>
    <xf numFmtId="0" fontId="4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2143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24" fillId="0" borderId="10" xfId="2142" applyFont="1" applyFill="1" applyBorder="1" applyAlignment="1">
      <alignment vertical="center"/>
    </xf>
    <xf numFmtId="0" fontId="24" fillId="0" borderId="10" xfId="2139" applyFont="1" applyFill="1" applyBorder="1" applyAlignment="1">
      <alignment horizontal="center" vertical="center"/>
    </xf>
    <xf numFmtId="0" fontId="3" fillId="0" borderId="10" xfId="2139" applyFont="1" applyFill="1" applyBorder="1" applyAlignment="1">
      <alignment horizontal="left" vertical="center"/>
    </xf>
    <xf numFmtId="0" fontId="3" fillId="0" borderId="10" xfId="2142" applyFont="1" applyFill="1" applyBorder="1" applyAlignment="1">
      <alignment horizontal="left" vertical="center"/>
    </xf>
    <xf numFmtId="0" fontId="3" fillId="0" borderId="10" xfId="2139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3" fillId="0" borderId="10" xfId="2140" applyFont="1" applyFill="1" applyBorder="1" applyAlignment="1">
      <alignment horizontal="left" vertical="center"/>
    </xf>
    <xf numFmtId="0" fontId="3" fillId="0" borderId="10" xfId="2134" applyFont="1" applyFill="1" applyBorder="1" applyAlignment="1">
      <alignment horizontal="left" vertical="center"/>
    </xf>
    <xf numFmtId="0" fontId="3" fillId="0" borderId="10" xfId="2144" applyFont="1" applyFill="1" applyBorder="1" applyAlignment="1">
      <alignment horizontal="left" vertical="center"/>
    </xf>
    <xf numFmtId="0" fontId="24" fillId="0" borderId="10" xfId="2142" applyFont="1" applyFill="1" applyBorder="1" applyAlignment="1">
      <alignment horizontal="left"/>
    </xf>
    <xf numFmtId="0" fontId="24" fillId="0" borderId="10" xfId="2142" applyFont="1" applyFill="1" applyBorder="1" applyAlignment="1">
      <alignment horizontal="left" vertical="center"/>
    </xf>
    <xf numFmtId="0" fontId="24" fillId="0" borderId="10" xfId="2139" applyFont="1" applyFill="1" applyBorder="1" applyAlignment="1">
      <alignment horizontal="left" vertical="center"/>
    </xf>
    <xf numFmtId="0" fontId="3" fillId="0" borderId="10" xfId="2141" applyFont="1" applyFill="1" applyBorder="1" applyAlignment="1">
      <alignment horizontal="left" vertical="center"/>
    </xf>
    <xf numFmtId="4" fontId="24" fillId="0" borderId="10" xfId="2142" applyNumberFormat="1" applyFont="1" applyFill="1" applyBorder="1" applyAlignment="1">
      <alignment horizontal="center" vertical="center" wrapText="1"/>
    </xf>
    <xf numFmtId="2" fontId="24" fillId="0" borderId="10" xfId="2142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 vertical="center"/>
    </xf>
    <xf numFmtId="1" fontId="28" fillId="0" borderId="0" xfId="0" applyNumberFormat="1" applyFont="1" applyFill="1" applyBorder="1" applyAlignment="1">
      <alignment horizontal="center" wrapText="1" shrinkToFit="1"/>
    </xf>
    <xf numFmtId="0" fontId="44" fillId="0" borderId="10" xfId="0" applyFont="1" applyFill="1" applyBorder="1" applyAlignment="1">
      <alignment horizontal="center" vertical="center" wrapText="1"/>
    </xf>
    <xf numFmtId="0" fontId="24" fillId="0" borderId="10" xfId="2142" applyFont="1" applyFill="1" applyBorder="1" applyAlignment="1"/>
    <xf numFmtId="4" fontId="24" fillId="0" borderId="10" xfId="2142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214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3" fontId="3" fillId="0" borderId="10" xfId="2144" applyNumberFormat="1" applyFont="1" applyFill="1" applyBorder="1" applyAlignment="1">
      <alignment horizontal="center" vertical="center" wrapText="1"/>
    </xf>
    <xf numFmtId="4" fontId="30" fillId="0" borderId="10" xfId="0" applyNumberFormat="1" applyFont="1" applyFill="1" applyBorder="1" applyAlignment="1">
      <alignment horizontal="center" vertical="center" wrapText="1"/>
    </xf>
    <xf numFmtId="3" fontId="3" fillId="0" borderId="10" xfId="2134" applyNumberFormat="1" applyFont="1" applyFill="1" applyBorder="1" applyAlignment="1">
      <alignment horizontal="center" vertical="center" wrapText="1"/>
    </xf>
    <xf numFmtId="3" fontId="3" fillId="0" borderId="10" xfId="2142" applyNumberFormat="1" applyFont="1" applyFill="1" applyBorder="1" applyAlignment="1">
      <alignment horizontal="center" vertical="center" wrapText="1"/>
    </xf>
    <xf numFmtId="0" fontId="63" fillId="0" borderId="0" xfId="0" applyFont="1" applyFill="1">
      <alignment horizontal="left" vertical="center" wrapText="1"/>
    </xf>
    <xf numFmtId="0" fontId="63" fillId="0" borderId="0" xfId="0" applyFont="1" applyFill="1" applyAlignment="1">
      <alignment vertical="center" wrapText="1"/>
    </xf>
    <xf numFmtId="165" fontId="63" fillId="0" borderId="0" xfId="0" applyNumberFormat="1" applyFont="1" applyFill="1" applyAlignment="1">
      <alignment horizontal="center" vertical="center" wrapText="1"/>
    </xf>
    <xf numFmtId="49" fontId="63" fillId="0" borderId="0" xfId="0" applyNumberFormat="1" applyFont="1" applyFill="1" applyAlignment="1">
      <alignment horizontal="center" vertical="center" wrapText="1"/>
    </xf>
    <xf numFmtId="0" fontId="63" fillId="0" borderId="0" xfId="0" applyFont="1" applyFill="1" applyAlignment="1">
      <alignment horizontal="right" vertical="center" wrapText="1"/>
    </xf>
    <xf numFmtId="165" fontId="63" fillId="0" borderId="0" xfId="0" applyNumberFormat="1" applyFont="1" applyFill="1" applyBorder="1" applyAlignment="1">
      <alignment horizontal="center" vertical="center" wrapText="1"/>
    </xf>
    <xf numFmtId="0" fontId="63" fillId="0" borderId="0" xfId="0" applyNumberFormat="1" applyFont="1" applyFill="1" applyBorder="1" applyAlignment="1">
      <alignment horizontal="center" vertical="center" wrapText="1"/>
    </xf>
    <xf numFmtId="4" fontId="63" fillId="0" borderId="0" xfId="0" applyNumberFormat="1" applyFont="1" applyFill="1" applyBorder="1" applyAlignment="1">
      <alignment horizontal="center" vertical="center" wrapText="1"/>
    </xf>
    <xf numFmtId="49" fontId="63" fillId="0" borderId="0" xfId="0" applyNumberFormat="1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vertical="center" wrapText="1"/>
    </xf>
    <xf numFmtId="0" fontId="63" fillId="0" borderId="10" xfId="0" applyNumberFormat="1" applyFont="1" applyFill="1" applyBorder="1" applyAlignment="1">
      <alignment horizontal="center" vertical="center" wrapText="1"/>
    </xf>
    <xf numFmtId="3" fontId="63" fillId="0" borderId="10" xfId="0" applyNumberFormat="1" applyFont="1" applyFill="1" applyBorder="1" applyAlignment="1">
      <alignment horizontal="center" vertical="center" wrapText="1"/>
    </xf>
    <xf numFmtId="49" fontId="63" fillId="0" borderId="10" xfId="0" applyNumberFormat="1" applyFont="1" applyFill="1" applyBorder="1" applyAlignment="1">
      <alignment horizontal="center" vertical="center" wrapText="1"/>
    </xf>
    <xf numFmtId="3" fontId="63" fillId="0" borderId="10" xfId="0" applyNumberFormat="1" applyFont="1" applyFill="1" applyBorder="1" applyAlignment="1">
      <alignment horizontal="center" vertical="center"/>
    </xf>
    <xf numFmtId="4" fontId="63" fillId="0" borderId="0" xfId="0" applyNumberFormat="1" applyFont="1" applyFill="1">
      <alignment horizontal="left" vertical="center" wrapText="1"/>
    </xf>
    <xf numFmtId="167" fontId="63" fillId="0" borderId="0" xfId="0" applyNumberFormat="1" applyFont="1" applyFill="1">
      <alignment horizontal="left" vertical="center" wrapText="1"/>
    </xf>
    <xf numFmtId="0" fontId="63" fillId="0" borderId="10" xfId="0" applyFont="1" applyFill="1" applyBorder="1" applyAlignment="1">
      <alignment vertical="center"/>
    </xf>
    <xf numFmtId="0" fontId="63" fillId="0" borderId="14" xfId="0" applyFont="1" applyFill="1" applyBorder="1" applyAlignment="1">
      <alignment horizontal="left" vertical="center"/>
    </xf>
    <xf numFmtId="1" fontId="63" fillId="0" borderId="14" xfId="2137" applyNumberFormat="1" applyFont="1" applyFill="1" applyBorder="1" applyAlignment="1">
      <alignment horizontal="center" vertical="center"/>
    </xf>
    <xf numFmtId="1" fontId="63" fillId="0" borderId="10" xfId="2137" applyNumberFormat="1" applyFont="1" applyFill="1" applyBorder="1" applyAlignment="1">
      <alignment horizontal="center" vertical="center"/>
    </xf>
    <xf numFmtId="0" fontId="63" fillId="0" borderId="11" xfId="2137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2" fontId="63" fillId="0" borderId="10" xfId="0" applyNumberFormat="1" applyFont="1" applyFill="1" applyBorder="1" applyAlignment="1">
      <alignment horizontal="center" vertical="center"/>
    </xf>
    <xf numFmtId="4" fontId="63" fillId="0" borderId="15" xfId="0" applyNumberFormat="1" applyFont="1" applyFill="1" applyBorder="1" applyAlignment="1">
      <alignment horizontal="center" vertical="center" wrapText="1"/>
    </xf>
    <xf numFmtId="4" fontId="63" fillId="0" borderId="0" xfId="0" applyNumberFormat="1" applyFont="1" applyFill="1" applyAlignment="1">
      <alignment horizontal="center" vertical="center" wrapText="1"/>
    </xf>
    <xf numFmtId="4" fontId="63" fillId="0" borderId="0" xfId="0" applyNumberFormat="1" applyFont="1" applyFill="1" applyAlignment="1">
      <alignment horizontal="right" vertical="center" wrapText="1"/>
    </xf>
    <xf numFmtId="0" fontId="63" fillId="0" borderId="10" xfId="2137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2" fontId="63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left" vertical="center"/>
    </xf>
    <xf numFmtId="0" fontId="63" fillId="0" borderId="14" xfId="2138" applyFont="1" applyFill="1" applyBorder="1" applyAlignment="1">
      <alignment horizontal="center" vertical="center"/>
    </xf>
    <xf numFmtId="0" fontId="63" fillId="0" borderId="11" xfId="2138" applyFont="1" applyFill="1" applyBorder="1" applyAlignment="1">
      <alignment horizontal="center" vertical="center"/>
    </xf>
    <xf numFmtId="49" fontId="63" fillId="0" borderId="14" xfId="0" applyNumberFormat="1" applyFont="1" applyFill="1" applyBorder="1" applyAlignment="1">
      <alignment horizontal="center" vertical="center"/>
    </xf>
    <xf numFmtId="49" fontId="63" fillId="0" borderId="10" xfId="0" applyNumberFormat="1" applyFont="1" applyFill="1" applyBorder="1" applyAlignment="1">
      <alignment horizontal="center" vertical="center"/>
    </xf>
    <xf numFmtId="49" fontId="63" fillId="0" borderId="11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vertical="center" wrapText="1"/>
    </xf>
    <xf numFmtId="0" fontId="63" fillId="0" borderId="10" xfId="0" applyFont="1" applyFill="1" applyBorder="1">
      <alignment horizontal="left" vertical="center" wrapText="1"/>
    </xf>
    <xf numFmtId="2" fontId="63" fillId="0" borderId="12" xfId="0" applyNumberFormat="1" applyFont="1" applyFill="1" applyBorder="1" applyAlignment="1">
      <alignment horizontal="center" vertical="center" wrapText="1"/>
    </xf>
    <xf numFmtId="0" fontId="63" fillId="0" borderId="0" xfId="0" applyFont="1" applyFill="1" applyBorder="1">
      <alignment horizontal="left" vertical="center" wrapText="1"/>
    </xf>
    <xf numFmtId="4" fontId="63" fillId="0" borderId="11" xfId="0" applyNumberFormat="1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vertical="center" wrapText="1"/>
    </xf>
    <xf numFmtId="4" fontId="63" fillId="0" borderId="12" xfId="0" applyNumberFormat="1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left" vertical="center" wrapText="1"/>
    </xf>
    <xf numFmtId="4" fontId="63" fillId="0" borderId="13" xfId="0" applyNumberFormat="1" applyFont="1" applyFill="1" applyBorder="1" applyAlignment="1">
      <alignment horizontal="center" vertical="center" wrapText="1"/>
    </xf>
    <xf numFmtId="49" fontId="63" fillId="0" borderId="13" xfId="0" applyNumberFormat="1" applyFont="1" applyFill="1" applyBorder="1" applyAlignment="1">
      <alignment horizontal="center" vertical="center" wrapText="1"/>
    </xf>
    <xf numFmtId="0" fontId="63" fillId="0" borderId="10" xfId="2139" applyFont="1" applyFill="1" applyBorder="1" applyAlignment="1">
      <alignment horizontal="center" vertical="center" wrapText="1"/>
    </xf>
    <xf numFmtId="4" fontId="63" fillId="0" borderId="10" xfId="2139" applyNumberFormat="1" applyFont="1" applyFill="1" applyBorder="1" applyAlignment="1">
      <alignment horizontal="center" vertical="center" wrapText="1"/>
    </xf>
    <xf numFmtId="3" fontId="63" fillId="0" borderId="10" xfId="2139" applyNumberFormat="1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vertical="center" wrapText="1"/>
    </xf>
    <xf numFmtId="0" fontId="63" fillId="0" borderId="10" xfId="2139" applyFont="1" applyFill="1" applyBorder="1" applyAlignment="1">
      <alignment vertical="center" wrapText="1"/>
    </xf>
    <xf numFmtId="0" fontId="63" fillId="0" borderId="0" xfId="0" applyFont="1" applyFill="1" applyAlignment="1">
      <alignment horizontal="left" vertical="center" wrapText="1"/>
    </xf>
    <xf numFmtId="0" fontId="63" fillId="0" borderId="12" xfId="2139" applyFont="1" applyFill="1" applyBorder="1" applyAlignment="1">
      <alignment horizontal="center" vertical="center" wrapText="1"/>
    </xf>
    <xf numFmtId="4" fontId="63" fillId="0" borderId="12" xfId="2139" applyNumberFormat="1" applyFont="1" applyFill="1" applyBorder="1" applyAlignment="1">
      <alignment horizontal="center" vertical="center" wrapText="1"/>
    </xf>
    <xf numFmtId="49" fontId="63" fillId="0" borderId="10" xfId="2139" applyNumberFormat="1" applyFont="1" applyFill="1" applyBorder="1" applyAlignment="1">
      <alignment horizontal="center" vertical="center" wrapText="1"/>
    </xf>
    <xf numFmtId="4" fontId="63" fillId="0" borderId="18" xfId="0" applyNumberFormat="1" applyFont="1" applyFill="1" applyBorder="1" applyAlignment="1">
      <alignment horizontal="center" vertical="center" wrapText="1"/>
    </xf>
    <xf numFmtId="49" fontId="63" fillId="0" borderId="18" xfId="2139" applyNumberFormat="1" applyFont="1" applyFill="1" applyBorder="1" applyAlignment="1">
      <alignment horizontal="center" vertical="center" wrapText="1"/>
    </xf>
    <xf numFmtId="49" fontId="63" fillId="0" borderId="12" xfId="0" applyNumberFormat="1" applyFont="1" applyFill="1" applyBorder="1" applyAlignment="1">
      <alignment horizontal="center" vertical="center" wrapText="1"/>
    </xf>
    <xf numFmtId="0" fontId="63" fillId="0" borderId="10" xfId="2140" applyFont="1" applyFill="1" applyBorder="1" applyAlignment="1">
      <alignment horizontal="center" vertical="center" wrapText="1"/>
    </xf>
    <xf numFmtId="0" fontId="63" fillId="0" borderId="10" xfId="2140" applyFont="1" applyFill="1" applyBorder="1" applyAlignment="1">
      <alignment vertical="center" wrapText="1"/>
    </xf>
    <xf numFmtId="4" fontId="63" fillId="0" borderId="10" xfId="2140" applyNumberFormat="1" applyFont="1" applyFill="1" applyBorder="1" applyAlignment="1">
      <alignment horizontal="center" vertical="center" wrapText="1"/>
    </xf>
    <xf numFmtId="0" fontId="63" fillId="0" borderId="10" xfId="2140" applyNumberFormat="1" applyFont="1" applyFill="1" applyBorder="1" applyAlignment="1">
      <alignment horizontal="center" vertical="center" wrapText="1"/>
    </xf>
    <xf numFmtId="49" fontId="63" fillId="0" borderId="10" xfId="2140" applyNumberFormat="1" applyFont="1" applyFill="1" applyBorder="1" applyAlignment="1">
      <alignment horizontal="center" vertical="center" wrapText="1"/>
    </xf>
    <xf numFmtId="2" fontId="63" fillId="0" borderId="10" xfId="2140" applyNumberFormat="1" applyFont="1" applyFill="1" applyBorder="1" applyAlignment="1">
      <alignment horizontal="center" vertical="center" wrapText="1"/>
    </xf>
    <xf numFmtId="0" fontId="63" fillId="0" borderId="10" xfId="2132" applyFont="1" applyFill="1" applyBorder="1" applyAlignment="1">
      <alignment horizontal="center" vertical="center" wrapText="1"/>
    </xf>
    <xf numFmtId="0" fontId="63" fillId="0" borderId="10" xfId="2132" applyFont="1" applyFill="1" applyBorder="1" applyAlignment="1">
      <alignment vertical="center" wrapText="1"/>
    </xf>
    <xf numFmtId="0" fontId="63" fillId="0" borderId="10" xfId="2133" applyFont="1" applyFill="1" applyBorder="1" applyAlignment="1">
      <alignment horizontal="center" vertical="center" wrapText="1"/>
    </xf>
    <xf numFmtId="4" fontId="63" fillId="0" borderId="10" xfId="2133" applyNumberFormat="1" applyFont="1" applyFill="1" applyBorder="1" applyAlignment="1">
      <alignment horizontal="center" vertical="center" wrapText="1"/>
    </xf>
    <xf numFmtId="49" fontId="63" fillId="0" borderId="10" xfId="2132" applyNumberFormat="1" applyFont="1" applyFill="1" applyBorder="1" applyAlignment="1">
      <alignment horizontal="center" vertical="center" wrapText="1"/>
    </xf>
    <xf numFmtId="4" fontId="63" fillId="0" borderId="10" xfId="2132" applyNumberFormat="1" applyFont="1" applyFill="1" applyBorder="1" applyAlignment="1">
      <alignment horizontal="center" vertical="center" wrapText="1"/>
    </xf>
    <xf numFmtId="0" fontId="63" fillId="0" borderId="10" xfId="2139" applyNumberFormat="1" applyFont="1" applyFill="1" applyBorder="1" applyAlignment="1">
      <alignment horizontal="center" vertical="center" wrapText="1"/>
    </xf>
    <xf numFmtId="0" fontId="63" fillId="0" borderId="10" xfId="2141" applyFont="1" applyFill="1" applyBorder="1" applyAlignment="1">
      <alignment horizontal="center" vertical="center" wrapText="1"/>
    </xf>
    <xf numFmtId="0" fontId="63" fillId="0" borderId="10" xfId="2141" applyFont="1" applyFill="1" applyBorder="1" applyAlignment="1">
      <alignment vertical="center" wrapText="1"/>
    </xf>
    <xf numFmtId="4" fontId="63" fillId="0" borderId="34" xfId="2141" applyNumberFormat="1" applyFont="1" applyFill="1" applyBorder="1" applyAlignment="1">
      <alignment horizontal="center" vertical="center" wrapText="1"/>
    </xf>
    <xf numFmtId="0" fontId="63" fillId="0" borderId="34" xfId="2141" applyFont="1" applyFill="1" applyBorder="1" applyAlignment="1">
      <alignment horizontal="center" vertical="center" wrapText="1"/>
    </xf>
    <xf numFmtId="4" fontId="63" fillId="0" borderId="10" xfId="2141" applyNumberFormat="1" applyFont="1" applyFill="1" applyBorder="1" applyAlignment="1">
      <alignment horizontal="center" vertical="center" wrapText="1"/>
    </xf>
    <xf numFmtId="49" fontId="63" fillId="0" borderId="10" xfId="2141" applyNumberFormat="1" applyFont="1" applyFill="1" applyBorder="1" applyAlignment="1">
      <alignment horizontal="center" vertical="center" wrapText="1"/>
    </xf>
    <xf numFmtId="0" fontId="63" fillId="0" borderId="34" xfId="2141" applyNumberFormat="1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left" vertical="center" wrapText="1"/>
    </xf>
    <xf numFmtId="2" fontId="63" fillId="0" borderId="10" xfId="2139" applyNumberFormat="1" applyFont="1" applyFill="1" applyBorder="1" applyAlignment="1">
      <alignment horizontal="center" vertical="center" wrapText="1"/>
    </xf>
    <xf numFmtId="0" fontId="63" fillId="0" borderId="10" xfId="2036" applyFont="1" applyFill="1" applyBorder="1" applyAlignment="1">
      <alignment vertical="center" wrapText="1"/>
    </xf>
    <xf numFmtId="0" fontId="63" fillId="0" borderId="10" xfId="2040" applyFont="1" applyFill="1" applyBorder="1" applyAlignment="1">
      <alignment horizontal="center" vertical="center" wrapText="1"/>
    </xf>
    <xf numFmtId="0" fontId="63" fillId="0" borderId="10" xfId="2037" applyNumberFormat="1" applyFont="1" applyFill="1" applyBorder="1" applyAlignment="1">
      <alignment horizontal="center" vertical="center" wrapText="1"/>
    </xf>
    <xf numFmtId="0" fontId="63" fillId="0" borderId="10" xfId="2041" applyFont="1" applyFill="1" applyBorder="1" applyAlignment="1">
      <alignment horizontal="center" vertical="center" wrapText="1"/>
    </xf>
    <xf numFmtId="0" fontId="63" fillId="0" borderId="10" xfId="2041" applyNumberFormat="1" applyFont="1" applyFill="1" applyBorder="1" applyAlignment="1">
      <alignment horizontal="center" vertical="center" wrapText="1"/>
    </xf>
    <xf numFmtId="4" fontId="63" fillId="0" borderId="10" xfId="2041" applyNumberFormat="1" applyFont="1" applyFill="1" applyBorder="1" applyAlignment="1">
      <alignment horizontal="center" vertical="center" wrapText="1"/>
    </xf>
    <xf numFmtId="0" fontId="63" fillId="0" borderId="10" xfId="2050" applyFont="1" applyFill="1" applyBorder="1" applyAlignment="1">
      <alignment vertical="center" wrapText="1"/>
    </xf>
    <xf numFmtId="0" fontId="63" fillId="0" borderId="10" xfId="2051" applyFont="1" applyFill="1" applyBorder="1" applyAlignment="1">
      <alignment horizontal="center" vertical="center" wrapText="1"/>
    </xf>
    <xf numFmtId="0" fontId="63" fillId="0" borderId="10" xfId="2052" applyNumberFormat="1" applyFont="1" applyFill="1" applyBorder="1" applyAlignment="1">
      <alignment horizontal="center" vertical="center" wrapText="1"/>
    </xf>
    <xf numFmtId="0" fontId="63" fillId="0" borderId="10" xfId="2053" applyFont="1" applyFill="1" applyBorder="1" applyAlignment="1">
      <alignment horizontal="center" vertical="center" wrapText="1"/>
    </xf>
    <xf numFmtId="0" fontId="63" fillId="0" borderId="10" xfId="2053" applyNumberFormat="1" applyFont="1" applyFill="1" applyBorder="1" applyAlignment="1">
      <alignment horizontal="center" vertical="center" wrapText="1"/>
    </xf>
    <xf numFmtId="4" fontId="63" fillId="0" borderId="10" xfId="2053" applyNumberFormat="1" applyFont="1" applyFill="1" applyBorder="1" applyAlignment="1">
      <alignment horizontal="center" vertical="center" wrapText="1"/>
    </xf>
    <xf numFmtId="0" fontId="63" fillId="0" borderId="10" xfId="2052" applyFont="1" applyFill="1" applyBorder="1" applyAlignment="1">
      <alignment horizontal="center" vertical="center" wrapText="1"/>
    </xf>
    <xf numFmtId="0" fontId="63" fillId="0" borderId="10" xfId="2073" applyFont="1" applyFill="1" applyBorder="1" applyAlignment="1">
      <alignment horizontal="left" vertical="center" wrapText="1"/>
    </xf>
    <xf numFmtId="0" fontId="63" fillId="0" borderId="10" xfId="2075" applyFont="1" applyFill="1" applyBorder="1" applyAlignment="1">
      <alignment horizontal="center" vertical="center" wrapText="1"/>
    </xf>
    <xf numFmtId="0" fontId="63" fillId="0" borderId="10" xfId="2074" applyFont="1" applyFill="1" applyBorder="1" applyAlignment="1">
      <alignment horizontal="center" vertical="center" wrapText="1"/>
    </xf>
    <xf numFmtId="0" fontId="63" fillId="0" borderId="10" xfId="2076" applyFont="1" applyFill="1" applyBorder="1" applyAlignment="1">
      <alignment horizontal="center" vertical="center" wrapText="1"/>
    </xf>
    <xf numFmtId="4" fontId="63" fillId="0" borderId="10" xfId="2076" applyNumberFormat="1" applyFont="1" applyFill="1" applyBorder="1" applyAlignment="1">
      <alignment horizontal="center" vertical="center" wrapText="1"/>
    </xf>
    <xf numFmtId="2" fontId="63" fillId="0" borderId="10" xfId="2132" applyNumberFormat="1" applyFont="1" applyFill="1" applyBorder="1" applyAlignment="1">
      <alignment horizontal="center" vertical="center" wrapText="1"/>
    </xf>
    <xf numFmtId="0" fontId="63" fillId="0" borderId="10" xfId="2132" applyNumberFormat="1" applyFont="1" applyFill="1" applyBorder="1" applyAlignment="1">
      <alignment horizontal="center" vertical="center" wrapText="1"/>
    </xf>
    <xf numFmtId="0" fontId="63" fillId="0" borderId="10" xfId="2141" applyNumberFormat="1" applyFont="1" applyFill="1" applyBorder="1" applyAlignment="1">
      <alignment horizontal="center" vertical="center" wrapText="1"/>
    </xf>
    <xf numFmtId="0" fontId="63" fillId="0" borderId="10" xfId="2133" applyNumberFormat="1" applyFont="1" applyFill="1" applyBorder="1" applyAlignment="1">
      <alignment horizontal="center" vertical="center" wrapText="1"/>
    </xf>
    <xf numFmtId="0" fontId="63" fillId="0" borderId="0" xfId="0" applyNumberFormat="1" applyFont="1" applyFill="1" applyAlignment="1">
      <alignment horizontal="center" vertical="center" wrapText="1"/>
    </xf>
    <xf numFmtId="4" fontId="63" fillId="0" borderId="22" xfId="2053" applyNumberFormat="1" applyFont="1" applyFill="1" applyBorder="1" applyAlignment="1">
      <alignment horizontal="center" vertical="center" wrapText="1"/>
    </xf>
    <xf numFmtId="0" fontId="63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5" fillId="0" borderId="0" xfId="0" applyFont="1" applyFill="1" applyAlignment="1">
      <alignment wrapText="1" shrinkToFit="1"/>
    </xf>
    <xf numFmtId="2" fontId="6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>
      <alignment horizontal="left" vertical="center" wrapText="1"/>
    </xf>
    <xf numFmtId="0" fontId="66" fillId="0" borderId="0" xfId="0" applyFont="1" applyFill="1" applyBorder="1" applyAlignment="1">
      <alignment vertical="center" wrapText="1"/>
    </xf>
    <xf numFmtId="0" fontId="63" fillId="0" borderId="0" xfId="2139" applyFont="1" applyFill="1" applyBorder="1" applyAlignment="1">
      <alignment horizontal="center" vertical="center" wrapText="1"/>
    </xf>
    <xf numFmtId="3" fontId="63" fillId="0" borderId="0" xfId="2139" applyNumberFormat="1" applyFont="1" applyFill="1" applyBorder="1" applyAlignment="1">
      <alignment horizontal="center" vertical="center" wrapText="1"/>
    </xf>
    <xf numFmtId="0" fontId="63" fillId="0" borderId="0" xfId="2140" applyFont="1" applyFill="1" applyBorder="1" applyAlignment="1">
      <alignment horizontal="center" vertical="center" wrapText="1"/>
    </xf>
    <xf numFmtId="49" fontId="63" fillId="0" borderId="0" xfId="2140" applyNumberFormat="1" applyFont="1" applyFill="1" applyBorder="1" applyAlignment="1">
      <alignment horizontal="center" vertical="center" wrapText="1"/>
    </xf>
    <xf numFmtId="2" fontId="63" fillId="0" borderId="0" xfId="2132" applyNumberFormat="1" applyFont="1" applyFill="1" applyBorder="1" applyAlignment="1">
      <alignment horizontal="center" vertical="center" wrapText="1"/>
    </xf>
    <xf numFmtId="4" fontId="63" fillId="0" borderId="0" xfId="2132" applyNumberFormat="1" applyFont="1" applyFill="1" applyBorder="1" applyAlignment="1">
      <alignment horizontal="center" vertical="center" wrapText="1"/>
    </xf>
    <xf numFmtId="49" fontId="63" fillId="0" borderId="0" xfId="2132" applyNumberFormat="1" applyFont="1" applyFill="1" applyBorder="1" applyAlignment="1">
      <alignment horizontal="center" vertical="center" wrapText="1"/>
    </xf>
    <xf numFmtId="0" fontId="63" fillId="0" borderId="0" xfId="2141" applyFont="1" applyFill="1" applyBorder="1" applyAlignment="1">
      <alignment horizontal="center" vertical="center" wrapText="1"/>
    </xf>
    <xf numFmtId="49" fontId="63" fillId="0" borderId="0" xfId="2141" applyNumberFormat="1" applyFont="1" applyFill="1" applyBorder="1" applyAlignment="1">
      <alignment horizontal="center" vertical="center" wrapText="1"/>
    </xf>
    <xf numFmtId="49" fontId="63" fillId="0" borderId="0" xfId="2139" applyNumberFormat="1" applyFont="1" applyFill="1" applyBorder="1" applyAlignment="1">
      <alignment horizontal="center" vertical="center" wrapText="1"/>
    </xf>
    <xf numFmtId="0" fontId="63" fillId="0" borderId="10" xfId="2054" applyFont="1" applyFill="1" applyBorder="1" applyAlignment="1">
      <alignment horizontal="left" vertical="center" wrapText="1"/>
    </xf>
    <xf numFmtId="0" fontId="63" fillId="0" borderId="10" xfId="2056" applyFont="1" applyFill="1" applyBorder="1" applyAlignment="1">
      <alignment horizontal="center" vertical="center" wrapText="1"/>
    </xf>
    <xf numFmtId="0" fontId="63" fillId="0" borderId="10" xfId="2057" applyFont="1" applyFill="1" applyBorder="1" applyAlignment="1">
      <alignment horizontal="center" vertical="center" wrapText="1"/>
    </xf>
    <xf numFmtId="0" fontId="63" fillId="0" borderId="10" xfId="2057" applyNumberFormat="1" applyFont="1" applyFill="1" applyBorder="1" applyAlignment="1">
      <alignment horizontal="center" vertical="center" wrapText="1"/>
    </xf>
    <xf numFmtId="4" fontId="63" fillId="0" borderId="10" xfId="2057" applyNumberFormat="1" applyFont="1" applyFill="1" applyBorder="1" applyAlignment="1">
      <alignment horizontal="center" vertical="center" wrapText="1"/>
    </xf>
    <xf numFmtId="0" fontId="63" fillId="0" borderId="10" xfId="2076" applyNumberFormat="1" applyFont="1" applyFill="1" applyBorder="1" applyAlignment="1">
      <alignment horizontal="center" vertical="center" wrapText="1"/>
    </xf>
    <xf numFmtId="0" fontId="63" fillId="0" borderId="10" xfId="2093" applyFont="1" applyFill="1" applyBorder="1" applyAlignment="1">
      <alignment horizontal="left" vertical="center" wrapText="1"/>
    </xf>
    <xf numFmtId="0" fontId="63" fillId="0" borderId="10" xfId="2095" applyFont="1" applyFill="1" applyBorder="1" applyAlignment="1">
      <alignment horizontal="center" vertical="center" wrapText="1"/>
    </xf>
    <xf numFmtId="0" fontId="63" fillId="0" borderId="10" xfId="2094" applyFont="1" applyFill="1" applyBorder="1" applyAlignment="1">
      <alignment horizontal="center" vertical="center" wrapText="1"/>
    </xf>
    <xf numFmtId="0" fontId="63" fillId="0" borderId="10" xfId="2096" applyFont="1" applyFill="1" applyBorder="1" applyAlignment="1">
      <alignment horizontal="center" vertical="center" wrapText="1"/>
    </xf>
    <xf numFmtId="0" fontId="63" fillId="0" borderId="10" xfId="2096" applyNumberFormat="1" applyFont="1" applyFill="1" applyBorder="1" applyAlignment="1">
      <alignment horizontal="center" vertical="center" wrapText="1"/>
    </xf>
    <xf numFmtId="4" fontId="63" fillId="0" borderId="10" xfId="2096" applyNumberFormat="1" applyFont="1" applyFill="1" applyBorder="1" applyAlignment="1">
      <alignment horizontal="center" vertical="center" wrapText="1"/>
    </xf>
    <xf numFmtId="0" fontId="63" fillId="0" borderId="10" xfId="2104" applyFont="1" applyFill="1" applyBorder="1" applyAlignment="1">
      <alignment horizontal="left" vertical="center" wrapText="1"/>
    </xf>
    <xf numFmtId="0" fontId="63" fillId="0" borderId="10" xfId="2105" applyFont="1" applyFill="1" applyBorder="1" applyAlignment="1">
      <alignment horizontal="center" vertical="center" wrapText="1"/>
    </xf>
    <xf numFmtId="0" fontId="63" fillId="0" borderId="10" xfId="2107" applyFont="1" applyFill="1" applyBorder="1" applyAlignment="1">
      <alignment horizontal="center" vertical="center" wrapText="1"/>
    </xf>
    <xf numFmtId="0" fontId="63" fillId="0" borderId="10" xfId="2107" applyNumberFormat="1" applyFont="1" applyFill="1" applyBorder="1" applyAlignment="1">
      <alignment horizontal="center" vertical="center" wrapText="1"/>
    </xf>
    <xf numFmtId="4" fontId="63" fillId="0" borderId="10" xfId="2107" applyNumberFormat="1" applyFont="1" applyFill="1" applyBorder="1" applyAlignment="1">
      <alignment horizontal="center" vertical="center" wrapText="1"/>
    </xf>
    <xf numFmtId="0" fontId="66" fillId="0" borderId="0" xfId="2139" applyFont="1" applyFill="1" applyBorder="1" applyAlignment="1">
      <alignment vertical="center" wrapText="1"/>
    </xf>
    <xf numFmtId="0" fontId="66" fillId="0" borderId="0" xfId="2140" applyFont="1" applyFill="1" applyBorder="1" applyAlignment="1">
      <alignment vertical="center" wrapText="1"/>
    </xf>
    <xf numFmtId="0" fontId="66" fillId="0" borderId="0" xfId="2141" applyFont="1" applyFill="1" applyBorder="1" applyAlignment="1">
      <alignment vertical="center" wrapText="1"/>
    </xf>
    <xf numFmtId="0" fontId="63" fillId="0" borderId="10" xfId="2077" applyFont="1" applyFill="1" applyBorder="1" applyAlignment="1">
      <alignment horizontal="left" vertical="center" wrapText="1"/>
    </xf>
    <xf numFmtId="0" fontId="63" fillId="0" borderId="10" xfId="2078" applyFont="1" applyFill="1" applyBorder="1" applyAlignment="1">
      <alignment horizontal="center" vertical="center" wrapText="1"/>
    </xf>
    <xf numFmtId="0" fontId="63" fillId="0" borderId="10" xfId="2092" applyFont="1" applyFill="1" applyBorder="1" applyAlignment="1">
      <alignment horizontal="center" vertical="center" wrapText="1"/>
    </xf>
    <xf numFmtId="0" fontId="63" fillId="0" borderId="10" xfId="2092" applyNumberFormat="1" applyFont="1" applyFill="1" applyBorder="1" applyAlignment="1">
      <alignment horizontal="center" vertical="center" wrapText="1"/>
    </xf>
    <xf numFmtId="4" fontId="63" fillId="0" borderId="10" xfId="2092" applyNumberFormat="1" applyFont="1" applyFill="1" applyBorder="1" applyAlignment="1">
      <alignment horizontal="center" vertical="center" wrapText="1"/>
    </xf>
    <xf numFmtId="0" fontId="63" fillId="0" borderId="10" xfId="2098" applyFont="1" applyFill="1" applyBorder="1" applyAlignment="1">
      <alignment horizontal="left" vertical="center" wrapText="1"/>
    </xf>
    <xf numFmtId="0" fontId="63" fillId="0" borderId="10" xfId="2103" applyFont="1" applyFill="1" applyBorder="1" applyAlignment="1">
      <alignment horizontal="center" vertical="center" wrapText="1"/>
    </xf>
    <xf numFmtId="0" fontId="63" fillId="0" borderId="10" xfId="2103" applyNumberFormat="1" applyFont="1" applyFill="1" applyBorder="1" applyAlignment="1">
      <alignment horizontal="center" vertical="center" wrapText="1"/>
    </xf>
    <xf numFmtId="4" fontId="63" fillId="0" borderId="10" xfId="2103" applyNumberFormat="1" applyFont="1" applyFill="1" applyBorder="1" applyAlignment="1">
      <alignment horizontal="center" vertical="center" wrapText="1"/>
    </xf>
    <xf numFmtId="0" fontId="63" fillId="0" borderId="10" xfId="2108" applyFont="1" applyFill="1" applyBorder="1" applyAlignment="1">
      <alignment horizontal="left" vertical="center" wrapText="1"/>
    </xf>
    <xf numFmtId="0" fontId="63" fillId="0" borderId="0" xfId="2139" applyFont="1" applyFill="1" applyBorder="1" applyAlignment="1">
      <alignment vertical="center" wrapText="1"/>
    </xf>
    <xf numFmtId="0" fontId="63" fillId="0" borderId="10" xfId="2058" applyFont="1" applyFill="1" applyBorder="1" applyAlignment="1">
      <alignment horizontal="left" vertical="center" wrapText="1"/>
    </xf>
    <xf numFmtId="0" fontId="63" fillId="0" borderId="10" xfId="2071" applyFont="1" applyFill="1" applyBorder="1" applyAlignment="1">
      <alignment horizontal="center" vertical="center" wrapText="1"/>
    </xf>
    <xf numFmtId="0" fontId="63" fillId="0" borderId="10" xfId="2072" applyFont="1" applyFill="1" applyBorder="1" applyAlignment="1">
      <alignment horizontal="center" vertical="center" wrapText="1"/>
    </xf>
    <xf numFmtId="0" fontId="63" fillId="0" borderId="10" xfId="2072" applyNumberFormat="1" applyFont="1" applyFill="1" applyBorder="1" applyAlignment="1">
      <alignment horizontal="center" vertical="center" wrapText="1"/>
    </xf>
    <xf numFmtId="4" fontId="63" fillId="0" borderId="10" xfId="2072" applyNumberFormat="1" applyFont="1" applyFill="1" applyBorder="1" applyAlignment="1">
      <alignment horizontal="center" vertical="center" wrapText="1"/>
    </xf>
    <xf numFmtId="2" fontId="63" fillId="0" borderId="10" xfId="2076" applyNumberFormat="1" applyFont="1" applyFill="1" applyBorder="1" applyAlignment="1">
      <alignment horizontal="center" vertical="center" wrapText="1"/>
    </xf>
    <xf numFmtId="49" fontId="67" fillId="0" borderId="10" xfId="2042" applyNumberFormat="1" applyFont="1" applyFill="1" applyBorder="1" applyAlignment="1">
      <alignment horizontal="center" vertical="center" wrapText="1"/>
    </xf>
    <xf numFmtId="49" fontId="25" fillId="0" borderId="0" xfId="0" applyNumberFormat="1" applyFont="1" applyFill="1" applyAlignment="1">
      <alignment horizontal="center" wrapText="1" shrinkToFi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63" fillId="0" borderId="10" xfId="2051" applyNumberFormat="1" applyFont="1" applyFill="1" applyBorder="1" applyAlignment="1">
      <alignment horizontal="center" vertical="center" wrapText="1"/>
    </xf>
    <xf numFmtId="49" fontId="63" fillId="0" borderId="10" xfId="2055" applyNumberFormat="1" applyFont="1" applyFill="1" applyBorder="1" applyAlignment="1">
      <alignment horizontal="center" vertical="center" wrapText="1"/>
    </xf>
    <xf numFmtId="49" fontId="63" fillId="0" borderId="10" xfId="2075" applyNumberFormat="1" applyFont="1" applyFill="1" applyBorder="1" applyAlignment="1">
      <alignment horizontal="center" vertical="center" wrapText="1"/>
    </xf>
    <xf numFmtId="49" fontId="63" fillId="0" borderId="10" xfId="2095" applyNumberFormat="1" applyFont="1" applyFill="1" applyBorder="1" applyAlignment="1">
      <alignment horizontal="center" vertical="center" wrapText="1"/>
    </xf>
    <xf numFmtId="49" fontId="63" fillId="0" borderId="10" xfId="2106" applyNumberFormat="1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49" fontId="63" fillId="0" borderId="10" xfId="2070" applyNumberFormat="1" applyFont="1" applyFill="1" applyBorder="1" applyAlignment="1">
      <alignment horizontal="center" vertical="center" wrapText="1"/>
    </xf>
    <xf numFmtId="49" fontId="63" fillId="0" borderId="10" xfId="2101" applyNumberFormat="1" applyFont="1" applyFill="1" applyBorder="1" applyAlignment="1">
      <alignment horizontal="center" vertical="center" wrapText="1"/>
    </xf>
    <xf numFmtId="49" fontId="66" fillId="0" borderId="10" xfId="0" applyNumberFormat="1" applyFont="1" applyFill="1" applyBorder="1" applyAlignment="1">
      <alignment horizontal="center" vertical="center" wrapText="1"/>
    </xf>
    <xf numFmtId="4" fontId="63" fillId="0" borderId="10" xfId="0" applyNumberFormat="1" applyFont="1" applyFill="1" applyBorder="1" applyAlignment="1">
      <alignment horizontal="center" vertical="center"/>
    </xf>
    <xf numFmtId="0" fontId="63" fillId="0" borderId="10" xfId="2137" applyNumberFormat="1" applyFont="1" applyFill="1" applyBorder="1" applyAlignment="1">
      <alignment horizontal="center" vertical="center"/>
    </xf>
    <xf numFmtId="4" fontId="63" fillId="0" borderId="10" xfId="2055" applyNumberFormat="1" applyFont="1" applyFill="1" applyBorder="1" applyAlignment="1">
      <alignment horizontal="center" vertical="center" wrapText="1"/>
    </xf>
    <xf numFmtId="0" fontId="63" fillId="0" borderId="10" xfId="2055" applyFont="1" applyFill="1" applyBorder="1" applyAlignment="1">
      <alignment horizontal="center" vertical="center" wrapText="1"/>
    </xf>
    <xf numFmtId="0" fontId="25" fillId="0" borderId="0" xfId="0" applyNumberFormat="1" applyFont="1" applyFill="1" applyAlignment="1">
      <alignment horizontal="center" wrapText="1" shrinkToFit="1"/>
    </xf>
    <xf numFmtId="0" fontId="0" fillId="0" borderId="0" xfId="0" applyNumberFormat="1" applyFill="1" applyAlignment="1">
      <alignment horizontal="center" vertical="center" wrapText="1"/>
    </xf>
    <xf numFmtId="4" fontId="63" fillId="0" borderId="10" xfId="0" applyNumberFormat="1" applyFont="1" applyFill="1" applyBorder="1" applyAlignment="1">
      <alignment horizontal="left" vertical="center" wrapText="1"/>
    </xf>
    <xf numFmtId="4" fontId="3" fillId="0" borderId="0" xfId="0" applyNumberFormat="1" applyFont="1" applyFill="1">
      <alignment horizontal="left" vertical="center" wrapText="1"/>
    </xf>
    <xf numFmtId="2" fontId="63" fillId="0" borderId="10" xfId="2051" applyNumberFormat="1" applyFont="1" applyFill="1" applyBorder="1" applyAlignment="1">
      <alignment horizontal="center" vertical="center" wrapText="1"/>
    </xf>
    <xf numFmtId="1" fontId="63" fillId="0" borderId="10" xfId="2053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4" fontId="3" fillId="0" borderId="12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" fontId="29" fillId="0" borderId="10" xfId="0" applyNumberFormat="1" applyFont="1" applyFill="1" applyBorder="1">
      <alignment horizontal="left" vertical="center" wrapText="1"/>
    </xf>
    <xf numFmtId="0" fontId="29" fillId="0" borderId="10" xfId="0" applyFont="1" applyFill="1" applyBorder="1">
      <alignment horizontal="left" vertical="center" wrapText="1"/>
    </xf>
    <xf numFmtId="0" fontId="69" fillId="0" borderId="10" xfId="2052" applyFont="1" applyFill="1" applyBorder="1" applyAlignment="1">
      <alignment horizontal="center" vertical="center" wrapText="1"/>
    </xf>
    <xf numFmtId="3" fontId="63" fillId="0" borderId="22" xfId="2053" applyNumberFormat="1" applyFont="1" applyFill="1" applyBorder="1" applyAlignment="1">
      <alignment horizontal="center" vertical="center" wrapText="1"/>
    </xf>
    <xf numFmtId="3" fontId="63" fillId="0" borderId="11" xfId="0" applyNumberFormat="1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>
      <alignment horizontal="left" vertical="center" wrapText="1"/>
    </xf>
    <xf numFmtId="0" fontId="63" fillId="0" borderId="10" xfId="2138" applyFont="1" applyFill="1" applyBorder="1" applyAlignment="1">
      <alignment horizontal="center" vertical="center"/>
    </xf>
    <xf numFmtId="0" fontId="63" fillId="0" borderId="12" xfId="2138" applyFont="1" applyFill="1" applyBorder="1" applyAlignment="1">
      <alignment horizontal="center" vertical="center"/>
    </xf>
    <xf numFmtId="2" fontId="63" fillId="0" borderId="11" xfId="0" applyNumberFormat="1" applyFont="1" applyFill="1" applyBorder="1" applyAlignment="1">
      <alignment horizontal="center" vertical="center"/>
    </xf>
    <xf numFmtId="3" fontId="63" fillId="0" borderId="10" xfId="2041" applyNumberFormat="1" applyFont="1" applyFill="1" applyBorder="1" applyAlignment="1">
      <alignment horizontal="center" vertical="center" wrapText="1"/>
    </xf>
    <xf numFmtId="3" fontId="63" fillId="0" borderId="10" xfId="2053" applyNumberFormat="1" applyFont="1" applyFill="1" applyBorder="1" applyAlignment="1">
      <alignment horizontal="center" vertical="center" wrapText="1"/>
    </xf>
    <xf numFmtId="3" fontId="63" fillId="0" borderId="10" xfId="2057" applyNumberFormat="1" applyFont="1" applyFill="1" applyBorder="1" applyAlignment="1">
      <alignment horizontal="center" vertical="center" wrapText="1"/>
    </xf>
    <xf numFmtId="3" fontId="63" fillId="0" borderId="10" xfId="2132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wrapText="1" shrinkToFit="1"/>
    </xf>
    <xf numFmtId="0" fontId="3" fillId="0" borderId="21" xfId="0" applyFont="1" applyFill="1" applyBorder="1">
      <alignment horizontal="left" vertical="center" wrapText="1"/>
    </xf>
    <xf numFmtId="4" fontId="28" fillId="0" borderId="0" xfId="0" applyNumberFormat="1" applyFont="1" applyFill="1" applyBorder="1" applyAlignment="1">
      <alignment horizontal="center" wrapText="1" shrinkToFit="1"/>
    </xf>
    <xf numFmtId="4" fontId="63" fillId="0" borderId="0" xfId="0" applyNumberFormat="1" applyFont="1" applyFill="1" applyBorder="1" applyAlignment="1">
      <alignment horizontal="left" vertical="center"/>
    </xf>
    <xf numFmtId="0" fontId="0" fillId="0" borderId="13" xfId="0" applyFill="1" applyBorder="1">
      <alignment horizontal="left" vertical="center" wrapText="1"/>
    </xf>
    <xf numFmtId="4" fontId="73" fillId="0" borderId="0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center" wrapText="1" shrinkToFit="1"/>
    </xf>
    <xf numFmtId="0" fontId="3" fillId="0" borderId="10" xfId="0" applyFont="1" applyFill="1" applyBorder="1">
      <alignment horizontal="left" vertical="center" wrapText="1"/>
    </xf>
    <xf numFmtId="0" fontId="24" fillId="0" borderId="10" xfId="0" applyFont="1" applyFill="1" applyBorder="1">
      <alignment horizontal="left" vertical="center" wrapText="1"/>
    </xf>
    <xf numFmtId="0" fontId="3" fillId="0" borderId="10" xfId="2134" applyFont="1" applyFill="1" applyBorder="1" applyAlignment="1">
      <alignment horizontal="center" vertical="center" wrapText="1"/>
    </xf>
    <xf numFmtId="3" fontId="63" fillId="0" borderId="10" xfId="2141" applyNumberFormat="1" applyFont="1" applyFill="1" applyBorder="1" applyAlignment="1">
      <alignment horizontal="center" vertical="center" wrapText="1"/>
    </xf>
    <xf numFmtId="4" fontId="63" fillId="0" borderId="0" xfId="2137" applyNumberFormat="1" applyFont="1" applyFill="1" applyBorder="1" applyAlignment="1">
      <alignment horizontal="center" vertical="center"/>
    </xf>
    <xf numFmtId="0" fontId="0" fillId="0" borderId="0" xfId="0" applyNumberFormat="1" applyFill="1">
      <alignment horizontal="left" vertical="center" wrapText="1"/>
    </xf>
    <xf numFmtId="0" fontId="25" fillId="0" borderId="0" xfId="0" applyFont="1" applyFill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wrapText="1"/>
    </xf>
    <xf numFmtId="0" fontId="71" fillId="0" borderId="0" xfId="0" applyFont="1" applyFill="1" applyAlignment="1">
      <alignment vertical="center" wrapText="1"/>
    </xf>
    <xf numFmtId="4" fontId="74" fillId="0" borderId="0" xfId="0" applyNumberFormat="1" applyFont="1" applyFill="1" applyAlignment="1">
      <alignment vertical="center" wrapText="1"/>
    </xf>
    <xf numFmtId="4" fontId="38" fillId="0" borderId="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2144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2142" applyFont="1" applyFill="1" applyBorder="1" applyAlignment="1">
      <alignment horizontal="left" vertical="center" wrapText="1"/>
    </xf>
    <xf numFmtId="0" fontId="3" fillId="0" borderId="10" xfId="2143" applyFont="1" applyFill="1" applyBorder="1" applyAlignment="1">
      <alignment horizontal="left" vertical="center" wrapText="1"/>
    </xf>
    <xf numFmtId="0" fontId="24" fillId="0" borderId="10" xfId="2142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2134" applyFont="1" applyFill="1" applyBorder="1" applyAlignment="1">
      <alignment horizontal="left" vertical="center" wrapText="1"/>
    </xf>
    <xf numFmtId="4" fontId="41" fillId="0" borderId="10" xfId="0" applyNumberFormat="1" applyFont="1" applyFill="1" applyBorder="1" applyAlignment="1">
      <alignment horizontal="center" vertical="center" wrapText="1"/>
    </xf>
    <xf numFmtId="0" fontId="2" fillId="79" borderId="0" xfId="0" applyFont="1" applyFill="1">
      <alignment horizontal="left" vertical="center" wrapText="1"/>
    </xf>
    <xf numFmtId="0" fontId="6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63" fillId="0" borderId="10" xfId="2139" applyNumberFormat="1" applyFont="1" applyFill="1" applyBorder="1" applyAlignment="1">
      <alignment vertical="center" wrapText="1"/>
    </xf>
    <xf numFmtId="4" fontId="75" fillId="0" borderId="0" xfId="0" applyNumberFormat="1" applyFont="1" applyFill="1" applyAlignment="1">
      <alignment horizontal="center" vertical="center" wrapText="1"/>
    </xf>
    <xf numFmtId="3" fontId="0" fillId="0" borderId="0" xfId="0" applyNumberFormat="1" applyFill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63" fillId="0" borderId="10" xfId="2100" applyNumberFormat="1" applyFont="1" applyFill="1" applyBorder="1" applyAlignment="1">
      <alignment horizontal="center" vertical="center" wrapText="1"/>
    </xf>
    <xf numFmtId="0" fontId="63" fillId="0" borderId="10" xfId="2094" applyNumberFormat="1" applyFont="1" applyFill="1" applyBorder="1" applyAlignment="1">
      <alignment horizontal="center" vertical="center" wrapText="1"/>
    </xf>
    <xf numFmtId="0" fontId="63" fillId="0" borderId="10" xfId="2105" applyNumberFormat="1" applyFont="1" applyFill="1" applyBorder="1" applyAlignment="1">
      <alignment horizontal="center" vertical="center" wrapText="1"/>
    </xf>
    <xf numFmtId="0" fontId="63" fillId="0" borderId="10" xfId="2074" applyNumberFormat="1" applyFont="1" applyFill="1" applyBorder="1" applyAlignment="1">
      <alignment horizontal="center" vertical="center" wrapText="1"/>
    </xf>
    <xf numFmtId="0" fontId="63" fillId="0" borderId="10" xfId="2056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left" vertical="center" wrapText="1"/>
    </xf>
    <xf numFmtId="0" fontId="63" fillId="0" borderId="12" xfId="0" applyFont="1" applyFill="1" applyBorder="1" applyAlignment="1">
      <alignment horizontal="left" vertical="center" wrapText="1"/>
    </xf>
    <xf numFmtId="0" fontId="63" fillId="0" borderId="17" xfId="0" applyFont="1" applyFill="1" applyBorder="1" applyAlignment="1">
      <alignment horizontal="left" vertical="center" wrapText="1"/>
    </xf>
    <xf numFmtId="0" fontId="63" fillId="0" borderId="14" xfId="2139" applyFont="1" applyFill="1" applyBorder="1" applyAlignment="1">
      <alignment horizontal="left" vertical="center" wrapText="1"/>
    </xf>
    <xf numFmtId="0" fontId="63" fillId="0" borderId="0" xfId="0" applyFont="1" applyFill="1" applyBorder="1" applyAlignment="1">
      <alignment horizontal="center" vertical="center" wrapText="1"/>
    </xf>
    <xf numFmtId="4" fontId="63" fillId="0" borderId="10" xfId="0" applyNumberFormat="1" applyFont="1" applyFill="1" applyBorder="1" applyAlignment="1">
      <alignment horizontal="center" vertical="center" wrapText="1"/>
    </xf>
    <xf numFmtId="4" fontId="63" fillId="0" borderId="10" xfId="0" applyNumberFormat="1" applyFont="1" applyFill="1" applyBorder="1" applyAlignment="1">
      <alignment horizontal="center" vertical="center" textRotation="90" wrapText="1"/>
    </xf>
    <xf numFmtId="0" fontId="63" fillId="0" borderId="0" xfId="0" applyFont="1" applyFill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165" fontId="63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66" fillId="0" borderId="10" xfId="2140" applyFont="1" applyFill="1" applyBorder="1" applyAlignment="1">
      <alignment horizontal="center" vertical="center" wrapText="1"/>
    </xf>
    <xf numFmtId="0" fontId="63" fillId="0" borderId="10" xfId="2140" applyFont="1" applyFill="1" applyBorder="1" applyAlignment="1">
      <alignment horizontal="left" vertical="center" wrapText="1"/>
    </xf>
    <xf numFmtId="0" fontId="63" fillId="0" borderId="10" xfId="2139" applyFont="1" applyFill="1" applyBorder="1" applyAlignment="1">
      <alignment horizontal="left" vertical="center" wrapText="1"/>
    </xf>
    <xf numFmtId="0" fontId="63" fillId="0" borderId="10" xfId="2132" applyFont="1" applyFill="1" applyBorder="1" applyAlignment="1">
      <alignment horizontal="left" vertical="center" wrapText="1"/>
    </xf>
    <xf numFmtId="0" fontId="63" fillId="0" borderId="10" xfId="2141" applyFont="1" applyFill="1" applyBorder="1" applyAlignment="1">
      <alignment horizontal="left" vertical="center" wrapText="1"/>
    </xf>
    <xf numFmtId="0" fontId="63" fillId="0" borderId="10" xfId="2141" applyFont="1" applyFill="1" applyBorder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textRotation="90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textRotation="90" wrapText="1"/>
    </xf>
    <xf numFmtId="4" fontId="25" fillId="0" borderId="0" xfId="0" applyNumberFormat="1" applyFont="1" applyFill="1" applyBorder="1" applyAlignment="1">
      <alignment horizontal="right" vertical="center" wrapText="1"/>
    </xf>
    <xf numFmtId="165" fontId="3" fillId="0" borderId="13" xfId="0" applyNumberFormat="1" applyFont="1" applyFill="1" applyBorder="1" applyAlignment="1">
      <alignment horizontal="center" vertical="center" textRotation="90" wrapText="1"/>
    </xf>
    <xf numFmtId="165" fontId="3" fillId="0" borderId="18" xfId="0" applyNumberFormat="1" applyFont="1" applyFill="1" applyBorder="1" applyAlignment="1">
      <alignment horizontal="center" vertical="center" textRotation="90" wrapText="1"/>
    </xf>
    <xf numFmtId="165" fontId="3" fillId="0" borderId="12" xfId="0" applyNumberFormat="1" applyFont="1" applyFill="1" applyBorder="1" applyAlignment="1">
      <alignment horizontal="center" vertical="center" textRotation="90" wrapText="1"/>
    </xf>
    <xf numFmtId="4" fontId="3" fillId="0" borderId="10" xfId="0" applyNumberFormat="1" applyFont="1" applyFill="1" applyBorder="1">
      <alignment horizontal="left" vertical="center" wrapText="1"/>
    </xf>
    <xf numFmtId="4" fontId="63" fillId="0" borderId="10" xfId="2040" applyNumberFormat="1" applyFont="1" applyFill="1" applyBorder="1" applyAlignment="1">
      <alignment horizontal="center" vertical="center" wrapText="1"/>
    </xf>
    <xf numFmtId="4" fontId="3" fillId="0" borderId="10" xfId="2412" applyNumberFormat="1" applyFont="1" applyFill="1" applyBorder="1" applyAlignment="1">
      <alignment horizontal="center" vertical="center" wrapText="1"/>
    </xf>
    <xf numFmtId="4" fontId="3" fillId="0" borderId="10" xfId="2412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>
      <alignment horizontal="left" vertical="center" wrapText="1"/>
    </xf>
    <xf numFmtId="164" fontId="3" fillId="0" borderId="10" xfId="2412" applyFont="1" applyFill="1" applyBorder="1" applyAlignment="1">
      <alignment horizontal="left" vertical="center" wrapText="1"/>
    </xf>
    <xf numFmtId="0" fontId="63" fillId="0" borderId="10" xfId="2036" applyFont="1" applyFill="1" applyBorder="1" applyAlignment="1">
      <alignment wrapText="1"/>
    </xf>
    <xf numFmtId="0" fontId="63" fillId="0" borderId="10" xfId="2050" applyFont="1" applyFill="1" applyBorder="1" applyAlignment="1">
      <alignment wrapText="1"/>
    </xf>
    <xf numFmtId="4" fontId="63" fillId="0" borderId="10" xfId="2051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left"/>
    </xf>
    <xf numFmtId="0" fontId="63" fillId="0" borderId="10" xfId="0" applyFont="1" applyFill="1" applyBorder="1" applyAlignment="1"/>
    <xf numFmtId="4" fontId="63" fillId="0" borderId="10" xfId="2137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horizontal="left"/>
    </xf>
    <xf numFmtId="4" fontId="63" fillId="0" borderId="10" xfId="0" applyNumberFormat="1" applyFont="1" applyFill="1" applyBorder="1" applyAlignment="1">
      <alignment horizontal="center" wrapText="1"/>
    </xf>
    <xf numFmtId="4" fontId="63" fillId="0" borderId="10" xfId="2052" applyNumberFormat="1" applyFont="1" applyFill="1" applyBorder="1" applyAlignment="1">
      <alignment horizontal="center" vertical="center" wrapText="1"/>
    </xf>
    <xf numFmtId="4" fontId="63" fillId="0" borderId="12" xfId="2052" applyNumberFormat="1" applyFont="1" applyFill="1" applyBorder="1" applyAlignment="1">
      <alignment horizontal="center" vertical="center" wrapText="1"/>
    </xf>
    <xf numFmtId="4" fontId="63" fillId="0" borderId="12" xfId="0" applyNumberFormat="1" applyFont="1" applyFill="1" applyBorder="1" applyAlignment="1">
      <alignment horizontal="center" vertical="center"/>
    </xf>
    <xf numFmtId="4" fontId="63" fillId="0" borderId="10" xfId="2056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>
      <alignment horizontal="left" vertical="center" wrapText="1"/>
    </xf>
    <xf numFmtId="0" fontId="3" fillId="0" borderId="15" xfId="0" applyFont="1" applyFill="1" applyBorder="1">
      <alignment horizontal="left" vertical="center" wrapText="1"/>
    </xf>
    <xf numFmtId="0" fontId="3" fillId="0" borderId="14" xfId="0" applyFont="1" applyFill="1" applyBorder="1">
      <alignment horizontal="left" vertical="center" wrapText="1"/>
    </xf>
    <xf numFmtId="0" fontId="3" fillId="0" borderId="11" xfId="0" applyFont="1" applyFill="1" applyBorder="1">
      <alignment horizontal="left" vertical="center" wrapText="1"/>
    </xf>
    <xf numFmtId="0" fontId="63" fillId="0" borderId="12" xfId="0" applyNumberFormat="1" applyFont="1" applyFill="1" applyBorder="1" applyAlignment="1">
      <alignment horizontal="center" vertical="center"/>
    </xf>
    <xf numFmtId="4" fontId="63" fillId="0" borderId="10" xfId="2074" applyNumberFormat="1" applyFont="1" applyFill="1" applyBorder="1" applyAlignment="1">
      <alignment horizontal="center" vertical="center" wrapText="1"/>
    </xf>
    <xf numFmtId="4" fontId="63" fillId="0" borderId="10" xfId="2106" applyNumberFormat="1" applyFont="1" applyFill="1" applyBorder="1" applyAlignment="1">
      <alignment horizontal="center" vertical="center" wrapText="1"/>
    </xf>
    <xf numFmtId="4" fontId="63" fillId="0" borderId="10" xfId="2105" applyNumberFormat="1" applyFont="1" applyFill="1" applyBorder="1" applyAlignment="1">
      <alignment horizontal="center" vertical="center" wrapText="1"/>
    </xf>
    <xf numFmtId="4" fontId="63" fillId="0" borderId="10" xfId="2139" applyNumberFormat="1" applyFont="1" applyFill="1" applyBorder="1" applyAlignment="1">
      <alignment horizontal="left" vertical="center" wrapText="1"/>
    </xf>
    <xf numFmtId="4" fontId="63" fillId="0" borderId="10" xfId="2132" applyNumberFormat="1" applyFont="1" applyFill="1" applyBorder="1" applyAlignment="1">
      <alignment horizontal="left" vertical="center" wrapText="1"/>
    </xf>
    <xf numFmtId="4" fontId="63" fillId="0" borderId="10" xfId="2141" applyNumberFormat="1" applyFont="1" applyFill="1" applyBorder="1" applyAlignment="1">
      <alignment horizontal="left" vertical="center" wrapText="1"/>
    </xf>
    <xf numFmtId="43" fontId="3" fillId="0" borderId="0" xfId="0" applyNumberFormat="1" applyFont="1" applyFill="1">
      <alignment horizontal="left" vertical="center" wrapText="1"/>
    </xf>
    <xf numFmtId="4" fontId="67" fillId="0" borderId="10" xfId="2042" applyNumberFormat="1" applyFont="1" applyFill="1" applyBorder="1" applyAlignment="1">
      <alignment horizontal="center" vertical="center" wrapText="1"/>
    </xf>
    <xf numFmtId="4" fontId="63" fillId="0" borderId="10" xfId="2037" applyNumberFormat="1" applyFont="1" applyFill="1" applyBorder="1" applyAlignment="1">
      <alignment horizontal="center" vertical="center" wrapText="1"/>
    </xf>
    <xf numFmtId="4" fontId="67" fillId="0" borderId="10" xfId="2052" applyNumberFormat="1" applyFont="1" applyFill="1" applyBorder="1" applyAlignment="1">
      <alignment horizontal="center" vertical="center" wrapText="1"/>
    </xf>
    <xf numFmtId="4" fontId="63" fillId="0" borderId="10" xfId="2071" applyNumberFormat="1" applyFont="1" applyFill="1" applyBorder="1" applyAlignment="1">
      <alignment horizontal="center" vertical="center" wrapText="1"/>
    </xf>
    <xf numFmtId="4" fontId="63" fillId="0" borderId="10" xfId="2078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 wrapText="1"/>
    </xf>
    <xf numFmtId="4" fontId="63" fillId="0" borderId="10" xfId="2100" applyNumberFormat="1" applyFont="1" applyFill="1" applyBorder="1" applyAlignment="1">
      <alignment horizontal="center" vertical="center" wrapText="1"/>
    </xf>
    <xf numFmtId="4" fontId="63" fillId="0" borderId="10" xfId="2094" applyNumberFormat="1" applyFont="1" applyFill="1" applyBorder="1" applyAlignment="1">
      <alignment horizontal="center" vertical="center" wrapText="1"/>
    </xf>
    <xf numFmtId="4" fontId="63" fillId="0" borderId="10" xfId="2140" applyNumberFormat="1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left" vertical="center" wrapText="1"/>
    </xf>
    <xf numFmtId="0" fontId="63" fillId="0" borderId="14" xfId="0" applyFont="1" applyFill="1" applyBorder="1" applyAlignment="1">
      <alignment horizontal="left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left" vertical="center" wrapText="1"/>
    </xf>
    <xf numFmtId="0" fontId="63" fillId="0" borderId="12" xfId="2139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63" fillId="0" borderId="17" xfId="0" applyFont="1" applyFill="1" applyBorder="1" applyAlignment="1">
      <alignment horizontal="left" vertical="center" wrapText="1"/>
    </xf>
    <xf numFmtId="0" fontId="66" fillId="0" borderId="10" xfId="2139" applyFont="1" applyFill="1" applyBorder="1" applyAlignment="1">
      <alignment horizontal="center" vertical="center" wrapText="1"/>
    </xf>
    <xf numFmtId="0" fontId="63" fillId="0" borderId="11" xfId="2139" applyFont="1" applyFill="1" applyBorder="1" applyAlignment="1">
      <alignment horizontal="left" vertical="center" wrapText="1"/>
    </xf>
    <xf numFmtId="0" fontId="63" fillId="0" borderId="14" xfId="2139" applyFont="1" applyFill="1" applyBorder="1" applyAlignment="1">
      <alignment horizontal="left" vertical="center" wrapText="1"/>
    </xf>
    <xf numFmtId="0" fontId="66" fillId="0" borderId="11" xfId="2139" applyFont="1" applyFill="1" applyBorder="1" applyAlignment="1">
      <alignment horizontal="center" vertical="center" wrapText="1"/>
    </xf>
    <xf numFmtId="0" fontId="66" fillId="0" borderId="15" xfId="2139" applyFont="1" applyFill="1" applyBorder="1" applyAlignment="1">
      <alignment horizontal="center" vertical="center" wrapText="1"/>
    </xf>
    <xf numFmtId="0" fontId="66" fillId="0" borderId="14" xfId="2139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4" fontId="63" fillId="0" borderId="10" xfId="0" applyNumberFormat="1" applyFont="1" applyFill="1" applyBorder="1" applyAlignment="1">
      <alignment horizontal="center" vertical="center" wrapText="1"/>
    </xf>
    <xf numFmtId="4" fontId="63" fillId="0" borderId="10" xfId="0" applyNumberFormat="1" applyFont="1" applyFill="1" applyBorder="1" applyAlignment="1">
      <alignment horizontal="center" vertical="center" textRotation="90" wrapText="1"/>
    </xf>
    <xf numFmtId="0" fontId="63" fillId="0" borderId="0" xfId="0" applyFont="1" applyFill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textRotation="90" wrapText="1"/>
    </xf>
    <xf numFmtId="0" fontId="65" fillId="0" borderId="0" xfId="0" applyFont="1" applyFill="1" applyAlignment="1">
      <alignment horizontal="center" wrapText="1" shrinkToFit="1"/>
    </xf>
    <xf numFmtId="0" fontId="63" fillId="0" borderId="13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165" fontId="63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165" fontId="63" fillId="0" borderId="10" xfId="0" applyNumberFormat="1" applyFont="1" applyFill="1" applyBorder="1" applyAlignment="1">
      <alignment horizontal="center" vertical="center" textRotation="90" wrapText="1"/>
    </xf>
    <xf numFmtId="4" fontId="63" fillId="0" borderId="13" xfId="0" applyNumberFormat="1" applyFont="1" applyFill="1" applyBorder="1" applyAlignment="1">
      <alignment horizontal="center" vertical="center" textRotation="90" wrapText="1"/>
    </xf>
    <xf numFmtId="4" fontId="63" fillId="0" borderId="18" xfId="0" applyNumberFormat="1" applyFont="1" applyFill="1" applyBorder="1" applyAlignment="1">
      <alignment horizontal="center" vertical="center" textRotation="90" wrapText="1"/>
    </xf>
    <xf numFmtId="4" fontId="63" fillId="0" borderId="12" xfId="0" applyNumberFormat="1" applyFont="1" applyFill="1" applyBorder="1" applyAlignment="1">
      <alignment horizontal="center" vertical="center" textRotation="90" wrapText="1"/>
    </xf>
    <xf numFmtId="0" fontId="63" fillId="0" borderId="10" xfId="0" applyNumberFormat="1" applyFont="1" applyFill="1" applyBorder="1" applyAlignment="1">
      <alignment horizontal="center" vertical="center" textRotation="90" wrapText="1"/>
    </xf>
    <xf numFmtId="49" fontId="63" fillId="0" borderId="10" xfId="0" applyNumberFormat="1" applyFont="1" applyFill="1" applyBorder="1" applyAlignment="1">
      <alignment horizontal="center" vertical="center" textRotation="90" wrapText="1"/>
    </xf>
    <xf numFmtId="4" fontId="64" fillId="0" borderId="0" xfId="0" applyNumberFormat="1" applyFont="1" applyFill="1" applyBorder="1" applyAlignment="1">
      <alignment horizontal="right" vertical="center" wrapText="1"/>
    </xf>
    <xf numFmtId="0" fontId="63" fillId="0" borderId="32" xfId="0" applyFont="1" applyFill="1" applyBorder="1" applyAlignment="1">
      <alignment horizontal="left" vertical="center" wrapText="1"/>
    </xf>
    <xf numFmtId="0" fontId="63" fillId="0" borderId="33" xfId="0" applyFont="1" applyFill="1" applyBorder="1" applyAlignment="1">
      <alignment horizontal="left" vertical="center" wrapText="1"/>
    </xf>
    <xf numFmtId="0" fontId="66" fillId="0" borderId="19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66" fillId="0" borderId="10" xfId="2141" applyFont="1" applyFill="1" applyBorder="1" applyAlignment="1">
      <alignment horizontal="center" vertical="center" wrapText="1"/>
    </xf>
    <xf numFmtId="0" fontId="66" fillId="0" borderId="10" xfId="2140" applyFont="1" applyFill="1" applyBorder="1" applyAlignment="1">
      <alignment horizontal="center" vertical="center" wrapText="1"/>
    </xf>
    <xf numFmtId="0" fontId="63" fillId="0" borderId="10" xfId="2140" applyFont="1" applyFill="1" applyBorder="1" applyAlignment="1">
      <alignment horizontal="left" vertical="center" wrapText="1"/>
    </xf>
    <xf numFmtId="0" fontId="63" fillId="0" borderId="10" xfId="2139" applyFont="1" applyFill="1" applyBorder="1" applyAlignment="1">
      <alignment horizontal="left" vertical="center" wrapText="1"/>
    </xf>
    <xf numFmtId="0" fontId="63" fillId="0" borderId="10" xfId="2132" applyFont="1" applyFill="1" applyBorder="1" applyAlignment="1">
      <alignment horizontal="left" vertical="center" wrapText="1"/>
    </xf>
    <xf numFmtId="0" fontId="63" fillId="0" borderId="10" xfId="2141" applyFont="1" applyFill="1" applyBorder="1" applyAlignment="1">
      <alignment horizontal="left" vertical="center" wrapText="1"/>
    </xf>
    <xf numFmtId="0" fontId="63" fillId="0" borderId="10" xfId="2141" applyFont="1" applyFill="1" applyBorder="1">
      <alignment horizontal="left" vertical="center" wrapText="1"/>
    </xf>
    <xf numFmtId="0" fontId="3" fillId="0" borderId="10" xfId="2134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4" fillId="0" borderId="10" xfId="2142" applyFont="1" applyFill="1" applyBorder="1" applyAlignment="1">
      <alignment horizontal="left" wrapText="1"/>
    </xf>
    <xf numFmtId="0" fontId="30" fillId="0" borderId="10" xfId="2144" applyFont="1" applyFill="1" applyBorder="1" applyAlignment="1">
      <alignment horizontal="center" vertical="center" wrapText="1"/>
    </xf>
    <xf numFmtId="0" fontId="3" fillId="0" borderId="10" xfId="2144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>
      <alignment horizontal="left" vertical="center" wrapText="1"/>
    </xf>
    <xf numFmtId="0" fontId="24" fillId="0" borderId="10" xfId="2142" applyFont="1" applyFill="1" applyBorder="1" applyAlignment="1">
      <alignment vertical="center" wrapText="1"/>
    </xf>
    <xf numFmtId="0" fontId="30" fillId="0" borderId="10" xfId="2142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2142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justify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0" xfId="2143" applyFont="1" applyFill="1" applyBorder="1" applyAlignment="1">
      <alignment horizontal="left" vertical="center" wrapText="1"/>
    </xf>
    <xf numFmtId="0" fontId="30" fillId="0" borderId="10" xfId="2143" applyFont="1" applyFill="1" applyBorder="1" applyAlignment="1">
      <alignment horizontal="center" vertical="center" wrapText="1"/>
    </xf>
    <xf numFmtId="0" fontId="37" fillId="0" borderId="10" xfId="2142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wrapText="1" shrinkToFi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70" fillId="0" borderId="21" xfId="0" applyFont="1" applyFill="1" applyBorder="1" applyAlignment="1">
      <alignment horizontal="center" vertical="center" wrapText="1" shrinkToFit="1"/>
    </xf>
    <xf numFmtId="4" fontId="38" fillId="0" borderId="0" xfId="0" applyNumberFormat="1" applyFont="1" applyFill="1" applyBorder="1" applyAlignment="1">
      <alignment horizontal="right" vertical="center" wrapText="1"/>
    </xf>
    <xf numFmtId="0" fontId="37" fillId="0" borderId="10" xfId="2142" applyFont="1" applyFill="1" applyBorder="1" applyAlignment="1">
      <alignment horizontal="center" wrapText="1"/>
    </xf>
    <xf numFmtId="4" fontId="38" fillId="0" borderId="0" xfId="0" applyNumberFormat="1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>
      <alignment horizontal="left" vertical="center" wrapText="1"/>
    </xf>
    <xf numFmtId="0" fontId="3" fillId="0" borderId="12" xfId="0" applyFont="1" applyFill="1" applyBorder="1">
      <alignment horizontal="left" vertical="center" wrapText="1"/>
    </xf>
    <xf numFmtId="165" fontId="3" fillId="0" borderId="13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left" vertical="center" wrapText="1"/>
    </xf>
    <xf numFmtId="0" fontId="66" fillId="0" borderId="10" xfId="2139" applyFont="1" applyFill="1" applyBorder="1" applyAlignment="1">
      <alignment horizontal="left" vertical="center" wrapText="1"/>
    </xf>
    <xf numFmtId="0" fontId="66" fillId="0" borderId="10" xfId="2141" applyFont="1" applyFill="1" applyBorder="1" applyAlignment="1">
      <alignment horizontal="left" vertical="center" wrapText="1"/>
    </xf>
    <xf numFmtId="0" fontId="66" fillId="0" borderId="10" xfId="2132" applyFont="1" applyFill="1" applyBorder="1" applyAlignment="1">
      <alignment horizontal="left" vertical="center" wrapText="1"/>
    </xf>
    <xf numFmtId="0" fontId="66" fillId="0" borderId="10" xfId="2140" applyFont="1" applyFill="1" applyBorder="1" applyAlignment="1">
      <alignment horizontal="left" vertical="center" wrapText="1"/>
    </xf>
    <xf numFmtId="0" fontId="66" fillId="0" borderId="11" xfId="2140" applyFont="1" applyFill="1" applyBorder="1" applyAlignment="1">
      <alignment horizontal="center" vertical="center" wrapText="1"/>
    </xf>
    <xf numFmtId="0" fontId="66" fillId="0" borderId="15" xfId="2140" applyFont="1" applyFill="1" applyBorder="1" applyAlignment="1">
      <alignment horizontal="center" vertical="center" wrapText="1"/>
    </xf>
    <xf numFmtId="0" fontId="66" fillId="0" borderId="14" xfId="2140" applyFont="1" applyFill="1" applyBorder="1" applyAlignment="1">
      <alignment horizontal="center" vertical="center" wrapText="1"/>
    </xf>
    <xf numFmtId="0" fontId="66" fillId="0" borderId="11" xfId="2140" applyFont="1" applyFill="1" applyBorder="1" applyAlignment="1">
      <alignment horizontal="left" vertical="center" wrapText="1"/>
    </xf>
    <xf numFmtId="0" fontId="66" fillId="0" borderId="14" xfId="2140" applyFont="1" applyFill="1" applyBorder="1" applyAlignment="1">
      <alignment horizontal="left" vertical="center" wrapText="1"/>
    </xf>
    <xf numFmtId="0" fontId="66" fillId="0" borderId="11" xfId="0" applyFont="1" applyFill="1" applyBorder="1" applyAlignment="1">
      <alignment horizontal="left" vertical="center" wrapText="1"/>
    </xf>
    <xf numFmtId="0" fontId="66" fillId="0" borderId="14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textRotation="90" wrapText="1"/>
    </xf>
    <xf numFmtId="0" fontId="65" fillId="0" borderId="0" xfId="0" applyFont="1" applyFill="1" applyAlignment="1">
      <alignment horizontal="center" vertical="center" wrapText="1"/>
    </xf>
    <xf numFmtId="0" fontId="7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165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25" fillId="0" borderId="35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textRotation="90" wrapText="1"/>
    </xf>
    <xf numFmtId="4" fontId="3" fillId="0" borderId="12" xfId="0" applyNumberFormat="1" applyFont="1" applyFill="1" applyBorder="1" applyAlignment="1">
      <alignment horizontal="center" vertical="center" textRotation="90" wrapText="1"/>
    </xf>
    <xf numFmtId="4" fontId="25" fillId="0" borderId="0" xfId="0" applyNumberFormat="1" applyFont="1" applyFill="1" applyBorder="1" applyAlignment="1">
      <alignment horizontal="right" vertical="center" wrapText="1"/>
    </xf>
    <xf numFmtId="4" fontId="3" fillId="0" borderId="35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165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65" fillId="0" borderId="0" xfId="0" applyFont="1" applyFill="1" applyAlignment="1">
      <alignment wrapText="1" shrinkToFit="1"/>
    </xf>
    <xf numFmtId="165" fontId="3" fillId="0" borderId="13" xfId="0" applyNumberFormat="1" applyFont="1" applyFill="1" applyBorder="1" applyAlignment="1">
      <alignment horizontal="center" vertical="center" textRotation="90" wrapText="1"/>
    </xf>
    <xf numFmtId="165" fontId="3" fillId="0" borderId="18" xfId="0" applyNumberFormat="1" applyFont="1" applyFill="1" applyBorder="1" applyAlignment="1">
      <alignment horizontal="center" vertical="center" textRotation="90" wrapText="1"/>
    </xf>
    <xf numFmtId="165" fontId="3" fillId="0" borderId="12" xfId="0" applyNumberFormat="1" applyFont="1" applyFill="1" applyBorder="1" applyAlignment="1">
      <alignment horizontal="center" vertical="center" textRotation="90" wrapText="1"/>
    </xf>
    <xf numFmtId="0" fontId="3" fillId="0" borderId="35" xfId="0" applyFont="1" applyFill="1" applyBorder="1" applyAlignment="1">
      <alignment horizontal="center" vertical="center" wrapText="1"/>
    </xf>
    <xf numFmtId="0" fontId="0" fillId="0" borderId="16" xfId="0" applyFill="1" applyBorder="1">
      <alignment horizontal="left" vertical="center" wrapText="1"/>
    </xf>
    <xf numFmtId="0" fontId="0" fillId="0" borderId="32" xfId="0" applyFill="1" applyBorder="1">
      <alignment horizontal="left" vertical="center" wrapText="1"/>
    </xf>
    <xf numFmtId="0" fontId="0" fillId="0" borderId="33" xfId="0" applyFill="1" applyBorder="1">
      <alignment horizontal="left" vertical="center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0" fillId="0" borderId="12" xfId="0" applyFill="1" applyBorder="1">
      <alignment horizontal="left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24" fillId="0" borderId="35" xfId="2136" applyFont="1" applyFill="1" applyBorder="1" applyAlignment="1">
      <alignment horizontal="center" vertical="center" textRotation="90" wrapText="1"/>
    </xf>
    <xf numFmtId="4" fontId="3" fillId="0" borderId="35" xfId="0" applyNumberFormat="1" applyFont="1" applyFill="1" applyBorder="1" applyAlignment="1">
      <alignment horizontal="center" vertical="center" textRotation="90" wrapText="1"/>
    </xf>
    <xf numFmtId="4" fontId="3" fillId="0" borderId="16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66" fillId="0" borderId="2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4" fontId="66" fillId="0" borderId="11" xfId="0" applyNumberFormat="1" applyFont="1" applyFill="1" applyBorder="1" applyAlignment="1">
      <alignment horizontal="center" vertical="center" wrapText="1"/>
    </xf>
    <xf numFmtId="4" fontId="66" fillId="0" borderId="15" xfId="0" applyNumberFormat="1" applyFont="1" applyFill="1" applyBorder="1" applyAlignment="1">
      <alignment horizontal="center" vertical="center" wrapText="1"/>
    </xf>
    <xf numFmtId="4" fontId="66" fillId="0" borderId="10" xfId="0" applyNumberFormat="1" applyFont="1" applyFill="1" applyBorder="1" applyAlignment="1">
      <alignment horizontal="center" vertical="center" wrapText="1"/>
    </xf>
    <xf numFmtId="4" fontId="66" fillId="0" borderId="10" xfId="2139" applyNumberFormat="1" applyFont="1" applyFill="1" applyBorder="1" applyAlignment="1">
      <alignment horizontal="left" vertical="center" wrapText="1"/>
    </xf>
    <xf numFmtId="0" fontId="66" fillId="0" borderId="12" xfId="0" applyFont="1" applyFill="1" applyBorder="1" applyAlignment="1">
      <alignment horizontal="left" vertical="center" wrapText="1"/>
    </xf>
    <xf numFmtId="4" fontId="66" fillId="0" borderId="14" xfId="0" applyNumberFormat="1" applyFont="1" applyFill="1" applyBorder="1" applyAlignment="1">
      <alignment horizontal="center" vertical="center" wrapText="1"/>
    </xf>
    <xf numFmtId="4" fontId="66" fillId="0" borderId="10" xfId="0" applyNumberFormat="1" applyFont="1" applyFill="1" applyBorder="1" applyAlignment="1">
      <alignment horizontal="left" vertical="center" wrapText="1"/>
    </xf>
    <xf numFmtId="0" fontId="66" fillId="0" borderId="11" xfId="2141" applyFont="1" applyFill="1" applyBorder="1" applyAlignment="1">
      <alignment horizontal="center" vertical="center" wrapText="1"/>
    </xf>
    <xf numFmtId="0" fontId="66" fillId="0" borderId="15" xfId="2141" applyFont="1" applyFill="1" applyBorder="1" applyAlignment="1">
      <alignment horizontal="center" vertical="center" wrapText="1"/>
    </xf>
    <xf numFmtId="0" fontId="66" fillId="0" borderId="14" xfId="2141" applyFont="1" applyFill="1" applyBorder="1" applyAlignment="1">
      <alignment horizontal="center" vertical="center" wrapText="1"/>
    </xf>
  </cellXfs>
  <cellStyles count="2445">
    <cellStyle name="20% — акцент1" xfId="2413"/>
    <cellStyle name="20% - Акцент1 10" xfId="1"/>
    <cellStyle name="20% - Акцент1 11" xfId="2"/>
    <cellStyle name="20% - Акцент1 12" xfId="3"/>
    <cellStyle name="20% - Акцент1 13" xfId="4"/>
    <cellStyle name="20% - Акцент1 14" xfId="5"/>
    <cellStyle name="20% - Акцент1 15" xfId="6"/>
    <cellStyle name="20% - Акцент1 16" xfId="7"/>
    <cellStyle name="20% - Акцент1 17" xfId="8"/>
    <cellStyle name="20% - Акцент1 18" xfId="9"/>
    <cellStyle name="20% - Акцент1 19" xfId="10"/>
    <cellStyle name="20% - Акцент1 2" xfId="11"/>
    <cellStyle name="20% — акцент1 2" xfId="12"/>
    <cellStyle name="20% - Акцент1 2_Приложение 1" xfId="13"/>
    <cellStyle name="20% — акцент1 2_Приложение 1" xfId="14"/>
    <cellStyle name="20% - Акцент1 2_Приложение 1_1" xfId="15"/>
    <cellStyle name="20% — акцент1 2_Приложение 2" xfId="16"/>
    <cellStyle name="20% - Акцент1 2_Приложение 2_1" xfId="17"/>
    <cellStyle name="20% — акцент1 2_Стоимость" xfId="18"/>
    <cellStyle name="20% - Акцент1 2_Стоимость_1" xfId="19"/>
    <cellStyle name="20% — акцент1 2_Стоимость_1" xfId="20"/>
    <cellStyle name="20% - Акцент1 2_Стоимость_Стоимость" xfId="21"/>
    <cellStyle name="20% — акцент1 2_Стоимость_Стоимость" xfId="22"/>
    <cellStyle name="20% - Акцент1 20" xfId="23"/>
    <cellStyle name="20% - Акцент1 21" xfId="24"/>
    <cellStyle name="20% - Акцент1 22" xfId="25"/>
    <cellStyle name="20% - Акцент1 23" xfId="26"/>
    <cellStyle name="20% - Акцент1 24" xfId="27"/>
    <cellStyle name="20% - Акцент1 25" xfId="28"/>
    <cellStyle name="20% - Акцент1 26" xfId="29"/>
    <cellStyle name="20% - Акцент1 27" xfId="30"/>
    <cellStyle name="20% - Акцент1 28" xfId="31"/>
    <cellStyle name="20% - Акцент1 29" xfId="32"/>
    <cellStyle name="20% - Акцент1 3" xfId="33"/>
    <cellStyle name="20% — акцент1 3" xfId="34"/>
    <cellStyle name="20% - Акцент1 3_Приложение 1" xfId="35"/>
    <cellStyle name="20% — акцент1 3_Приложение 1" xfId="36"/>
    <cellStyle name="20% - Акцент1 3_Приложение 1_1" xfId="37"/>
    <cellStyle name="20% — акцент1 3_Приложение 2" xfId="38"/>
    <cellStyle name="20% - Акцент1 3_Приложение 2_1" xfId="39"/>
    <cellStyle name="20% — акцент1 3_Стоимость" xfId="40"/>
    <cellStyle name="20% - Акцент1 3_Стоимость_1" xfId="41"/>
    <cellStyle name="20% — акцент1 3_Стоимость_1" xfId="42"/>
    <cellStyle name="20% - Акцент1 3_Стоимость_Стоимость" xfId="43"/>
    <cellStyle name="20% — акцент1 3_Стоимость_Стоимость" xfId="44"/>
    <cellStyle name="20% - Акцент1 30" xfId="45"/>
    <cellStyle name="20% - Акцент1 31" xfId="46"/>
    <cellStyle name="20% - Акцент1 32" xfId="47"/>
    <cellStyle name="20% - Акцент1 33" xfId="48"/>
    <cellStyle name="20% - Акцент1 34" xfId="49"/>
    <cellStyle name="20% - Акцент1 35" xfId="50"/>
    <cellStyle name="20% - Акцент1 36" xfId="51"/>
    <cellStyle name="20% - Акцент1 37" xfId="52"/>
    <cellStyle name="20% - Акцент1 38" xfId="53"/>
    <cellStyle name="20% - Акцент1 39" xfId="54"/>
    <cellStyle name="20% - Акцент1 4" xfId="55"/>
    <cellStyle name="20% — акцент1 4" xfId="56"/>
    <cellStyle name="20% - Акцент1 4_Приложение 1" xfId="57"/>
    <cellStyle name="20% — акцент1 4_Приложение 1" xfId="58"/>
    <cellStyle name="20% - Акцент1 4_Приложение 1_1" xfId="59"/>
    <cellStyle name="20% — акцент1 4_Приложение 2" xfId="60"/>
    <cellStyle name="20% - Акцент1 4_Приложение 2_1" xfId="61"/>
    <cellStyle name="20% — акцент1 4_Стоимость" xfId="62"/>
    <cellStyle name="20% - Акцент1 4_Стоимость_1" xfId="63"/>
    <cellStyle name="20% — акцент1 4_Стоимость_1" xfId="64"/>
    <cellStyle name="20% - Акцент1 4_Стоимость_Стоимость" xfId="65"/>
    <cellStyle name="20% — акцент1 4_Стоимость_Стоимость" xfId="66"/>
    <cellStyle name="20% - Акцент1 40" xfId="67"/>
    <cellStyle name="20% - Акцент1 41" xfId="68"/>
    <cellStyle name="20% - Акцент1 42" xfId="69"/>
    <cellStyle name="20% - Акцент1 43" xfId="70"/>
    <cellStyle name="20% - Акцент1 44" xfId="71"/>
    <cellStyle name="20% - Акцент1 45" xfId="72"/>
    <cellStyle name="20% - Акцент1 5" xfId="73"/>
    <cellStyle name="20% - Акцент1 6" xfId="74"/>
    <cellStyle name="20% - Акцент1 7" xfId="75"/>
    <cellStyle name="20% - Акцент1 8" xfId="76"/>
    <cellStyle name="20% - Акцент1 9" xfId="77"/>
    <cellStyle name="20% — акцент1_Стоимость" xfId="2414"/>
    <cellStyle name="20% — акцент2" xfId="2415"/>
    <cellStyle name="20% - Акцент2 10" xfId="78"/>
    <cellStyle name="20% - Акцент2 11" xfId="79"/>
    <cellStyle name="20% - Акцент2 12" xfId="80"/>
    <cellStyle name="20% - Акцент2 13" xfId="81"/>
    <cellStyle name="20% - Акцент2 14" xfId="82"/>
    <cellStyle name="20% - Акцент2 15" xfId="83"/>
    <cellStyle name="20% - Акцент2 16" xfId="84"/>
    <cellStyle name="20% - Акцент2 17" xfId="85"/>
    <cellStyle name="20% - Акцент2 18" xfId="86"/>
    <cellStyle name="20% - Акцент2 19" xfId="87"/>
    <cellStyle name="20% - Акцент2 2" xfId="88"/>
    <cellStyle name="20% — акцент2 2" xfId="89"/>
    <cellStyle name="20% - Акцент2 2_Приложение 1" xfId="90"/>
    <cellStyle name="20% — акцент2 2_Приложение 1" xfId="91"/>
    <cellStyle name="20% - Акцент2 2_Приложение 1_1" xfId="92"/>
    <cellStyle name="20% — акцент2 2_Приложение 2" xfId="93"/>
    <cellStyle name="20% - Акцент2 2_Приложение 2_1" xfId="94"/>
    <cellStyle name="20% — акцент2 2_Стоимость" xfId="95"/>
    <cellStyle name="20% - Акцент2 2_Стоимость_1" xfId="96"/>
    <cellStyle name="20% — акцент2 2_Стоимость_1" xfId="97"/>
    <cellStyle name="20% - Акцент2 2_Стоимость_Стоимость" xfId="98"/>
    <cellStyle name="20% — акцент2 2_Стоимость_Стоимость" xfId="99"/>
    <cellStyle name="20% - Акцент2 20" xfId="100"/>
    <cellStyle name="20% - Акцент2 21" xfId="101"/>
    <cellStyle name="20% - Акцент2 22" xfId="102"/>
    <cellStyle name="20% - Акцент2 23" xfId="103"/>
    <cellStyle name="20% - Акцент2 24" xfId="104"/>
    <cellStyle name="20% - Акцент2 25" xfId="105"/>
    <cellStyle name="20% - Акцент2 26" xfId="106"/>
    <cellStyle name="20% - Акцент2 27" xfId="107"/>
    <cellStyle name="20% - Акцент2 28" xfId="108"/>
    <cellStyle name="20% - Акцент2 29" xfId="109"/>
    <cellStyle name="20% - Акцент2 3" xfId="110"/>
    <cellStyle name="20% — акцент2 3" xfId="111"/>
    <cellStyle name="20% - Акцент2 3_Приложение 1" xfId="112"/>
    <cellStyle name="20% — акцент2 3_Приложение 1" xfId="113"/>
    <cellStyle name="20% - Акцент2 3_Приложение 1_1" xfId="114"/>
    <cellStyle name="20% — акцент2 3_Приложение 2" xfId="115"/>
    <cellStyle name="20% - Акцент2 3_Приложение 2_1" xfId="116"/>
    <cellStyle name="20% — акцент2 3_Стоимость" xfId="117"/>
    <cellStyle name="20% - Акцент2 3_Стоимость_1" xfId="118"/>
    <cellStyle name="20% — акцент2 3_Стоимость_1" xfId="119"/>
    <cellStyle name="20% - Акцент2 3_Стоимость_Стоимость" xfId="120"/>
    <cellStyle name="20% — акцент2 3_Стоимость_Стоимость" xfId="121"/>
    <cellStyle name="20% - Акцент2 30" xfId="122"/>
    <cellStyle name="20% - Акцент2 31" xfId="123"/>
    <cellStyle name="20% - Акцент2 32" xfId="124"/>
    <cellStyle name="20% - Акцент2 33" xfId="125"/>
    <cellStyle name="20% - Акцент2 34" xfId="126"/>
    <cellStyle name="20% - Акцент2 35" xfId="127"/>
    <cellStyle name="20% - Акцент2 36" xfId="128"/>
    <cellStyle name="20% - Акцент2 37" xfId="129"/>
    <cellStyle name="20% - Акцент2 38" xfId="130"/>
    <cellStyle name="20% - Акцент2 39" xfId="131"/>
    <cellStyle name="20% - Акцент2 4" xfId="132"/>
    <cellStyle name="20% — акцент2 4" xfId="133"/>
    <cellStyle name="20% - Акцент2 4_Приложение 1" xfId="134"/>
    <cellStyle name="20% — акцент2 4_Приложение 1" xfId="135"/>
    <cellStyle name="20% - Акцент2 4_Приложение 1_1" xfId="136"/>
    <cellStyle name="20% — акцент2 4_Приложение 2" xfId="137"/>
    <cellStyle name="20% - Акцент2 4_Приложение 2_1" xfId="138"/>
    <cellStyle name="20% — акцент2 4_Стоимость" xfId="139"/>
    <cellStyle name="20% - Акцент2 4_Стоимость_1" xfId="140"/>
    <cellStyle name="20% — акцент2 4_Стоимость_1" xfId="141"/>
    <cellStyle name="20% - Акцент2 4_Стоимость_Стоимость" xfId="142"/>
    <cellStyle name="20% — акцент2 4_Стоимость_Стоимость" xfId="143"/>
    <cellStyle name="20% - Акцент2 40" xfId="144"/>
    <cellStyle name="20% - Акцент2 41" xfId="145"/>
    <cellStyle name="20% - Акцент2 42" xfId="146"/>
    <cellStyle name="20% - Акцент2 43" xfId="147"/>
    <cellStyle name="20% - Акцент2 44" xfId="148"/>
    <cellStyle name="20% - Акцент2 45" xfId="149"/>
    <cellStyle name="20% - Акцент2 5" xfId="150"/>
    <cellStyle name="20% - Акцент2 6" xfId="151"/>
    <cellStyle name="20% - Акцент2 7" xfId="152"/>
    <cellStyle name="20% - Акцент2 8" xfId="153"/>
    <cellStyle name="20% - Акцент2 9" xfId="154"/>
    <cellStyle name="20% — акцент2_Стоимость" xfId="2416"/>
    <cellStyle name="20% — акцент3" xfId="2417"/>
    <cellStyle name="20% - Акцент3 10" xfId="155"/>
    <cellStyle name="20% - Акцент3 11" xfId="156"/>
    <cellStyle name="20% - Акцент3 12" xfId="157"/>
    <cellStyle name="20% - Акцент3 13" xfId="158"/>
    <cellStyle name="20% - Акцент3 14" xfId="159"/>
    <cellStyle name="20% - Акцент3 15" xfId="160"/>
    <cellStyle name="20% - Акцент3 16" xfId="161"/>
    <cellStyle name="20% - Акцент3 17" xfId="162"/>
    <cellStyle name="20% - Акцент3 18" xfId="163"/>
    <cellStyle name="20% - Акцент3 19" xfId="164"/>
    <cellStyle name="20% - Акцент3 2" xfId="165"/>
    <cellStyle name="20% — акцент3 2" xfId="166"/>
    <cellStyle name="20% - Акцент3 2_Приложение 1" xfId="167"/>
    <cellStyle name="20% — акцент3 2_Приложение 1" xfId="168"/>
    <cellStyle name="20% - Акцент3 2_Приложение 1_1" xfId="169"/>
    <cellStyle name="20% — акцент3 2_Приложение 2" xfId="170"/>
    <cellStyle name="20% - Акцент3 2_Приложение 2_1" xfId="171"/>
    <cellStyle name="20% — акцент3 2_Стоимость" xfId="172"/>
    <cellStyle name="20% - Акцент3 2_Стоимость_1" xfId="173"/>
    <cellStyle name="20% — акцент3 2_Стоимость_1" xfId="174"/>
    <cellStyle name="20% - Акцент3 2_Стоимость_Стоимость" xfId="175"/>
    <cellStyle name="20% — акцент3 2_Стоимость_Стоимость" xfId="176"/>
    <cellStyle name="20% - Акцент3 20" xfId="177"/>
    <cellStyle name="20% - Акцент3 21" xfId="178"/>
    <cellStyle name="20% - Акцент3 22" xfId="179"/>
    <cellStyle name="20% - Акцент3 23" xfId="180"/>
    <cellStyle name="20% - Акцент3 24" xfId="181"/>
    <cellStyle name="20% - Акцент3 25" xfId="182"/>
    <cellStyle name="20% - Акцент3 26" xfId="183"/>
    <cellStyle name="20% - Акцент3 27" xfId="184"/>
    <cellStyle name="20% - Акцент3 28" xfId="185"/>
    <cellStyle name="20% - Акцент3 29" xfId="186"/>
    <cellStyle name="20% - Акцент3 3" xfId="187"/>
    <cellStyle name="20% — акцент3 3" xfId="188"/>
    <cellStyle name="20% - Акцент3 3_Приложение 1" xfId="189"/>
    <cellStyle name="20% — акцент3 3_Приложение 1" xfId="190"/>
    <cellStyle name="20% - Акцент3 3_Приложение 1_1" xfId="191"/>
    <cellStyle name="20% — акцент3 3_Приложение 2" xfId="192"/>
    <cellStyle name="20% - Акцент3 3_Приложение 2_1" xfId="193"/>
    <cellStyle name="20% — акцент3 3_Стоимость" xfId="194"/>
    <cellStyle name="20% - Акцент3 3_Стоимость_1" xfId="195"/>
    <cellStyle name="20% — акцент3 3_Стоимость_1" xfId="196"/>
    <cellStyle name="20% - Акцент3 3_Стоимость_Стоимость" xfId="197"/>
    <cellStyle name="20% — акцент3 3_Стоимость_Стоимость" xfId="198"/>
    <cellStyle name="20% - Акцент3 30" xfId="199"/>
    <cellStyle name="20% - Акцент3 31" xfId="200"/>
    <cellStyle name="20% - Акцент3 32" xfId="201"/>
    <cellStyle name="20% - Акцент3 33" xfId="202"/>
    <cellStyle name="20% - Акцент3 34" xfId="203"/>
    <cellStyle name="20% - Акцент3 35" xfId="204"/>
    <cellStyle name="20% - Акцент3 36" xfId="205"/>
    <cellStyle name="20% - Акцент3 37" xfId="206"/>
    <cellStyle name="20% - Акцент3 38" xfId="207"/>
    <cellStyle name="20% - Акцент3 39" xfId="208"/>
    <cellStyle name="20% - Акцент3 4" xfId="209"/>
    <cellStyle name="20% — акцент3 4" xfId="210"/>
    <cellStyle name="20% - Акцент3 4_Приложение 1" xfId="211"/>
    <cellStyle name="20% — акцент3 4_Приложение 1" xfId="212"/>
    <cellStyle name="20% - Акцент3 4_Приложение 1_1" xfId="213"/>
    <cellStyle name="20% — акцент3 4_Приложение 2" xfId="214"/>
    <cellStyle name="20% - Акцент3 4_Приложение 2_1" xfId="215"/>
    <cellStyle name="20% — акцент3 4_Стоимость" xfId="216"/>
    <cellStyle name="20% - Акцент3 4_Стоимость_1" xfId="217"/>
    <cellStyle name="20% — акцент3 4_Стоимость_1" xfId="218"/>
    <cellStyle name="20% - Акцент3 4_Стоимость_Стоимость" xfId="219"/>
    <cellStyle name="20% — акцент3 4_Стоимость_Стоимость" xfId="220"/>
    <cellStyle name="20% - Акцент3 40" xfId="221"/>
    <cellStyle name="20% - Акцент3 41" xfId="222"/>
    <cellStyle name="20% - Акцент3 42" xfId="223"/>
    <cellStyle name="20% - Акцент3 43" xfId="224"/>
    <cellStyle name="20% - Акцент3 44" xfId="225"/>
    <cellStyle name="20% - Акцент3 45" xfId="226"/>
    <cellStyle name="20% - Акцент3 5" xfId="227"/>
    <cellStyle name="20% - Акцент3 6" xfId="228"/>
    <cellStyle name="20% - Акцент3 7" xfId="229"/>
    <cellStyle name="20% - Акцент3 8" xfId="230"/>
    <cellStyle name="20% - Акцент3 9" xfId="231"/>
    <cellStyle name="20% — акцент3_Стоимость" xfId="2418"/>
    <cellStyle name="20% — акцент4" xfId="2419"/>
    <cellStyle name="20% - Акцент4 10" xfId="232"/>
    <cellStyle name="20% - Акцент4 11" xfId="233"/>
    <cellStyle name="20% - Акцент4 12" xfId="234"/>
    <cellStyle name="20% - Акцент4 13" xfId="235"/>
    <cellStyle name="20% - Акцент4 14" xfId="236"/>
    <cellStyle name="20% - Акцент4 15" xfId="237"/>
    <cellStyle name="20% - Акцент4 16" xfId="238"/>
    <cellStyle name="20% - Акцент4 17" xfId="239"/>
    <cellStyle name="20% - Акцент4 18" xfId="240"/>
    <cellStyle name="20% - Акцент4 19" xfId="241"/>
    <cellStyle name="20% - Акцент4 2" xfId="242"/>
    <cellStyle name="20% — акцент4 2" xfId="243"/>
    <cellStyle name="20% - Акцент4 2_Приложение 1" xfId="244"/>
    <cellStyle name="20% — акцент4 2_Приложение 1" xfId="245"/>
    <cellStyle name="20% - Акцент4 2_Приложение 1_1" xfId="246"/>
    <cellStyle name="20% — акцент4 2_Приложение 2" xfId="247"/>
    <cellStyle name="20% - Акцент4 2_Приложение 2_1" xfId="248"/>
    <cellStyle name="20% — акцент4 2_Стоимость" xfId="249"/>
    <cellStyle name="20% - Акцент4 2_Стоимость_1" xfId="250"/>
    <cellStyle name="20% — акцент4 2_Стоимость_1" xfId="251"/>
    <cellStyle name="20% - Акцент4 2_Стоимость_Стоимость" xfId="252"/>
    <cellStyle name="20% — акцент4 2_Стоимость_Стоимость" xfId="253"/>
    <cellStyle name="20% - Акцент4 20" xfId="254"/>
    <cellStyle name="20% - Акцент4 21" xfId="255"/>
    <cellStyle name="20% - Акцент4 22" xfId="256"/>
    <cellStyle name="20% - Акцент4 23" xfId="257"/>
    <cellStyle name="20% - Акцент4 24" xfId="258"/>
    <cellStyle name="20% - Акцент4 25" xfId="259"/>
    <cellStyle name="20% - Акцент4 26" xfId="260"/>
    <cellStyle name="20% - Акцент4 27" xfId="261"/>
    <cellStyle name="20% - Акцент4 28" xfId="262"/>
    <cellStyle name="20% - Акцент4 29" xfId="263"/>
    <cellStyle name="20% - Акцент4 3" xfId="264"/>
    <cellStyle name="20% — акцент4 3" xfId="265"/>
    <cellStyle name="20% - Акцент4 3_Приложение 1" xfId="266"/>
    <cellStyle name="20% — акцент4 3_Приложение 1" xfId="267"/>
    <cellStyle name="20% - Акцент4 3_Приложение 1_1" xfId="268"/>
    <cellStyle name="20% — акцент4 3_Приложение 2" xfId="269"/>
    <cellStyle name="20% - Акцент4 3_Приложение 2_1" xfId="270"/>
    <cellStyle name="20% — акцент4 3_Стоимость" xfId="271"/>
    <cellStyle name="20% - Акцент4 3_Стоимость_1" xfId="272"/>
    <cellStyle name="20% — акцент4 3_Стоимость_1" xfId="273"/>
    <cellStyle name="20% - Акцент4 3_Стоимость_Стоимость" xfId="274"/>
    <cellStyle name="20% — акцент4 3_Стоимость_Стоимость" xfId="275"/>
    <cellStyle name="20% - Акцент4 30" xfId="276"/>
    <cellStyle name="20% - Акцент4 31" xfId="277"/>
    <cellStyle name="20% - Акцент4 32" xfId="278"/>
    <cellStyle name="20% - Акцент4 33" xfId="279"/>
    <cellStyle name="20% - Акцент4 34" xfId="280"/>
    <cellStyle name="20% - Акцент4 35" xfId="281"/>
    <cellStyle name="20% - Акцент4 36" xfId="282"/>
    <cellStyle name="20% - Акцент4 37" xfId="283"/>
    <cellStyle name="20% - Акцент4 38" xfId="284"/>
    <cellStyle name="20% - Акцент4 39" xfId="285"/>
    <cellStyle name="20% - Акцент4 4" xfId="286"/>
    <cellStyle name="20% — акцент4 4" xfId="287"/>
    <cellStyle name="20% - Акцент4 4_Приложение 1" xfId="288"/>
    <cellStyle name="20% — акцент4 4_Приложение 1" xfId="289"/>
    <cellStyle name="20% - Акцент4 4_Приложение 1_1" xfId="290"/>
    <cellStyle name="20% — акцент4 4_Приложение 2" xfId="291"/>
    <cellStyle name="20% - Акцент4 4_Приложение 2_1" xfId="292"/>
    <cellStyle name="20% — акцент4 4_Стоимость" xfId="293"/>
    <cellStyle name="20% - Акцент4 4_Стоимость_1" xfId="294"/>
    <cellStyle name="20% — акцент4 4_Стоимость_1" xfId="295"/>
    <cellStyle name="20% - Акцент4 4_Стоимость_Стоимость" xfId="296"/>
    <cellStyle name="20% — акцент4 4_Стоимость_Стоимость" xfId="297"/>
    <cellStyle name="20% - Акцент4 40" xfId="298"/>
    <cellStyle name="20% - Акцент4 41" xfId="299"/>
    <cellStyle name="20% - Акцент4 42" xfId="300"/>
    <cellStyle name="20% - Акцент4 43" xfId="301"/>
    <cellStyle name="20% - Акцент4 44" xfId="302"/>
    <cellStyle name="20% - Акцент4 45" xfId="303"/>
    <cellStyle name="20% - Акцент4 5" xfId="304"/>
    <cellStyle name="20% - Акцент4 6" xfId="305"/>
    <cellStyle name="20% - Акцент4 7" xfId="306"/>
    <cellStyle name="20% - Акцент4 8" xfId="307"/>
    <cellStyle name="20% - Акцент4 9" xfId="308"/>
    <cellStyle name="20% — акцент4_Стоимость" xfId="2420"/>
    <cellStyle name="20% — акцент5" xfId="2421"/>
    <cellStyle name="20% - Акцент5 10" xfId="309"/>
    <cellStyle name="20% - Акцент5 11" xfId="310"/>
    <cellStyle name="20% - Акцент5 12" xfId="311"/>
    <cellStyle name="20% - Акцент5 13" xfId="312"/>
    <cellStyle name="20% - Акцент5 14" xfId="313"/>
    <cellStyle name="20% - Акцент5 15" xfId="314"/>
    <cellStyle name="20% - Акцент5 16" xfId="315"/>
    <cellStyle name="20% - Акцент5 17" xfId="316"/>
    <cellStyle name="20% - Акцент5 18" xfId="317"/>
    <cellStyle name="20% - Акцент5 19" xfId="318"/>
    <cellStyle name="20% - Акцент5 2" xfId="319"/>
    <cellStyle name="20% — акцент5 2" xfId="320"/>
    <cellStyle name="20% - Акцент5 2_Приложение 1" xfId="321"/>
    <cellStyle name="20% — акцент5 2_Приложение 1" xfId="322"/>
    <cellStyle name="20% - Акцент5 2_Приложение 1_1" xfId="323"/>
    <cellStyle name="20% — акцент5 2_Приложение 2" xfId="324"/>
    <cellStyle name="20% - Акцент5 2_Приложение 2_1" xfId="325"/>
    <cellStyle name="20% — акцент5 2_Стоимость" xfId="326"/>
    <cellStyle name="20% - Акцент5 2_Стоимость_1" xfId="327"/>
    <cellStyle name="20% — акцент5 2_Стоимость_1" xfId="328"/>
    <cellStyle name="20% - Акцент5 2_Стоимость_Стоимость" xfId="329"/>
    <cellStyle name="20% — акцент5 2_Стоимость_Стоимость" xfId="330"/>
    <cellStyle name="20% - Акцент5 20" xfId="331"/>
    <cellStyle name="20% - Акцент5 21" xfId="332"/>
    <cellStyle name="20% - Акцент5 22" xfId="333"/>
    <cellStyle name="20% - Акцент5 23" xfId="334"/>
    <cellStyle name="20% - Акцент5 24" xfId="335"/>
    <cellStyle name="20% - Акцент5 25" xfId="336"/>
    <cellStyle name="20% - Акцент5 26" xfId="337"/>
    <cellStyle name="20% - Акцент5 27" xfId="338"/>
    <cellStyle name="20% - Акцент5 28" xfId="339"/>
    <cellStyle name="20% - Акцент5 29" xfId="340"/>
    <cellStyle name="20% - Акцент5 3" xfId="341"/>
    <cellStyle name="20% — акцент5 3" xfId="342"/>
    <cellStyle name="20% - Акцент5 3_Приложение 1" xfId="343"/>
    <cellStyle name="20% — акцент5 3_Приложение 1" xfId="344"/>
    <cellStyle name="20% - Акцент5 3_Приложение 1_1" xfId="345"/>
    <cellStyle name="20% — акцент5 3_Приложение 2" xfId="346"/>
    <cellStyle name="20% - Акцент5 3_Приложение 2_1" xfId="347"/>
    <cellStyle name="20% — акцент5 3_Стоимость" xfId="348"/>
    <cellStyle name="20% - Акцент5 3_Стоимость_1" xfId="349"/>
    <cellStyle name="20% — акцент5 3_Стоимость_1" xfId="350"/>
    <cellStyle name="20% - Акцент5 3_Стоимость_Стоимость" xfId="351"/>
    <cellStyle name="20% — акцент5 3_Стоимость_Стоимость" xfId="352"/>
    <cellStyle name="20% - Акцент5 30" xfId="353"/>
    <cellStyle name="20% - Акцент5 31" xfId="354"/>
    <cellStyle name="20% - Акцент5 32" xfId="355"/>
    <cellStyle name="20% - Акцент5 33" xfId="356"/>
    <cellStyle name="20% - Акцент5 34" xfId="357"/>
    <cellStyle name="20% - Акцент5 35" xfId="358"/>
    <cellStyle name="20% - Акцент5 36" xfId="359"/>
    <cellStyle name="20% - Акцент5 37" xfId="360"/>
    <cellStyle name="20% - Акцент5 38" xfId="361"/>
    <cellStyle name="20% - Акцент5 39" xfId="362"/>
    <cellStyle name="20% - Акцент5 4" xfId="363"/>
    <cellStyle name="20% — акцент5 4" xfId="364"/>
    <cellStyle name="20% - Акцент5 4_Приложение 1" xfId="365"/>
    <cellStyle name="20% — акцент5 4_Приложение 1" xfId="366"/>
    <cellStyle name="20% - Акцент5 4_Приложение 1_1" xfId="367"/>
    <cellStyle name="20% — акцент5 4_Приложение 2" xfId="368"/>
    <cellStyle name="20% - Акцент5 4_Приложение 2_1" xfId="369"/>
    <cellStyle name="20% — акцент5 4_Стоимость" xfId="370"/>
    <cellStyle name="20% - Акцент5 4_Стоимость_1" xfId="371"/>
    <cellStyle name="20% — акцент5 4_Стоимость_1" xfId="372"/>
    <cellStyle name="20% - Акцент5 4_Стоимость_Стоимость" xfId="373"/>
    <cellStyle name="20% — акцент5 4_Стоимость_Стоимость" xfId="374"/>
    <cellStyle name="20% - Акцент5 40" xfId="375"/>
    <cellStyle name="20% - Акцент5 41" xfId="376"/>
    <cellStyle name="20% - Акцент5 42" xfId="377"/>
    <cellStyle name="20% - Акцент5 43" xfId="378"/>
    <cellStyle name="20% - Акцент5 44" xfId="379"/>
    <cellStyle name="20% - Акцент5 45" xfId="380"/>
    <cellStyle name="20% - Акцент5 5" xfId="381"/>
    <cellStyle name="20% - Акцент5 6" xfId="382"/>
    <cellStyle name="20% - Акцент5 7" xfId="383"/>
    <cellStyle name="20% - Акцент5 8" xfId="384"/>
    <cellStyle name="20% - Акцент5 9" xfId="385"/>
    <cellStyle name="20% — акцент5_Стоимость" xfId="2422"/>
    <cellStyle name="20% — акцент6" xfId="2423"/>
    <cellStyle name="20% - Акцент6 10" xfId="386"/>
    <cellStyle name="20% - Акцент6 11" xfId="387"/>
    <cellStyle name="20% - Акцент6 12" xfId="388"/>
    <cellStyle name="20% - Акцент6 13" xfId="389"/>
    <cellStyle name="20% - Акцент6 14" xfId="390"/>
    <cellStyle name="20% - Акцент6 15" xfId="391"/>
    <cellStyle name="20% - Акцент6 16" xfId="392"/>
    <cellStyle name="20% - Акцент6 17" xfId="393"/>
    <cellStyle name="20% - Акцент6 18" xfId="394"/>
    <cellStyle name="20% - Акцент6 19" xfId="395"/>
    <cellStyle name="20% - Акцент6 2" xfId="396"/>
    <cellStyle name="20% — акцент6 2" xfId="397"/>
    <cellStyle name="20% - Акцент6 2_Приложение 1" xfId="398"/>
    <cellStyle name="20% — акцент6 2_Приложение 1" xfId="399"/>
    <cellStyle name="20% - Акцент6 2_Приложение 1_1" xfId="400"/>
    <cellStyle name="20% — акцент6 2_Приложение 2" xfId="401"/>
    <cellStyle name="20% - Акцент6 2_Приложение 2_1" xfId="402"/>
    <cellStyle name="20% — акцент6 2_Стоимость" xfId="403"/>
    <cellStyle name="20% - Акцент6 2_Стоимость_1" xfId="404"/>
    <cellStyle name="20% — акцент6 2_Стоимость_1" xfId="405"/>
    <cellStyle name="20% - Акцент6 2_Стоимость_Стоимость" xfId="406"/>
    <cellStyle name="20% — акцент6 2_Стоимость_Стоимость" xfId="407"/>
    <cellStyle name="20% - Акцент6 20" xfId="408"/>
    <cellStyle name="20% - Акцент6 21" xfId="409"/>
    <cellStyle name="20% - Акцент6 22" xfId="410"/>
    <cellStyle name="20% - Акцент6 23" xfId="411"/>
    <cellStyle name="20% - Акцент6 24" xfId="412"/>
    <cellStyle name="20% - Акцент6 25" xfId="413"/>
    <cellStyle name="20% - Акцент6 26" xfId="414"/>
    <cellStyle name="20% - Акцент6 27" xfId="415"/>
    <cellStyle name="20% - Акцент6 28" xfId="416"/>
    <cellStyle name="20% - Акцент6 29" xfId="417"/>
    <cellStyle name="20% - Акцент6 3" xfId="418"/>
    <cellStyle name="20% — акцент6 3" xfId="419"/>
    <cellStyle name="20% - Акцент6 3_Приложение 1" xfId="420"/>
    <cellStyle name="20% — акцент6 3_Приложение 1" xfId="421"/>
    <cellStyle name="20% - Акцент6 3_Приложение 1_1" xfId="422"/>
    <cellStyle name="20% — акцент6 3_Приложение 2" xfId="423"/>
    <cellStyle name="20% - Акцент6 3_Приложение 2_1" xfId="424"/>
    <cellStyle name="20% — акцент6 3_Стоимость" xfId="425"/>
    <cellStyle name="20% - Акцент6 3_Стоимость_1" xfId="426"/>
    <cellStyle name="20% — акцент6 3_Стоимость_1" xfId="427"/>
    <cellStyle name="20% - Акцент6 3_Стоимость_Стоимость" xfId="428"/>
    <cellStyle name="20% — акцент6 3_Стоимость_Стоимость" xfId="429"/>
    <cellStyle name="20% - Акцент6 30" xfId="430"/>
    <cellStyle name="20% - Акцент6 31" xfId="431"/>
    <cellStyle name="20% - Акцент6 32" xfId="432"/>
    <cellStyle name="20% - Акцент6 33" xfId="433"/>
    <cellStyle name="20% - Акцент6 34" xfId="434"/>
    <cellStyle name="20% - Акцент6 35" xfId="435"/>
    <cellStyle name="20% - Акцент6 36" xfId="436"/>
    <cellStyle name="20% - Акцент6 37" xfId="437"/>
    <cellStyle name="20% - Акцент6 38" xfId="438"/>
    <cellStyle name="20% - Акцент6 39" xfId="439"/>
    <cellStyle name="20% - Акцент6 4" xfId="440"/>
    <cellStyle name="20% — акцент6 4" xfId="441"/>
    <cellStyle name="20% - Акцент6 4_Приложение 1" xfId="442"/>
    <cellStyle name="20% — акцент6 4_Приложение 1" xfId="443"/>
    <cellStyle name="20% - Акцент6 4_Приложение 1_1" xfId="444"/>
    <cellStyle name="20% — акцент6 4_Приложение 2" xfId="445"/>
    <cellStyle name="20% - Акцент6 4_Приложение 2_1" xfId="446"/>
    <cellStyle name="20% — акцент6 4_Стоимость" xfId="447"/>
    <cellStyle name="20% - Акцент6 4_Стоимость_1" xfId="448"/>
    <cellStyle name="20% — акцент6 4_Стоимость_1" xfId="449"/>
    <cellStyle name="20% - Акцент6 4_Стоимость_Стоимость" xfId="450"/>
    <cellStyle name="20% — акцент6 4_Стоимость_Стоимость" xfId="451"/>
    <cellStyle name="20% - Акцент6 40" xfId="452"/>
    <cellStyle name="20% - Акцент6 41" xfId="453"/>
    <cellStyle name="20% - Акцент6 42" xfId="454"/>
    <cellStyle name="20% - Акцент6 43" xfId="455"/>
    <cellStyle name="20% - Акцент6 44" xfId="456"/>
    <cellStyle name="20% - Акцент6 45" xfId="457"/>
    <cellStyle name="20% - Акцент6 5" xfId="458"/>
    <cellStyle name="20% - Акцент6 6" xfId="459"/>
    <cellStyle name="20% - Акцент6 7" xfId="460"/>
    <cellStyle name="20% - Акцент6 8" xfId="461"/>
    <cellStyle name="20% - Акцент6 9" xfId="462"/>
    <cellStyle name="20% — акцент6_Стоимость" xfId="2424"/>
    <cellStyle name="40% — акцент1" xfId="2425"/>
    <cellStyle name="40% - Акцент1 10" xfId="463"/>
    <cellStyle name="40% - Акцент1 11" xfId="464"/>
    <cellStyle name="40% - Акцент1 12" xfId="465"/>
    <cellStyle name="40% - Акцент1 13" xfId="466"/>
    <cellStyle name="40% - Акцент1 14" xfId="467"/>
    <cellStyle name="40% - Акцент1 15" xfId="468"/>
    <cellStyle name="40% - Акцент1 16" xfId="469"/>
    <cellStyle name="40% - Акцент1 17" xfId="470"/>
    <cellStyle name="40% - Акцент1 18" xfId="471"/>
    <cellStyle name="40% - Акцент1 19" xfId="472"/>
    <cellStyle name="40% - Акцент1 2" xfId="473"/>
    <cellStyle name="40% — акцент1 2" xfId="474"/>
    <cellStyle name="40% - Акцент1 2_Приложение 1" xfId="475"/>
    <cellStyle name="40% — акцент1 2_Приложение 1" xfId="476"/>
    <cellStyle name="40% - Акцент1 2_Приложение 1_1" xfId="477"/>
    <cellStyle name="40% — акцент1 2_Приложение 2" xfId="478"/>
    <cellStyle name="40% - Акцент1 2_Приложение 2_1" xfId="479"/>
    <cellStyle name="40% — акцент1 2_Стоимость" xfId="480"/>
    <cellStyle name="40% - Акцент1 2_Стоимость_1" xfId="481"/>
    <cellStyle name="40% — акцент1 2_Стоимость_1" xfId="482"/>
    <cellStyle name="40% - Акцент1 2_Стоимость_Стоимость" xfId="483"/>
    <cellStyle name="40% — акцент1 2_Стоимость_Стоимость" xfId="484"/>
    <cellStyle name="40% - Акцент1 20" xfId="485"/>
    <cellStyle name="40% - Акцент1 21" xfId="486"/>
    <cellStyle name="40% - Акцент1 22" xfId="487"/>
    <cellStyle name="40% - Акцент1 23" xfId="488"/>
    <cellStyle name="40% - Акцент1 24" xfId="489"/>
    <cellStyle name="40% - Акцент1 25" xfId="490"/>
    <cellStyle name="40% - Акцент1 26" xfId="491"/>
    <cellStyle name="40% - Акцент1 27" xfId="492"/>
    <cellStyle name="40% - Акцент1 28" xfId="493"/>
    <cellStyle name="40% - Акцент1 29" xfId="494"/>
    <cellStyle name="40% - Акцент1 3" xfId="495"/>
    <cellStyle name="40% — акцент1 3" xfId="496"/>
    <cellStyle name="40% - Акцент1 3_Приложение 1" xfId="497"/>
    <cellStyle name="40% — акцент1 3_Приложение 1" xfId="498"/>
    <cellStyle name="40% - Акцент1 3_Приложение 1_1" xfId="499"/>
    <cellStyle name="40% — акцент1 3_Приложение 2" xfId="500"/>
    <cellStyle name="40% - Акцент1 3_Приложение 2_1" xfId="501"/>
    <cellStyle name="40% — акцент1 3_Стоимость" xfId="502"/>
    <cellStyle name="40% - Акцент1 3_Стоимость_1" xfId="503"/>
    <cellStyle name="40% — акцент1 3_Стоимость_1" xfId="504"/>
    <cellStyle name="40% - Акцент1 3_Стоимость_Стоимость" xfId="505"/>
    <cellStyle name="40% — акцент1 3_Стоимость_Стоимость" xfId="506"/>
    <cellStyle name="40% - Акцент1 30" xfId="507"/>
    <cellStyle name="40% - Акцент1 31" xfId="508"/>
    <cellStyle name="40% - Акцент1 32" xfId="509"/>
    <cellStyle name="40% - Акцент1 33" xfId="510"/>
    <cellStyle name="40% - Акцент1 34" xfId="511"/>
    <cellStyle name="40% - Акцент1 35" xfId="512"/>
    <cellStyle name="40% - Акцент1 36" xfId="513"/>
    <cellStyle name="40% - Акцент1 37" xfId="514"/>
    <cellStyle name="40% - Акцент1 38" xfId="515"/>
    <cellStyle name="40% - Акцент1 39" xfId="516"/>
    <cellStyle name="40% - Акцент1 4" xfId="517"/>
    <cellStyle name="40% — акцент1 4" xfId="518"/>
    <cellStyle name="40% - Акцент1 4_Приложение 1" xfId="519"/>
    <cellStyle name="40% — акцент1 4_Приложение 1" xfId="520"/>
    <cellStyle name="40% - Акцент1 4_Приложение 1_1" xfId="521"/>
    <cellStyle name="40% — акцент1 4_Приложение 2" xfId="522"/>
    <cellStyle name="40% - Акцент1 4_Приложение 2_1" xfId="523"/>
    <cellStyle name="40% — акцент1 4_Стоимость" xfId="524"/>
    <cellStyle name="40% - Акцент1 4_Стоимость_1" xfId="525"/>
    <cellStyle name="40% — акцент1 4_Стоимость_1" xfId="526"/>
    <cellStyle name="40% - Акцент1 4_Стоимость_Стоимость" xfId="527"/>
    <cellStyle name="40% — акцент1 4_Стоимость_Стоимость" xfId="528"/>
    <cellStyle name="40% - Акцент1 40" xfId="529"/>
    <cellStyle name="40% - Акцент1 41" xfId="530"/>
    <cellStyle name="40% - Акцент1 42" xfId="531"/>
    <cellStyle name="40% - Акцент1 43" xfId="532"/>
    <cellStyle name="40% - Акцент1 44" xfId="533"/>
    <cellStyle name="40% - Акцент1 45" xfId="534"/>
    <cellStyle name="40% - Акцент1 5" xfId="535"/>
    <cellStyle name="40% - Акцент1 6" xfId="536"/>
    <cellStyle name="40% - Акцент1 7" xfId="537"/>
    <cellStyle name="40% - Акцент1 8" xfId="538"/>
    <cellStyle name="40% - Акцент1 9" xfId="539"/>
    <cellStyle name="40% — акцент1_Стоимость" xfId="2426"/>
    <cellStyle name="40% — акцент2" xfId="2427"/>
    <cellStyle name="40% - Акцент2 10" xfId="540"/>
    <cellStyle name="40% - Акцент2 11" xfId="541"/>
    <cellStyle name="40% - Акцент2 12" xfId="542"/>
    <cellStyle name="40% - Акцент2 13" xfId="543"/>
    <cellStyle name="40% - Акцент2 14" xfId="544"/>
    <cellStyle name="40% - Акцент2 15" xfId="545"/>
    <cellStyle name="40% - Акцент2 16" xfId="546"/>
    <cellStyle name="40% - Акцент2 17" xfId="547"/>
    <cellStyle name="40% - Акцент2 18" xfId="548"/>
    <cellStyle name="40% - Акцент2 19" xfId="549"/>
    <cellStyle name="40% - Акцент2 2" xfId="550"/>
    <cellStyle name="40% — акцент2 2" xfId="551"/>
    <cellStyle name="40% - Акцент2 2_Приложение 1" xfId="552"/>
    <cellStyle name="40% — акцент2 2_Приложение 1" xfId="553"/>
    <cellStyle name="40% - Акцент2 2_Приложение 1_1" xfId="554"/>
    <cellStyle name="40% — акцент2 2_Приложение 2" xfId="555"/>
    <cellStyle name="40% - Акцент2 2_Приложение 2_1" xfId="556"/>
    <cellStyle name="40% — акцент2 2_Стоимость" xfId="557"/>
    <cellStyle name="40% - Акцент2 2_Стоимость_1" xfId="558"/>
    <cellStyle name="40% — акцент2 2_Стоимость_1" xfId="559"/>
    <cellStyle name="40% - Акцент2 2_Стоимость_Стоимость" xfId="560"/>
    <cellStyle name="40% — акцент2 2_Стоимость_Стоимость" xfId="561"/>
    <cellStyle name="40% - Акцент2 20" xfId="562"/>
    <cellStyle name="40% - Акцент2 21" xfId="563"/>
    <cellStyle name="40% - Акцент2 22" xfId="564"/>
    <cellStyle name="40% - Акцент2 23" xfId="565"/>
    <cellStyle name="40% - Акцент2 24" xfId="566"/>
    <cellStyle name="40% - Акцент2 25" xfId="567"/>
    <cellStyle name="40% - Акцент2 26" xfId="568"/>
    <cellStyle name="40% - Акцент2 27" xfId="569"/>
    <cellStyle name="40% - Акцент2 28" xfId="570"/>
    <cellStyle name="40% - Акцент2 29" xfId="571"/>
    <cellStyle name="40% - Акцент2 3" xfId="572"/>
    <cellStyle name="40% — акцент2 3" xfId="573"/>
    <cellStyle name="40% - Акцент2 3_Приложение 1" xfId="574"/>
    <cellStyle name="40% — акцент2 3_Приложение 1" xfId="575"/>
    <cellStyle name="40% - Акцент2 3_Приложение 1_1" xfId="576"/>
    <cellStyle name="40% — акцент2 3_Приложение 2" xfId="577"/>
    <cellStyle name="40% - Акцент2 3_Приложение 2_1" xfId="578"/>
    <cellStyle name="40% — акцент2 3_Стоимость" xfId="579"/>
    <cellStyle name="40% - Акцент2 3_Стоимость_1" xfId="580"/>
    <cellStyle name="40% — акцент2 3_Стоимость_1" xfId="581"/>
    <cellStyle name="40% - Акцент2 3_Стоимость_Стоимость" xfId="582"/>
    <cellStyle name="40% — акцент2 3_Стоимость_Стоимость" xfId="583"/>
    <cellStyle name="40% - Акцент2 30" xfId="584"/>
    <cellStyle name="40% - Акцент2 31" xfId="585"/>
    <cellStyle name="40% - Акцент2 32" xfId="586"/>
    <cellStyle name="40% - Акцент2 33" xfId="587"/>
    <cellStyle name="40% - Акцент2 34" xfId="588"/>
    <cellStyle name="40% - Акцент2 35" xfId="589"/>
    <cellStyle name="40% - Акцент2 36" xfId="590"/>
    <cellStyle name="40% - Акцент2 37" xfId="591"/>
    <cellStyle name="40% - Акцент2 38" xfId="592"/>
    <cellStyle name="40% - Акцент2 39" xfId="593"/>
    <cellStyle name="40% - Акцент2 4" xfId="594"/>
    <cellStyle name="40% — акцент2 4" xfId="595"/>
    <cellStyle name="40% - Акцент2 4_Приложение 1" xfId="596"/>
    <cellStyle name="40% — акцент2 4_Приложение 1" xfId="597"/>
    <cellStyle name="40% - Акцент2 4_Приложение 1_1" xfId="598"/>
    <cellStyle name="40% — акцент2 4_Приложение 2" xfId="599"/>
    <cellStyle name="40% - Акцент2 4_Приложение 2_1" xfId="600"/>
    <cellStyle name="40% — акцент2 4_Стоимость" xfId="601"/>
    <cellStyle name="40% - Акцент2 4_Стоимость_1" xfId="602"/>
    <cellStyle name="40% — акцент2 4_Стоимость_1" xfId="603"/>
    <cellStyle name="40% - Акцент2 4_Стоимость_Стоимость" xfId="604"/>
    <cellStyle name="40% — акцент2 4_Стоимость_Стоимость" xfId="605"/>
    <cellStyle name="40% - Акцент2 40" xfId="606"/>
    <cellStyle name="40% - Акцент2 41" xfId="607"/>
    <cellStyle name="40% - Акцент2 42" xfId="608"/>
    <cellStyle name="40% - Акцент2 43" xfId="609"/>
    <cellStyle name="40% - Акцент2 44" xfId="610"/>
    <cellStyle name="40% - Акцент2 45" xfId="611"/>
    <cellStyle name="40% - Акцент2 5" xfId="612"/>
    <cellStyle name="40% - Акцент2 6" xfId="613"/>
    <cellStyle name="40% - Акцент2 7" xfId="614"/>
    <cellStyle name="40% - Акцент2 8" xfId="615"/>
    <cellStyle name="40% - Акцент2 9" xfId="616"/>
    <cellStyle name="40% — акцент2_Стоимость" xfId="2428"/>
    <cellStyle name="40% — акцент3" xfId="2429"/>
    <cellStyle name="40% - Акцент3 10" xfId="617"/>
    <cellStyle name="40% - Акцент3 11" xfId="618"/>
    <cellStyle name="40% - Акцент3 12" xfId="619"/>
    <cellStyle name="40% - Акцент3 13" xfId="620"/>
    <cellStyle name="40% - Акцент3 14" xfId="621"/>
    <cellStyle name="40% - Акцент3 15" xfId="622"/>
    <cellStyle name="40% - Акцент3 16" xfId="623"/>
    <cellStyle name="40% - Акцент3 17" xfId="624"/>
    <cellStyle name="40% - Акцент3 18" xfId="625"/>
    <cellStyle name="40% - Акцент3 19" xfId="626"/>
    <cellStyle name="40% - Акцент3 2" xfId="627"/>
    <cellStyle name="40% — акцент3 2" xfId="628"/>
    <cellStyle name="40% - Акцент3 2_Приложение 1" xfId="629"/>
    <cellStyle name="40% — акцент3 2_Приложение 1" xfId="630"/>
    <cellStyle name="40% - Акцент3 2_Приложение 1_1" xfId="631"/>
    <cellStyle name="40% — акцент3 2_Приложение 2" xfId="632"/>
    <cellStyle name="40% - Акцент3 2_Приложение 2_1" xfId="633"/>
    <cellStyle name="40% — акцент3 2_Стоимость" xfId="634"/>
    <cellStyle name="40% - Акцент3 2_Стоимость_1" xfId="635"/>
    <cellStyle name="40% — акцент3 2_Стоимость_1" xfId="636"/>
    <cellStyle name="40% - Акцент3 2_Стоимость_Стоимость" xfId="637"/>
    <cellStyle name="40% — акцент3 2_Стоимость_Стоимость" xfId="638"/>
    <cellStyle name="40% - Акцент3 20" xfId="639"/>
    <cellStyle name="40% - Акцент3 21" xfId="640"/>
    <cellStyle name="40% - Акцент3 22" xfId="641"/>
    <cellStyle name="40% - Акцент3 23" xfId="642"/>
    <cellStyle name="40% - Акцент3 24" xfId="643"/>
    <cellStyle name="40% - Акцент3 25" xfId="644"/>
    <cellStyle name="40% - Акцент3 26" xfId="645"/>
    <cellStyle name="40% - Акцент3 27" xfId="646"/>
    <cellStyle name="40% - Акцент3 28" xfId="647"/>
    <cellStyle name="40% - Акцент3 29" xfId="648"/>
    <cellStyle name="40% - Акцент3 3" xfId="649"/>
    <cellStyle name="40% — акцент3 3" xfId="650"/>
    <cellStyle name="40% - Акцент3 3_Приложение 1" xfId="651"/>
    <cellStyle name="40% — акцент3 3_Приложение 1" xfId="652"/>
    <cellStyle name="40% - Акцент3 3_Приложение 1_1" xfId="653"/>
    <cellStyle name="40% — акцент3 3_Приложение 2" xfId="654"/>
    <cellStyle name="40% - Акцент3 3_Приложение 2_1" xfId="655"/>
    <cellStyle name="40% — акцент3 3_Стоимость" xfId="656"/>
    <cellStyle name="40% - Акцент3 3_Стоимость_1" xfId="657"/>
    <cellStyle name="40% — акцент3 3_Стоимость_1" xfId="658"/>
    <cellStyle name="40% - Акцент3 3_Стоимость_Стоимость" xfId="659"/>
    <cellStyle name="40% — акцент3 3_Стоимость_Стоимость" xfId="660"/>
    <cellStyle name="40% - Акцент3 30" xfId="661"/>
    <cellStyle name="40% - Акцент3 31" xfId="662"/>
    <cellStyle name="40% - Акцент3 32" xfId="663"/>
    <cellStyle name="40% - Акцент3 33" xfId="664"/>
    <cellStyle name="40% - Акцент3 34" xfId="665"/>
    <cellStyle name="40% - Акцент3 35" xfId="666"/>
    <cellStyle name="40% - Акцент3 36" xfId="667"/>
    <cellStyle name="40% - Акцент3 37" xfId="668"/>
    <cellStyle name="40% - Акцент3 38" xfId="669"/>
    <cellStyle name="40% - Акцент3 39" xfId="670"/>
    <cellStyle name="40% - Акцент3 4" xfId="671"/>
    <cellStyle name="40% — акцент3 4" xfId="672"/>
    <cellStyle name="40% - Акцент3 4_Приложение 1" xfId="673"/>
    <cellStyle name="40% — акцент3 4_Приложение 1" xfId="674"/>
    <cellStyle name="40% - Акцент3 4_Приложение 1_1" xfId="675"/>
    <cellStyle name="40% — акцент3 4_Приложение 2" xfId="676"/>
    <cellStyle name="40% - Акцент3 4_Приложение 2_1" xfId="677"/>
    <cellStyle name="40% — акцент3 4_Стоимость" xfId="678"/>
    <cellStyle name="40% - Акцент3 4_Стоимость_1" xfId="679"/>
    <cellStyle name="40% — акцент3 4_Стоимость_1" xfId="680"/>
    <cellStyle name="40% - Акцент3 4_Стоимость_Стоимость" xfId="681"/>
    <cellStyle name="40% — акцент3 4_Стоимость_Стоимость" xfId="682"/>
    <cellStyle name="40% - Акцент3 40" xfId="683"/>
    <cellStyle name="40% - Акцент3 41" xfId="684"/>
    <cellStyle name="40% - Акцент3 42" xfId="685"/>
    <cellStyle name="40% - Акцент3 43" xfId="686"/>
    <cellStyle name="40% - Акцент3 44" xfId="687"/>
    <cellStyle name="40% - Акцент3 45" xfId="688"/>
    <cellStyle name="40% - Акцент3 5" xfId="689"/>
    <cellStyle name="40% - Акцент3 6" xfId="690"/>
    <cellStyle name="40% - Акцент3 7" xfId="691"/>
    <cellStyle name="40% - Акцент3 8" xfId="692"/>
    <cellStyle name="40% - Акцент3 9" xfId="693"/>
    <cellStyle name="40% — акцент3_Стоимость" xfId="2430"/>
    <cellStyle name="40% — акцент4" xfId="2431"/>
    <cellStyle name="40% - Акцент4 10" xfId="694"/>
    <cellStyle name="40% - Акцент4 11" xfId="695"/>
    <cellStyle name="40% - Акцент4 12" xfId="696"/>
    <cellStyle name="40% - Акцент4 13" xfId="697"/>
    <cellStyle name="40% - Акцент4 14" xfId="698"/>
    <cellStyle name="40% - Акцент4 15" xfId="699"/>
    <cellStyle name="40% - Акцент4 16" xfId="700"/>
    <cellStyle name="40% - Акцент4 17" xfId="701"/>
    <cellStyle name="40% - Акцент4 18" xfId="702"/>
    <cellStyle name="40% - Акцент4 19" xfId="703"/>
    <cellStyle name="40% - Акцент4 2" xfId="704"/>
    <cellStyle name="40% — акцент4 2" xfId="705"/>
    <cellStyle name="40% - Акцент4 2_Приложение 1" xfId="706"/>
    <cellStyle name="40% — акцент4 2_Приложение 1" xfId="707"/>
    <cellStyle name="40% - Акцент4 2_Приложение 1_1" xfId="708"/>
    <cellStyle name="40% — акцент4 2_Приложение 2" xfId="709"/>
    <cellStyle name="40% - Акцент4 2_Приложение 2_1" xfId="710"/>
    <cellStyle name="40% — акцент4 2_Стоимость" xfId="711"/>
    <cellStyle name="40% - Акцент4 2_Стоимость_1" xfId="712"/>
    <cellStyle name="40% — акцент4 2_Стоимость_1" xfId="713"/>
    <cellStyle name="40% - Акцент4 2_Стоимость_Стоимость" xfId="714"/>
    <cellStyle name="40% — акцент4 2_Стоимость_Стоимость" xfId="715"/>
    <cellStyle name="40% - Акцент4 20" xfId="716"/>
    <cellStyle name="40% - Акцент4 21" xfId="717"/>
    <cellStyle name="40% - Акцент4 22" xfId="718"/>
    <cellStyle name="40% - Акцент4 23" xfId="719"/>
    <cellStyle name="40% - Акцент4 24" xfId="720"/>
    <cellStyle name="40% - Акцент4 25" xfId="721"/>
    <cellStyle name="40% - Акцент4 26" xfId="722"/>
    <cellStyle name="40% - Акцент4 27" xfId="723"/>
    <cellStyle name="40% - Акцент4 28" xfId="724"/>
    <cellStyle name="40% - Акцент4 29" xfId="725"/>
    <cellStyle name="40% - Акцент4 3" xfId="726"/>
    <cellStyle name="40% — акцент4 3" xfId="727"/>
    <cellStyle name="40% - Акцент4 3_Приложение 1" xfId="728"/>
    <cellStyle name="40% — акцент4 3_Приложение 1" xfId="729"/>
    <cellStyle name="40% - Акцент4 3_Приложение 1_1" xfId="730"/>
    <cellStyle name="40% — акцент4 3_Приложение 2" xfId="731"/>
    <cellStyle name="40% - Акцент4 3_Приложение 2_1" xfId="732"/>
    <cellStyle name="40% — акцент4 3_Стоимость" xfId="733"/>
    <cellStyle name="40% - Акцент4 3_Стоимость_1" xfId="734"/>
    <cellStyle name="40% — акцент4 3_Стоимость_1" xfId="735"/>
    <cellStyle name="40% - Акцент4 3_Стоимость_Стоимость" xfId="736"/>
    <cellStyle name="40% — акцент4 3_Стоимость_Стоимость" xfId="737"/>
    <cellStyle name="40% - Акцент4 30" xfId="738"/>
    <cellStyle name="40% - Акцент4 31" xfId="739"/>
    <cellStyle name="40% - Акцент4 32" xfId="740"/>
    <cellStyle name="40% - Акцент4 33" xfId="741"/>
    <cellStyle name="40% - Акцент4 34" xfId="742"/>
    <cellStyle name="40% - Акцент4 35" xfId="743"/>
    <cellStyle name="40% - Акцент4 36" xfId="744"/>
    <cellStyle name="40% - Акцент4 37" xfId="745"/>
    <cellStyle name="40% - Акцент4 38" xfId="746"/>
    <cellStyle name="40% - Акцент4 39" xfId="747"/>
    <cellStyle name="40% - Акцент4 4" xfId="748"/>
    <cellStyle name="40% — акцент4 4" xfId="749"/>
    <cellStyle name="40% - Акцент4 4_Приложение 1" xfId="750"/>
    <cellStyle name="40% — акцент4 4_Приложение 1" xfId="751"/>
    <cellStyle name="40% - Акцент4 4_Приложение 1_1" xfId="752"/>
    <cellStyle name="40% — акцент4 4_Приложение 2" xfId="753"/>
    <cellStyle name="40% - Акцент4 4_Приложение 2_1" xfId="754"/>
    <cellStyle name="40% — акцент4 4_Стоимость" xfId="755"/>
    <cellStyle name="40% - Акцент4 4_Стоимость_1" xfId="756"/>
    <cellStyle name="40% — акцент4 4_Стоимость_1" xfId="757"/>
    <cellStyle name="40% - Акцент4 4_Стоимость_Стоимость" xfId="758"/>
    <cellStyle name="40% — акцент4 4_Стоимость_Стоимость" xfId="759"/>
    <cellStyle name="40% - Акцент4 40" xfId="760"/>
    <cellStyle name="40% - Акцент4 41" xfId="761"/>
    <cellStyle name="40% - Акцент4 42" xfId="762"/>
    <cellStyle name="40% - Акцент4 43" xfId="763"/>
    <cellStyle name="40% - Акцент4 44" xfId="764"/>
    <cellStyle name="40% - Акцент4 45" xfId="765"/>
    <cellStyle name="40% - Акцент4 5" xfId="766"/>
    <cellStyle name="40% - Акцент4 6" xfId="767"/>
    <cellStyle name="40% - Акцент4 7" xfId="768"/>
    <cellStyle name="40% - Акцент4 8" xfId="769"/>
    <cellStyle name="40% - Акцент4 9" xfId="770"/>
    <cellStyle name="40% — акцент4_Стоимость" xfId="2432"/>
    <cellStyle name="40% — акцент5" xfId="2433"/>
    <cellStyle name="40% - Акцент5 10" xfId="771"/>
    <cellStyle name="40% - Акцент5 11" xfId="772"/>
    <cellStyle name="40% - Акцент5 12" xfId="773"/>
    <cellStyle name="40% - Акцент5 13" xfId="774"/>
    <cellStyle name="40% - Акцент5 14" xfId="775"/>
    <cellStyle name="40% - Акцент5 15" xfId="776"/>
    <cellStyle name="40% - Акцент5 16" xfId="777"/>
    <cellStyle name="40% - Акцент5 17" xfId="778"/>
    <cellStyle name="40% - Акцент5 18" xfId="779"/>
    <cellStyle name="40% - Акцент5 19" xfId="780"/>
    <cellStyle name="40% - Акцент5 2" xfId="781"/>
    <cellStyle name="40% — акцент5 2" xfId="782"/>
    <cellStyle name="40% - Акцент5 2_Приложение 1" xfId="783"/>
    <cellStyle name="40% — акцент5 2_Приложение 1" xfId="784"/>
    <cellStyle name="40% - Акцент5 2_Приложение 1_1" xfId="785"/>
    <cellStyle name="40% — акцент5 2_Приложение 2" xfId="786"/>
    <cellStyle name="40% - Акцент5 2_Приложение 2_1" xfId="787"/>
    <cellStyle name="40% — акцент5 2_Стоимость" xfId="788"/>
    <cellStyle name="40% - Акцент5 2_Стоимость_1" xfId="789"/>
    <cellStyle name="40% — акцент5 2_Стоимость_1" xfId="790"/>
    <cellStyle name="40% - Акцент5 2_Стоимость_Стоимость" xfId="791"/>
    <cellStyle name="40% — акцент5 2_Стоимость_Стоимость" xfId="792"/>
    <cellStyle name="40% - Акцент5 20" xfId="793"/>
    <cellStyle name="40% - Акцент5 21" xfId="794"/>
    <cellStyle name="40% - Акцент5 22" xfId="795"/>
    <cellStyle name="40% - Акцент5 23" xfId="796"/>
    <cellStyle name="40% - Акцент5 24" xfId="797"/>
    <cellStyle name="40% - Акцент5 25" xfId="798"/>
    <cellStyle name="40% - Акцент5 26" xfId="799"/>
    <cellStyle name="40% - Акцент5 27" xfId="800"/>
    <cellStyle name="40% - Акцент5 28" xfId="801"/>
    <cellStyle name="40% - Акцент5 29" xfId="802"/>
    <cellStyle name="40% - Акцент5 3" xfId="803"/>
    <cellStyle name="40% — акцент5 3" xfId="804"/>
    <cellStyle name="40% - Акцент5 3_Приложение 1" xfId="805"/>
    <cellStyle name="40% — акцент5 3_Приложение 1" xfId="806"/>
    <cellStyle name="40% - Акцент5 3_Приложение 1_1" xfId="807"/>
    <cellStyle name="40% — акцент5 3_Приложение 2" xfId="808"/>
    <cellStyle name="40% - Акцент5 3_Приложение 2_1" xfId="809"/>
    <cellStyle name="40% — акцент5 3_Стоимость" xfId="810"/>
    <cellStyle name="40% - Акцент5 3_Стоимость_1" xfId="811"/>
    <cellStyle name="40% — акцент5 3_Стоимость_1" xfId="812"/>
    <cellStyle name="40% - Акцент5 3_Стоимость_Стоимость" xfId="813"/>
    <cellStyle name="40% — акцент5 3_Стоимость_Стоимость" xfId="814"/>
    <cellStyle name="40% - Акцент5 30" xfId="815"/>
    <cellStyle name="40% - Акцент5 31" xfId="816"/>
    <cellStyle name="40% - Акцент5 32" xfId="817"/>
    <cellStyle name="40% - Акцент5 33" xfId="818"/>
    <cellStyle name="40% - Акцент5 34" xfId="819"/>
    <cellStyle name="40% - Акцент5 35" xfId="820"/>
    <cellStyle name="40% - Акцент5 36" xfId="821"/>
    <cellStyle name="40% - Акцент5 37" xfId="822"/>
    <cellStyle name="40% - Акцент5 38" xfId="823"/>
    <cellStyle name="40% - Акцент5 39" xfId="824"/>
    <cellStyle name="40% - Акцент5 4" xfId="825"/>
    <cellStyle name="40% — акцент5 4" xfId="826"/>
    <cellStyle name="40% - Акцент5 4_Приложение 1" xfId="827"/>
    <cellStyle name="40% — акцент5 4_Приложение 1" xfId="828"/>
    <cellStyle name="40% - Акцент5 4_Приложение 1_1" xfId="829"/>
    <cellStyle name="40% — акцент5 4_Приложение 2" xfId="830"/>
    <cellStyle name="40% - Акцент5 4_Приложение 2_1" xfId="831"/>
    <cellStyle name="40% — акцент5 4_Стоимость" xfId="832"/>
    <cellStyle name="40% - Акцент5 4_Стоимость_1" xfId="833"/>
    <cellStyle name="40% — акцент5 4_Стоимость_1" xfId="834"/>
    <cellStyle name="40% - Акцент5 4_Стоимость_Стоимость" xfId="835"/>
    <cellStyle name="40% — акцент5 4_Стоимость_Стоимость" xfId="836"/>
    <cellStyle name="40% - Акцент5 40" xfId="837"/>
    <cellStyle name="40% - Акцент5 41" xfId="838"/>
    <cellStyle name="40% - Акцент5 42" xfId="839"/>
    <cellStyle name="40% - Акцент5 43" xfId="840"/>
    <cellStyle name="40% - Акцент5 44" xfId="841"/>
    <cellStyle name="40% - Акцент5 45" xfId="842"/>
    <cellStyle name="40% - Акцент5 5" xfId="843"/>
    <cellStyle name="40% - Акцент5 6" xfId="844"/>
    <cellStyle name="40% - Акцент5 7" xfId="845"/>
    <cellStyle name="40% - Акцент5 8" xfId="846"/>
    <cellStyle name="40% - Акцент5 9" xfId="847"/>
    <cellStyle name="40% — акцент5_Стоимость" xfId="2434"/>
    <cellStyle name="40% — акцент6" xfId="2435"/>
    <cellStyle name="40% - Акцент6 10" xfId="848"/>
    <cellStyle name="40% - Акцент6 11" xfId="849"/>
    <cellStyle name="40% - Акцент6 12" xfId="850"/>
    <cellStyle name="40% - Акцент6 13" xfId="851"/>
    <cellStyle name="40% - Акцент6 14" xfId="852"/>
    <cellStyle name="40% - Акцент6 15" xfId="853"/>
    <cellStyle name="40% - Акцент6 16" xfId="854"/>
    <cellStyle name="40% - Акцент6 17" xfId="855"/>
    <cellStyle name="40% - Акцент6 18" xfId="856"/>
    <cellStyle name="40% - Акцент6 19" xfId="857"/>
    <cellStyle name="40% - Акцент6 2" xfId="858"/>
    <cellStyle name="40% — акцент6 2" xfId="859"/>
    <cellStyle name="40% - Акцент6 2_Приложение 1" xfId="860"/>
    <cellStyle name="40% — акцент6 2_Приложение 1" xfId="861"/>
    <cellStyle name="40% - Акцент6 2_Приложение 1_1" xfId="862"/>
    <cellStyle name="40% — акцент6 2_Приложение 2" xfId="863"/>
    <cellStyle name="40% - Акцент6 2_Приложение 2_1" xfId="864"/>
    <cellStyle name="40% — акцент6 2_Стоимость" xfId="865"/>
    <cellStyle name="40% - Акцент6 2_Стоимость_1" xfId="866"/>
    <cellStyle name="40% — акцент6 2_Стоимость_1" xfId="867"/>
    <cellStyle name="40% - Акцент6 2_Стоимость_Стоимость" xfId="868"/>
    <cellStyle name="40% — акцент6 2_Стоимость_Стоимость" xfId="869"/>
    <cellStyle name="40% - Акцент6 20" xfId="870"/>
    <cellStyle name="40% - Акцент6 21" xfId="871"/>
    <cellStyle name="40% - Акцент6 22" xfId="872"/>
    <cellStyle name="40% - Акцент6 23" xfId="873"/>
    <cellStyle name="40% - Акцент6 24" xfId="874"/>
    <cellStyle name="40% - Акцент6 25" xfId="875"/>
    <cellStyle name="40% - Акцент6 26" xfId="876"/>
    <cellStyle name="40% - Акцент6 27" xfId="877"/>
    <cellStyle name="40% - Акцент6 28" xfId="878"/>
    <cellStyle name="40% - Акцент6 29" xfId="879"/>
    <cellStyle name="40% - Акцент6 3" xfId="880"/>
    <cellStyle name="40% — акцент6 3" xfId="881"/>
    <cellStyle name="40% - Акцент6 3_Приложение 1" xfId="882"/>
    <cellStyle name="40% — акцент6 3_Приложение 1" xfId="883"/>
    <cellStyle name="40% - Акцент6 3_Приложение 1_1" xfId="884"/>
    <cellStyle name="40% — акцент6 3_Приложение 2" xfId="885"/>
    <cellStyle name="40% - Акцент6 3_Приложение 2_1" xfId="886"/>
    <cellStyle name="40% — акцент6 3_Стоимость" xfId="887"/>
    <cellStyle name="40% - Акцент6 3_Стоимость_1" xfId="888"/>
    <cellStyle name="40% — акцент6 3_Стоимость_1" xfId="889"/>
    <cellStyle name="40% - Акцент6 3_Стоимость_Стоимость" xfId="890"/>
    <cellStyle name="40% — акцент6 3_Стоимость_Стоимость" xfId="891"/>
    <cellStyle name="40% - Акцент6 30" xfId="892"/>
    <cellStyle name="40% - Акцент6 31" xfId="893"/>
    <cellStyle name="40% - Акцент6 32" xfId="894"/>
    <cellStyle name="40% - Акцент6 33" xfId="895"/>
    <cellStyle name="40% - Акцент6 34" xfId="896"/>
    <cellStyle name="40% - Акцент6 35" xfId="897"/>
    <cellStyle name="40% - Акцент6 36" xfId="898"/>
    <cellStyle name="40% - Акцент6 37" xfId="899"/>
    <cellStyle name="40% - Акцент6 38" xfId="900"/>
    <cellStyle name="40% - Акцент6 39" xfId="901"/>
    <cellStyle name="40% - Акцент6 4" xfId="902"/>
    <cellStyle name="40% — акцент6 4" xfId="903"/>
    <cellStyle name="40% - Акцент6 4_Приложение 1" xfId="904"/>
    <cellStyle name="40% — акцент6 4_Приложение 1" xfId="905"/>
    <cellStyle name="40% - Акцент6 4_Приложение 1_1" xfId="906"/>
    <cellStyle name="40% — акцент6 4_Приложение 2" xfId="907"/>
    <cellStyle name="40% - Акцент6 4_Приложение 2_1" xfId="908"/>
    <cellStyle name="40% — акцент6 4_Стоимость" xfId="909"/>
    <cellStyle name="40% - Акцент6 4_Стоимость_1" xfId="910"/>
    <cellStyle name="40% — акцент6 4_Стоимость_1" xfId="911"/>
    <cellStyle name="40% - Акцент6 4_Стоимость_Стоимость" xfId="912"/>
    <cellStyle name="40% — акцент6 4_Стоимость_Стоимость" xfId="913"/>
    <cellStyle name="40% - Акцент6 40" xfId="914"/>
    <cellStyle name="40% - Акцент6 41" xfId="915"/>
    <cellStyle name="40% - Акцент6 42" xfId="916"/>
    <cellStyle name="40% - Акцент6 43" xfId="917"/>
    <cellStyle name="40% - Акцент6 44" xfId="918"/>
    <cellStyle name="40% - Акцент6 45" xfId="919"/>
    <cellStyle name="40% - Акцент6 5" xfId="920"/>
    <cellStyle name="40% - Акцент6 6" xfId="921"/>
    <cellStyle name="40% - Акцент6 7" xfId="922"/>
    <cellStyle name="40% - Акцент6 8" xfId="923"/>
    <cellStyle name="40% - Акцент6 9" xfId="924"/>
    <cellStyle name="40% — акцент6_Стоимость" xfId="2436"/>
    <cellStyle name="60% — акцент1" xfId="2437"/>
    <cellStyle name="60% - Акцент1 10" xfId="925"/>
    <cellStyle name="60% - Акцент1 11" xfId="926"/>
    <cellStyle name="60% - Акцент1 12" xfId="927"/>
    <cellStyle name="60% - Акцент1 13" xfId="928"/>
    <cellStyle name="60% - Акцент1 14" xfId="929"/>
    <cellStyle name="60% - Акцент1 15" xfId="930"/>
    <cellStyle name="60% - Акцент1 16" xfId="931"/>
    <cellStyle name="60% - Акцент1 17" xfId="932"/>
    <cellStyle name="60% - Акцент1 18" xfId="933"/>
    <cellStyle name="60% - Акцент1 19" xfId="934"/>
    <cellStyle name="60% - Акцент1 2" xfId="935"/>
    <cellStyle name="60% — акцент1 2" xfId="936"/>
    <cellStyle name="60% - Акцент1 2_Приложение 1" xfId="937"/>
    <cellStyle name="60% — акцент1 2_Приложение 1" xfId="938"/>
    <cellStyle name="60% - Акцент1 2_Приложение 1_1" xfId="939"/>
    <cellStyle name="60% — акцент1 2_Приложение 2" xfId="940"/>
    <cellStyle name="60% - Акцент1 2_Приложение 2_1" xfId="941"/>
    <cellStyle name="60% - Акцент1 20" xfId="942"/>
    <cellStyle name="60% - Акцент1 21" xfId="943"/>
    <cellStyle name="60% - Акцент1 22" xfId="944"/>
    <cellStyle name="60% - Акцент1 23" xfId="945"/>
    <cellStyle name="60% - Акцент1 24" xfId="946"/>
    <cellStyle name="60% - Акцент1 25" xfId="947"/>
    <cellStyle name="60% - Акцент1 26" xfId="948"/>
    <cellStyle name="60% - Акцент1 27" xfId="949"/>
    <cellStyle name="60% - Акцент1 28" xfId="950"/>
    <cellStyle name="60% - Акцент1 29" xfId="951"/>
    <cellStyle name="60% - Акцент1 3" xfId="952"/>
    <cellStyle name="60% — акцент1 3" xfId="953"/>
    <cellStyle name="60% - Акцент1 3_Приложение 1" xfId="954"/>
    <cellStyle name="60% — акцент1 3_Приложение 1" xfId="955"/>
    <cellStyle name="60% - Акцент1 3_Приложение 1_1" xfId="956"/>
    <cellStyle name="60% — акцент1 3_Приложение 2" xfId="957"/>
    <cellStyle name="60% - Акцент1 3_Приложение 2_1" xfId="958"/>
    <cellStyle name="60% - Акцент1 30" xfId="959"/>
    <cellStyle name="60% - Акцент1 31" xfId="960"/>
    <cellStyle name="60% - Акцент1 32" xfId="961"/>
    <cellStyle name="60% - Акцент1 33" xfId="962"/>
    <cellStyle name="60% - Акцент1 34" xfId="963"/>
    <cellStyle name="60% - Акцент1 35" xfId="964"/>
    <cellStyle name="60% - Акцент1 36" xfId="965"/>
    <cellStyle name="60% - Акцент1 37" xfId="966"/>
    <cellStyle name="60% - Акцент1 38" xfId="967"/>
    <cellStyle name="60% - Акцент1 39" xfId="968"/>
    <cellStyle name="60% - Акцент1 4" xfId="969"/>
    <cellStyle name="60% — акцент1 4" xfId="970"/>
    <cellStyle name="60% - Акцент1 4_Приложение 1" xfId="971"/>
    <cellStyle name="60% — акцент1 4_Приложение 1" xfId="972"/>
    <cellStyle name="60% - Акцент1 4_Приложение 1_1" xfId="973"/>
    <cellStyle name="60% — акцент1 4_Приложение 2" xfId="974"/>
    <cellStyle name="60% - Акцент1 4_Приложение 2_1" xfId="975"/>
    <cellStyle name="60% - Акцент1 40" xfId="976"/>
    <cellStyle name="60% - Акцент1 41" xfId="977"/>
    <cellStyle name="60% - Акцент1 42" xfId="978"/>
    <cellStyle name="60% - Акцент1 43" xfId="979"/>
    <cellStyle name="60% - Акцент1 44" xfId="980"/>
    <cellStyle name="60% - Акцент1 45" xfId="981"/>
    <cellStyle name="60% - Акцент1 5" xfId="982"/>
    <cellStyle name="60% - Акцент1 6" xfId="983"/>
    <cellStyle name="60% - Акцент1 7" xfId="984"/>
    <cellStyle name="60% - Акцент1 8" xfId="985"/>
    <cellStyle name="60% - Акцент1 9" xfId="986"/>
    <cellStyle name="60% — акцент2" xfId="2438"/>
    <cellStyle name="60% - Акцент2 10" xfId="987"/>
    <cellStyle name="60% - Акцент2 11" xfId="988"/>
    <cellStyle name="60% - Акцент2 12" xfId="989"/>
    <cellStyle name="60% - Акцент2 13" xfId="990"/>
    <cellStyle name="60% - Акцент2 14" xfId="991"/>
    <cellStyle name="60% - Акцент2 15" xfId="992"/>
    <cellStyle name="60% - Акцент2 16" xfId="993"/>
    <cellStyle name="60% - Акцент2 17" xfId="994"/>
    <cellStyle name="60% - Акцент2 18" xfId="995"/>
    <cellStyle name="60% - Акцент2 19" xfId="996"/>
    <cellStyle name="60% - Акцент2 2" xfId="997"/>
    <cellStyle name="60% — акцент2 2" xfId="998"/>
    <cellStyle name="60% - Акцент2 2_Приложение 1" xfId="999"/>
    <cellStyle name="60% — акцент2 2_Приложение 1" xfId="1000"/>
    <cellStyle name="60% - Акцент2 2_Приложение 1_1" xfId="1001"/>
    <cellStyle name="60% — акцент2 2_Приложение 2" xfId="1002"/>
    <cellStyle name="60% - Акцент2 2_Приложение 2_1" xfId="1003"/>
    <cellStyle name="60% - Акцент2 20" xfId="1004"/>
    <cellStyle name="60% - Акцент2 21" xfId="1005"/>
    <cellStyle name="60% - Акцент2 22" xfId="1006"/>
    <cellStyle name="60% - Акцент2 23" xfId="1007"/>
    <cellStyle name="60% - Акцент2 24" xfId="1008"/>
    <cellStyle name="60% - Акцент2 25" xfId="1009"/>
    <cellStyle name="60% - Акцент2 26" xfId="1010"/>
    <cellStyle name="60% - Акцент2 27" xfId="1011"/>
    <cellStyle name="60% - Акцент2 28" xfId="1012"/>
    <cellStyle name="60% - Акцент2 29" xfId="1013"/>
    <cellStyle name="60% - Акцент2 3" xfId="1014"/>
    <cellStyle name="60% — акцент2 3" xfId="1015"/>
    <cellStyle name="60% - Акцент2 3_Приложение 1" xfId="1016"/>
    <cellStyle name="60% — акцент2 3_Приложение 1" xfId="1017"/>
    <cellStyle name="60% - Акцент2 3_Приложение 1_1" xfId="1018"/>
    <cellStyle name="60% — акцент2 3_Приложение 2" xfId="1019"/>
    <cellStyle name="60% - Акцент2 3_Приложение 2_1" xfId="1020"/>
    <cellStyle name="60% - Акцент2 30" xfId="1021"/>
    <cellStyle name="60% - Акцент2 31" xfId="1022"/>
    <cellStyle name="60% - Акцент2 32" xfId="1023"/>
    <cellStyle name="60% - Акцент2 33" xfId="1024"/>
    <cellStyle name="60% - Акцент2 34" xfId="1025"/>
    <cellStyle name="60% - Акцент2 35" xfId="1026"/>
    <cellStyle name="60% - Акцент2 36" xfId="1027"/>
    <cellStyle name="60% - Акцент2 37" xfId="1028"/>
    <cellStyle name="60% - Акцент2 38" xfId="1029"/>
    <cellStyle name="60% - Акцент2 39" xfId="1030"/>
    <cellStyle name="60% - Акцент2 4" xfId="1031"/>
    <cellStyle name="60% — акцент2 4" xfId="1032"/>
    <cellStyle name="60% - Акцент2 4_Приложение 1" xfId="1033"/>
    <cellStyle name="60% — акцент2 4_Приложение 1" xfId="1034"/>
    <cellStyle name="60% - Акцент2 4_Приложение 1_1" xfId="1035"/>
    <cellStyle name="60% — акцент2 4_Приложение 2" xfId="1036"/>
    <cellStyle name="60% - Акцент2 4_Приложение 2_1" xfId="1037"/>
    <cellStyle name="60% - Акцент2 40" xfId="1038"/>
    <cellStyle name="60% - Акцент2 41" xfId="1039"/>
    <cellStyle name="60% - Акцент2 42" xfId="1040"/>
    <cellStyle name="60% - Акцент2 43" xfId="1041"/>
    <cellStyle name="60% - Акцент2 44" xfId="1042"/>
    <cellStyle name="60% - Акцент2 45" xfId="1043"/>
    <cellStyle name="60% - Акцент2 5" xfId="1044"/>
    <cellStyle name="60% - Акцент2 6" xfId="1045"/>
    <cellStyle name="60% - Акцент2 7" xfId="1046"/>
    <cellStyle name="60% - Акцент2 8" xfId="1047"/>
    <cellStyle name="60% - Акцент2 9" xfId="1048"/>
    <cellStyle name="60% — акцент3" xfId="2439"/>
    <cellStyle name="60% - Акцент3 10" xfId="1049"/>
    <cellStyle name="60% - Акцент3 11" xfId="1050"/>
    <cellStyle name="60% - Акцент3 12" xfId="1051"/>
    <cellStyle name="60% - Акцент3 13" xfId="1052"/>
    <cellStyle name="60% - Акцент3 14" xfId="1053"/>
    <cellStyle name="60% - Акцент3 15" xfId="1054"/>
    <cellStyle name="60% - Акцент3 16" xfId="1055"/>
    <cellStyle name="60% - Акцент3 17" xfId="1056"/>
    <cellStyle name="60% - Акцент3 18" xfId="1057"/>
    <cellStyle name="60% - Акцент3 19" xfId="1058"/>
    <cellStyle name="60% - Акцент3 2" xfId="1059"/>
    <cellStyle name="60% — акцент3 2" xfId="1060"/>
    <cellStyle name="60% - Акцент3 2_Приложение 1" xfId="1061"/>
    <cellStyle name="60% — акцент3 2_Приложение 1" xfId="1062"/>
    <cellStyle name="60% - Акцент3 2_Приложение 1_1" xfId="1063"/>
    <cellStyle name="60% — акцент3 2_Приложение 2" xfId="1064"/>
    <cellStyle name="60% - Акцент3 2_Приложение 2_1" xfId="1065"/>
    <cellStyle name="60% - Акцент3 20" xfId="1066"/>
    <cellStyle name="60% - Акцент3 21" xfId="1067"/>
    <cellStyle name="60% - Акцент3 22" xfId="1068"/>
    <cellStyle name="60% - Акцент3 23" xfId="1069"/>
    <cellStyle name="60% - Акцент3 24" xfId="1070"/>
    <cellStyle name="60% - Акцент3 25" xfId="1071"/>
    <cellStyle name="60% - Акцент3 26" xfId="1072"/>
    <cellStyle name="60% - Акцент3 27" xfId="1073"/>
    <cellStyle name="60% - Акцент3 28" xfId="1074"/>
    <cellStyle name="60% - Акцент3 29" xfId="1075"/>
    <cellStyle name="60% - Акцент3 3" xfId="1076"/>
    <cellStyle name="60% — акцент3 3" xfId="1077"/>
    <cellStyle name="60% - Акцент3 3_Приложение 1" xfId="1078"/>
    <cellStyle name="60% — акцент3 3_Приложение 1" xfId="1079"/>
    <cellStyle name="60% - Акцент3 3_Приложение 1_1" xfId="1080"/>
    <cellStyle name="60% — акцент3 3_Приложение 2" xfId="1081"/>
    <cellStyle name="60% - Акцент3 3_Приложение 2_1" xfId="1082"/>
    <cellStyle name="60% - Акцент3 30" xfId="1083"/>
    <cellStyle name="60% - Акцент3 31" xfId="1084"/>
    <cellStyle name="60% - Акцент3 32" xfId="1085"/>
    <cellStyle name="60% - Акцент3 33" xfId="1086"/>
    <cellStyle name="60% - Акцент3 34" xfId="1087"/>
    <cellStyle name="60% - Акцент3 35" xfId="1088"/>
    <cellStyle name="60% - Акцент3 36" xfId="1089"/>
    <cellStyle name="60% - Акцент3 37" xfId="1090"/>
    <cellStyle name="60% - Акцент3 38" xfId="1091"/>
    <cellStyle name="60% - Акцент3 39" xfId="1092"/>
    <cellStyle name="60% - Акцент3 4" xfId="1093"/>
    <cellStyle name="60% — акцент3 4" xfId="1094"/>
    <cellStyle name="60% - Акцент3 4_Приложение 1" xfId="1095"/>
    <cellStyle name="60% — акцент3 4_Приложение 1" xfId="1096"/>
    <cellStyle name="60% - Акцент3 4_Приложение 1_1" xfId="1097"/>
    <cellStyle name="60% — акцент3 4_Приложение 2" xfId="1098"/>
    <cellStyle name="60% - Акцент3 4_Приложение 2_1" xfId="1099"/>
    <cellStyle name="60% - Акцент3 40" xfId="1100"/>
    <cellStyle name="60% - Акцент3 41" xfId="1101"/>
    <cellStyle name="60% - Акцент3 42" xfId="1102"/>
    <cellStyle name="60% - Акцент3 43" xfId="1103"/>
    <cellStyle name="60% - Акцент3 44" xfId="1104"/>
    <cellStyle name="60% - Акцент3 45" xfId="1105"/>
    <cellStyle name="60% - Акцент3 5" xfId="1106"/>
    <cellStyle name="60% - Акцент3 6" xfId="1107"/>
    <cellStyle name="60% - Акцент3 7" xfId="1108"/>
    <cellStyle name="60% - Акцент3 8" xfId="1109"/>
    <cellStyle name="60% - Акцент3 9" xfId="1110"/>
    <cellStyle name="60% — акцент4" xfId="2440"/>
    <cellStyle name="60% - Акцент4 10" xfId="1111"/>
    <cellStyle name="60% - Акцент4 11" xfId="1112"/>
    <cellStyle name="60% - Акцент4 12" xfId="1113"/>
    <cellStyle name="60% - Акцент4 13" xfId="1114"/>
    <cellStyle name="60% - Акцент4 14" xfId="1115"/>
    <cellStyle name="60% - Акцент4 15" xfId="1116"/>
    <cellStyle name="60% - Акцент4 16" xfId="1117"/>
    <cellStyle name="60% - Акцент4 17" xfId="1118"/>
    <cellStyle name="60% - Акцент4 18" xfId="1119"/>
    <cellStyle name="60% - Акцент4 19" xfId="1120"/>
    <cellStyle name="60% - Акцент4 2" xfId="1121"/>
    <cellStyle name="60% — акцент4 2" xfId="1122"/>
    <cellStyle name="60% - Акцент4 2_Приложение 1" xfId="1123"/>
    <cellStyle name="60% — акцент4 2_Приложение 1" xfId="1124"/>
    <cellStyle name="60% - Акцент4 2_Приложение 1_1" xfId="1125"/>
    <cellStyle name="60% — акцент4 2_Приложение 2" xfId="1126"/>
    <cellStyle name="60% - Акцент4 2_Приложение 2_1" xfId="1127"/>
    <cellStyle name="60% - Акцент4 20" xfId="1128"/>
    <cellStyle name="60% - Акцент4 21" xfId="1129"/>
    <cellStyle name="60% - Акцент4 22" xfId="1130"/>
    <cellStyle name="60% - Акцент4 23" xfId="1131"/>
    <cellStyle name="60% - Акцент4 24" xfId="1132"/>
    <cellStyle name="60% - Акцент4 25" xfId="1133"/>
    <cellStyle name="60% - Акцент4 26" xfId="1134"/>
    <cellStyle name="60% - Акцент4 27" xfId="1135"/>
    <cellStyle name="60% - Акцент4 28" xfId="1136"/>
    <cellStyle name="60% - Акцент4 29" xfId="1137"/>
    <cellStyle name="60% - Акцент4 3" xfId="1138"/>
    <cellStyle name="60% — акцент4 3" xfId="1139"/>
    <cellStyle name="60% - Акцент4 3_Приложение 1" xfId="1140"/>
    <cellStyle name="60% — акцент4 3_Приложение 1" xfId="1141"/>
    <cellStyle name="60% - Акцент4 3_Приложение 1_1" xfId="1142"/>
    <cellStyle name="60% — акцент4 3_Приложение 2" xfId="1143"/>
    <cellStyle name="60% - Акцент4 3_Приложение 2_1" xfId="1144"/>
    <cellStyle name="60% - Акцент4 30" xfId="1145"/>
    <cellStyle name="60% - Акцент4 31" xfId="1146"/>
    <cellStyle name="60% - Акцент4 32" xfId="1147"/>
    <cellStyle name="60% - Акцент4 33" xfId="1148"/>
    <cellStyle name="60% - Акцент4 34" xfId="1149"/>
    <cellStyle name="60% - Акцент4 35" xfId="1150"/>
    <cellStyle name="60% - Акцент4 36" xfId="1151"/>
    <cellStyle name="60% - Акцент4 37" xfId="1152"/>
    <cellStyle name="60% - Акцент4 38" xfId="1153"/>
    <cellStyle name="60% - Акцент4 39" xfId="1154"/>
    <cellStyle name="60% - Акцент4 4" xfId="1155"/>
    <cellStyle name="60% — акцент4 4" xfId="1156"/>
    <cellStyle name="60% - Акцент4 4_Приложение 1" xfId="1157"/>
    <cellStyle name="60% — акцент4 4_Приложение 1" xfId="1158"/>
    <cellStyle name="60% - Акцент4 4_Приложение 1_1" xfId="1159"/>
    <cellStyle name="60% — акцент4 4_Приложение 2" xfId="1160"/>
    <cellStyle name="60% - Акцент4 4_Приложение 2_1" xfId="1161"/>
    <cellStyle name="60% - Акцент4 40" xfId="1162"/>
    <cellStyle name="60% - Акцент4 41" xfId="1163"/>
    <cellStyle name="60% - Акцент4 42" xfId="1164"/>
    <cellStyle name="60% - Акцент4 43" xfId="1165"/>
    <cellStyle name="60% - Акцент4 44" xfId="1166"/>
    <cellStyle name="60% - Акцент4 45" xfId="1167"/>
    <cellStyle name="60% - Акцент4 5" xfId="1168"/>
    <cellStyle name="60% - Акцент4 6" xfId="1169"/>
    <cellStyle name="60% - Акцент4 7" xfId="1170"/>
    <cellStyle name="60% - Акцент4 8" xfId="1171"/>
    <cellStyle name="60% - Акцент4 9" xfId="1172"/>
    <cellStyle name="60% — акцент5" xfId="2441"/>
    <cellStyle name="60% - Акцент5 10" xfId="1173"/>
    <cellStyle name="60% - Акцент5 11" xfId="1174"/>
    <cellStyle name="60% - Акцент5 12" xfId="1175"/>
    <cellStyle name="60% - Акцент5 13" xfId="1176"/>
    <cellStyle name="60% - Акцент5 14" xfId="1177"/>
    <cellStyle name="60% - Акцент5 15" xfId="1178"/>
    <cellStyle name="60% - Акцент5 16" xfId="1179"/>
    <cellStyle name="60% - Акцент5 17" xfId="1180"/>
    <cellStyle name="60% - Акцент5 18" xfId="1181"/>
    <cellStyle name="60% - Акцент5 19" xfId="1182"/>
    <cellStyle name="60% - Акцент5 2" xfId="1183"/>
    <cellStyle name="60% — акцент5 2" xfId="1184"/>
    <cellStyle name="60% - Акцент5 2_Приложение 1" xfId="1185"/>
    <cellStyle name="60% — акцент5 2_Приложение 1" xfId="1186"/>
    <cellStyle name="60% - Акцент5 2_Приложение 1_1" xfId="1187"/>
    <cellStyle name="60% — акцент5 2_Приложение 2" xfId="1188"/>
    <cellStyle name="60% - Акцент5 2_Приложение 2_1" xfId="1189"/>
    <cellStyle name="60% - Акцент5 20" xfId="1190"/>
    <cellStyle name="60% - Акцент5 21" xfId="1191"/>
    <cellStyle name="60% - Акцент5 22" xfId="1192"/>
    <cellStyle name="60% - Акцент5 23" xfId="1193"/>
    <cellStyle name="60% - Акцент5 24" xfId="1194"/>
    <cellStyle name="60% - Акцент5 25" xfId="1195"/>
    <cellStyle name="60% - Акцент5 26" xfId="1196"/>
    <cellStyle name="60% - Акцент5 27" xfId="1197"/>
    <cellStyle name="60% - Акцент5 28" xfId="1198"/>
    <cellStyle name="60% - Акцент5 29" xfId="1199"/>
    <cellStyle name="60% - Акцент5 3" xfId="1200"/>
    <cellStyle name="60% — акцент5 3" xfId="1201"/>
    <cellStyle name="60% - Акцент5 3_Приложение 1" xfId="1202"/>
    <cellStyle name="60% — акцент5 3_Приложение 1" xfId="1203"/>
    <cellStyle name="60% - Акцент5 3_Приложение 1_1" xfId="1204"/>
    <cellStyle name="60% — акцент5 3_Приложение 2" xfId="1205"/>
    <cellStyle name="60% - Акцент5 3_Приложение 2_1" xfId="1206"/>
    <cellStyle name="60% - Акцент5 30" xfId="1207"/>
    <cellStyle name="60% - Акцент5 31" xfId="1208"/>
    <cellStyle name="60% - Акцент5 32" xfId="1209"/>
    <cellStyle name="60% - Акцент5 33" xfId="1210"/>
    <cellStyle name="60% - Акцент5 34" xfId="1211"/>
    <cellStyle name="60% - Акцент5 35" xfId="1212"/>
    <cellStyle name="60% - Акцент5 36" xfId="1213"/>
    <cellStyle name="60% - Акцент5 37" xfId="1214"/>
    <cellStyle name="60% - Акцент5 38" xfId="1215"/>
    <cellStyle name="60% - Акцент5 39" xfId="1216"/>
    <cellStyle name="60% - Акцент5 4" xfId="1217"/>
    <cellStyle name="60% — акцент5 4" xfId="1218"/>
    <cellStyle name="60% - Акцент5 4_Приложение 1" xfId="1219"/>
    <cellStyle name="60% — акцент5 4_Приложение 1" xfId="1220"/>
    <cellStyle name="60% - Акцент5 4_Приложение 1_1" xfId="1221"/>
    <cellStyle name="60% — акцент5 4_Приложение 2" xfId="1222"/>
    <cellStyle name="60% - Акцент5 4_Приложение 2_1" xfId="1223"/>
    <cellStyle name="60% - Акцент5 40" xfId="1224"/>
    <cellStyle name="60% - Акцент5 41" xfId="1225"/>
    <cellStyle name="60% - Акцент5 42" xfId="1226"/>
    <cellStyle name="60% - Акцент5 43" xfId="1227"/>
    <cellStyle name="60% - Акцент5 44" xfId="1228"/>
    <cellStyle name="60% - Акцент5 45" xfId="1229"/>
    <cellStyle name="60% - Акцент5 5" xfId="1230"/>
    <cellStyle name="60% - Акцент5 6" xfId="1231"/>
    <cellStyle name="60% - Акцент5 7" xfId="1232"/>
    <cellStyle name="60% - Акцент5 8" xfId="1233"/>
    <cellStyle name="60% - Акцент5 9" xfId="1234"/>
    <cellStyle name="60% — акцент6" xfId="2442"/>
    <cellStyle name="60% - Акцент6 10" xfId="1235"/>
    <cellStyle name="60% - Акцент6 11" xfId="1236"/>
    <cellStyle name="60% - Акцент6 12" xfId="1237"/>
    <cellStyle name="60% - Акцент6 13" xfId="1238"/>
    <cellStyle name="60% - Акцент6 14" xfId="1239"/>
    <cellStyle name="60% - Акцент6 15" xfId="1240"/>
    <cellStyle name="60% - Акцент6 16" xfId="1241"/>
    <cellStyle name="60% - Акцент6 17" xfId="1242"/>
    <cellStyle name="60% - Акцент6 18" xfId="1243"/>
    <cellStyle name="60% - Акцент6 19" xfId="1244"/>
    <cellStyle name="60% - Акцент6 2" xfId="1245"/>
    <cellStyle name="60% — акцент6 2" xfId="1246"/>
    <cellStyle name="60% - Акцент6 2_Приложение 1" xfId="1247"/>
    <cellStyle name="60% — акцент6 2_Приложение 1" xfId="1248"/>
    <cellStyle name="60% - Акцент6 2_Приложение 1_1" xfId="1249"/>
    <cellStyle name="60% — акцент6 2_Приложение 2" xfId="1250"/>
    <cellStyle name="60% - Акцент6 2_Приложение 2_1" xfId="1251"/>
    <cellStyle name="60% - Акцент6 20" xfId="1252"/>
    <cellStyle name="60% - Акцент6 21" xfId="1253"/>
    <cellStyle name="60% - Акцент6 22" xfId="1254"/>
    <cellStyle name="60% - Акцент6 23" xfId="1255"/>
    <cellStyle name="60% - Акцент6 24" xfId="1256"/>
    <cellStyle name="60% - Акцент6 25" xfId="1257"/>
    <cellStyle name="60% - Акцент6 26" xfId="1258"/>
    <cellStyle name="60% - Акцент6 27" xfId="1259"/>
    <cellStyle name="60% - Акцент6 28" xfId="1260"/>
    <cellStyle name="60% - Акцент6 29" xfId="1261"/>
    <cellStyle name="60% - Акцент6 3" xfId="1262"/>
    <cellStyle name="60% — акцент6 3" xfId="1263"/>
    <cellStyle name="60% - Акцент6 3_Приложение 1" xfId="1264"/>
    <cellStyle name="60% — акцент6 3_Приложение 1" xfId="1265"/>
    <cellStyle name="60% - Акцент6 3_Приложение 1_1" xfId="1266"/>
    <cellStyle name="60% — акцент6 3_Приложение 2" xfId="1267"/>
    <cellStyle name="60% - Акцент6 3_Приложение 2_1" xfId="1268"/>
    <cellStyle name="60% - Акцент6 30" xfId="1269"/>
    <cellStyle name="60% - Акцент6 31" xfId="1270"/>
    <cellStyle name="60% - Акцент6 32" xfId="1271"/>
    <cellStyle name="60% - Акцент6 33" xfId="1272"/>
    <cellStyle name="60% - Акцент6 34" xfId="1273"/>
    <cellStyle name="60% - Акцент6 35" xfId="1274"/>
    <cellStyle name="60% - Акцент6 36" xfId="1275"/>
    <cellStyle name="60% - Акцент6 37" xfId="1276"/>
    <cellStyle name="60% - Акцент6 38" xfId="1277"/>
    <cellStyle name="60% - Акцент6 39" xfId="1278"/>
    <cellStyle name="60% - Акцент6 4" xfId="1279"/>
    <cellStyle name="60% — акцент6 4" xfId="1280"/>
    <cellStyle name="60% - Акцент6 4_Приложение 1" xfId="1281"/>
    <cellStyle name="60% — акцент6 4_Приложение 1" xfId="1282"/>
    <cellStyle name="60% - Акцент6 4_Приложение 1_1" xfId="1283"/>
    <cellStyle name="60% — акцент6 4_Приложение 2" xfId="1284"/>
    <cellStyle name="60% - Акцент6 4_Приложение 2_1" xfId="1285"/>
    <cellStyle name="60% - Акцент6 40" xfId="1286"/>
    <cellStyle name="60% - Акцент6 41" xfId="1287"/>
    <cellStyle name="60% - Акцент6 42" xfId="1288"/>
    <cellStyle name="60% - Акцент6 43" xfId="1289"/>
    <cellStyle name="60% - Акцент6 44" xfId="1290"/>
    <cellStyle name="60% - Акцент6 45" xfId="1291"/>
    <cellStyle name="60% - Акцент6 5" xfId="1292"/>
    <cellStyle name="60% - Акцент6 6" xfId="1293"/>
    <cellStyle name="60% - Акцент6 7" xfId="1294"/>
    <cellStyle name="60% - Акцент6 8" xfId="1295"/>
    <cellStyle name="60% - Акцент6 9" xfId="1296"/>
    <cellStyle name="Excel Built-in Normal" xfId="1297"/>
    <cellStyle name="TableStyleLight1" xfId="1298"/>
    <cellStyle name="Акцент1" xfId="1299" builtinId="29" customBuiltin="1"/>
    <cellStyle name="Акцент1 10" xfId="1300"/>
    <cellStyle name="Акцент1 11" xfId="1301"/>
    <cellStyle name="Акцент1 12" xfId="1302"/>
    <cellStyle name="Акцент1 13" xfId="1303"/>
    <cellStyle name="Акцент1 14" xfId="1304"/>
    <cellStyle name="Акцент1 15" xfId="1305"/>
    <cellStyle name="Акцент1 16" xfId="1306"/>
    <cellStyle name="Акцент1 17" xfId="1307"/>
    <cellStyle name="Акцент1 18" xfId="1308"/>
    <cellStyle name="Акцент1 19" xfId="1309"/>
    <cellStyle name="Акцент1 2" xfId="1310"/>
    <cellStyle name="Акцент1 20" xfId="1311"/>
    <cellStyle name="Акцент1 21" xfId="1312"/>
    <cellStyle name="Акцент1 22" xfId="1313"/>
    <cellStyle name="Акцент1 23" xfId="1314"/>
    <cellStyle name="Акцент1 24" xfId="1315"/>
    <cellStyle name="Акцент1 25" xfId="1316"/>
    <cellStyle name="Акцент1 26" xfId="1317"/>
    <cellStyle name="Акцент1 27" xfId="1318"/>
    <cellStyle name="Акцент1 28" xfId="1319"/>
    <cellStyle name="Акцент1 29" xfId="1320"/>
    <cellStyle name="Акцент1 3" xfId="1321"/>
    <cellStyle name="Акцент1 30" xfId="1322"/>
    <cellStyle name="Акцент1 31" xfId="1323"/>
    <cellStyle name="Акцент1 32" xfId="1324"/>
    <cellStyle name="Акцент1 33" xfId="1325"/>
    <cellStyle name="Акцент1 34" xfId="1326"/>
    <cellStyle name="Акцент1 35" xfId="1327"/>
    <cellStyle name="Акцент1 36" xfId="1328"/>
    <cellStyle name="Акцент1 37" xfId="1329"/>
    <cellStyle name="Акцент1 38" xfId="1330"/>
    <cellStyle name="Акцент1 39" xfId="1331"/>
    <cellStyle name="Акцент1 4" xfId="1332"/>
    <cellStyle name="Акцент1 40" xfId="1333"/>
    <cellStyle name="Акцент1 41" xfId="1334"/>
    <cellStyle name="Акцент1 42" xfId="1335"/>
    <cellStyle name="Акцент1 43" xfId="1336"/>
    <cellStyle name="Акцент1 5" xfId="1337"/>
    <cellStyle name="Акцент1 6" xfId="1338"/>
    <cellStyle name="Акцент1 7" xfId="1339"/>
    <cellStyle name="Акцент1 8" xfId="1340"/>
    <cellStyle name="Акцент1 9" xfId="1341"/>
    <cellStyle name="Акцент2" xfId="1342" builtinId="33" customBuiltin="1"/>
    <cellStyle name="Акцент2 10" xfId="1343"/>
    <cellStyle name="Акцент2 11" xfId="1344"/>
    <cellStyle name="Акцент2 12" xfId="1345"/>
    <cellStyle name="Акцент2 13" xfId="1346"/>
    <cellStyle name="Акцент2 14" xfId="1347"/>
    <cellStyle name="Акцент2 15" xfId="1348"/>
    <cellStyle name="Акцент2 16" xfId="1349"/>
    <cellStyle name="Акцент2 17" xfId="1350"/>
    <cellStyle name="Акцент2 18" xfId="1351"/>
    <cellStyle name="Акцент2 19" xfId="1352"/>
    <cellStyle name="Акцент2 2" xfId="1353"/>
    <cellStyle name="Акцент2 20" xfId="1354"/>
    <cellStyle name="Акцент2 21" xfId="1355"/>
    <cellStyle name="Акцент2 22" xfId="1356"/>
    <cellStyle name="Акцент2 23" xfId="1357"/>
    <cellStyle name="Акцент2 24" xfId="1358"/>
    <cellStyle name="Акцент2 25" xfId="1359"/>
    <cellStyle name="Акцент2 26" xfId="1360"/>
    <cellStyle name="Акцент2 27" xfId="1361"/>
    <cellStyle name="Акцент2 28" xfId="1362"/>
    <cellStyle name="Акцент2 29" xfId="1363"/>
    <cellStyle name="Акцент2 3" xfId="1364"/>
    <cellStyle name="Акцент2 30" xfId="1365"/>
    <cellStyle name="Акцент2 31" xfId="1366"/>
    <cellStyle name="Акцент2 32" xfId="1367"/>
    <cellStyle name="Акцент2 33" xfId="1368"/>
    <cellStyle name="Акцент2 34" xfId="1369"/>
    <cellStyle name="Акцент2 35" xfId="1370"/>
    <cellStyle name="Акцент2 36" xfId="1371"/>
    <cellStyle name="Акцент2 37" xfId="1372"/>
    <cellStyle name="Акцент2 38" xfId="1373"/>
    <cellStyle name="Акцент2 39" xfId="1374"/>
    <cellStyle name="Акцент2 4" xfId="1375"/>
    <cellStyle name="Акцент2 40" xfId="1376"/>
    <cellStyle name="Акцент2 41" xfId="1377"/>
    <cellStyle name="Акцент2 42" xfId="1378"/>
    <cellStyle name="Акцент2 43" xfId="1379"/>
    <cellStyle name="Акцент2 5" xfId="1380"/>
    <cellStyle name="Акцент2 6" xfId="1381"/>
    <cellStyle name="Акцент2 7" xfId="1382"/>
    <cellStyle name="Акцент2 8" xfId="1383"/>
    <cellStyle name="Акцент2 9" xfId="1384"/>
    <cellStyle name="Акцент3" xfId="1385" builtinId="37" customBuiltin="1"/>
    <cellStyle name="Акцент3 10" xfId="1386"/>
    <cellStyle name="Акцент3 11" xfId="1387"/>
    <cellStyle name="Акцент3 12" xfId="1388"/>
    <cellStyle name="Акцент3 13" xfId="1389"/>
    <cellStyle name="Акцент3 14" xfId="1390"/>
    <cellStyle name="Акцент3 15" xfId="1391"/>
    <cellStyle name="Акцент3 16" xfId="1392"/>
    <cellStyle name="Акцент3 17" xfId="1393"/>
    <cellStyle name="Акцент3 18" xfId="1394"/>
    <cellStyle name="Акцент3 19" xfId="1395"/>
    <cellStyle name="Акцент3 2" xfId="1396"/>
    <cellStyle name="Акцент3 20" xfId="1397"/>
    <cellStyle name="Акцент3 21" xfId="1398"/>
    <cellStyle name="Акцент3 22" xfId="1399"/>
    <cellStyle name="Акцент3 23" xfId="1400"/>
    <cellStyle name="Акцент3 24" xfId="1401"/>
    <cellStyle name="Акцент3 25" xfId="1402"/>
    <cellStyle name="Акцент3 26" xfId="1403"/>
    <cellStyle name="Акцент3 27" xfId="1404"/>
    <cellStyle name="Акцент3 28" xfId="1405"/>
    <cellStyle name="Акцент3 29" xfId="1406"/>
    <cellStyle name="Акцент3 3" xfId="1407"/>
    <cellStyle name="Акцент3 30" xfId="1408"/>
    <cellStyle name="Акцент3 31" xfId="1409"/>
    <cellStyle name="Акцент3 32" xfId="1410"/>
    <cellStyle name="Акцент3 33" xfId="1411"/>
    <cellStyle name="Акцент3 34" xfId="1412"/>
    <cellStyle name="Акцент3 35" xfId="1413"/>
    <cellStyle name="Акцент3 36" xfId="1414"/>
    <cellStyle name="Акцент3 37" xfId="1415"/>
    <cellStyle name="Акцент3 38" xfId="1416"/>
    <cellStyle name="Акцент3 39" xfId="1417"/>
    <cellStyle name="Акцент3 4" xfId="1418"/>
    <cellStyle name="Акцент3 40" xfId="1419"/>
    <cellStyle name="Акцент3 41" xfId="1420"/>
    <cellStyle name="Акцент3 42" xfId="1421"/>
    <cellStyle name="Акцент3 43" xfId="1422"/>
    <cellStyle name="Акцент3 5" xfId="1423"/>
    <cellStyle name="Акцент3 6" xfId="1424"/>
    <cellStyle name="Акцент3 7" xfId="1425"/>
    <cellStyle name="Акцент3 8" xfId="1426"/>
    <cellStyle name="Акцент3 9" xfId="1427"/>
    <cellStyle name="Акцент4" xfId="1428" builtinId="41" customBuiltin="1"/>
    <cellStyle name="Акцент4 10" xfId="1429"/>
    <cellStyle name="Акцент4 11" xfId="1430"/>
    <cellStyle name="Акцент4 12" xfId="1431"/>
    <cellStyle name="Акцент4 13" xfId="1432"/>
    <cellStyle name="Акцент4 14" xfId="1433"/>
    <cellStyle name="Акцент4 15" xfId="1434"/>
    <cellStyle name="Акцент4 16" xfId="1435"/>
    <cellStyle name="Акцент4 17" xfId="1436"/>
    <cellStyle name="Акцент4 18" xfId="1437"/>
    <cellStyle name="Акцент4 19" xfId="1438"/>
    <cellStyle name="Акцент4 2" xfId="1439"/>
    <cellStyle name="Акцент4 20" xfId="1440"/>
    <cellStyle name="Акцент4 21" xfId="1441"/>
    <cellStyle name="Акцент4 22" xfId="1442"/>
    <cellStyle name="Акцент4 23" xfId="1443"/>
    <cellStyle name="Акцент4 24" xfId="1444"/>
    <cellStyle name="Акцент4 25" xfId="1445"/>
    <cellStyle name="Акцент4 26" xfId="1446"/>
    <cellStyle name="Акцент4 27" xfId="1447"/>
    <cellStyle name="Акцент4 28" xfId="1448"/>
    <cellStyle name="Акцент4 29" xfId="1449"/>
    <cellStyle name="Акцент4 3" xfId="1450"/>
    <cellStyle name="Акцент4 30" xfId="1451"/>
    <cellStyle name="Акцент4 31" xfId="1452"/>
    <cellStyle name="Акцент4 32" xfId="1453"/>
    <cellStyle name="Акцент4 33" xfId="1454"/>
    <cellStyle name="Акцент4 34" xfId="1455"/>
    <cellStyle name="Акцент4 35" xfId="1456"/>
    <cellStyle name="Акцент4 36" xfId="1457"/>
    <cellStyle name="Акцент4 37" xfId="1458"/>
    <cellStyle name="Акцент4 38" xfId="1459"/>
    <cellStyle name="Акцент4 39" xfId="1460"/>
    <cellStyle name="Акцент4 4" xfId="1461"/>
    <cellStyle name="Акцент4 40" xfId="1462"/>
    <cellStyle name="Акцент4 41" xfId="1463"/>
    <cellStyle name="Акцент4 42" xfId="1464"/>
    <cellStyle name="Акцент4 43" xfId="1465"/>
    <cellStyle name="Акцент4 5" xfId="1466"/>
    <cellStyle name="Акцент4 6" xfId="1467"/>
    <cellStyle name="Акцент4 7" xfId="1468"/>
    <cellStyle name="Акцент4 8" xfId="1469"/>
    <cellStyle name="Акцент4 9" xfId="1470"/>
    <cellStyle name="Акцент5" xfId="1471" builtinId="45" customBuiltin="1"/>
    <cellStyle name="Акцент5 10" xfId="1472"/>
    <cellStyle name="Акцент5 11" xfId="1473"/>
    <cellStyle name="Акцент5 12" xfId="1474"/>
    <cellStyle name="Акцент5 13" xfId="1475"/>
    <cellStyle name="Акцент5 14" xfId="1476"/>
    <cellStyle name="Акцент5 15" xfId="1477"/>
    <cellStyle name="Акцент5 16" xfId="1478"/>
    <cellStyle name="Акцент5 17" xfId="1479"/>
    <cellStyle name="Акцент5 18" xfId="1480"/>
    <cellStyle name="Акцент5 19" xfId="1481"/>
    <cellStyle name="Акцент5 2" xfId="1482"/>
    <cellStyle name="Акцент5 20" xfId="1483"/>
    <cellStyle name="Акцент5 21" xfId="1484"/>
    <cellStyle name="Акцент5 22" xfId="1485"/>
    <cellStyle name="Акцент5 23" xfId="1486"/>
    <cellStyle name="Акцент5 24" xfId="1487"/>
    <cellStyle name="Акцент5 25" xfId="1488"/>
    <cellStyle name="Акцент5 26" xfId="1489"/>
    <cellStyle name="Акцент5 27" xfId="1490"/>
    <cellStyle name="Акцент5 28" xfId="1491"/>
    <cellStyle name="Акцент5 29" xfId="1492"/>
    <cellStyle name="Акцент5 3" xfId="1493"/>
    <cellStyle name="Акцент5 30" xfId="1494"/>
    <cellStyle name="Акцент5 31" xfId="1495"/>
    <cellStyle name="Акцент5 32" xfId="1496"/>
    <cellStyle name="Акцент5 33" xfId="1497"/>
    <cellStyle name="Акцент5 34" xfId="1498"/>
    <cellStyle name="Акцент5 35" xfId="1499"/>
    <cellStyle name="Акцент5 36" xfId="1500"/>
    <cellStyle name="Акцент5 37" xfId="1501"/>
    <cellStyle name="Акцент5 38" xfId="1502"/>
    <cellStyle name="Акцент5 39" xfId="1503"/>
    <cellStyle name="Акцент5 4" xfId="1504"/>
    <cellStyle name="Акцент5 40" xfId="1505"/>
    <cellStyle name="Акцент5 41" xfId="1506"/>
    <cellStyle name="Акцент5 42" xfId="1507"/>
    <cellStyle name="Акцент5 43" xfId="1508"/>
    <cellStyle name="Акцент5 5" xfId="1509"/>
    <cellStyle name="Акцент5 6" xfId="1510"/>
    <cellStyle name="Акцент5 7" xfId="1511"/>
    <cellStyle name="Акцент5 8" xfId="1512"/>
    <cellStyle name="Акцент5 9" xfId="1513"/>
    <cellStyle name="Акцент6" xfId="1514" builtinId="49" customBuiltin="1"/>
    <cellStyle name="Акцент6 10" xfId="1515"/>
    <cellStyle name="Акцент6 11" xfId="1516"/>
    <cellStyle name="Акцент6 12" xfId="1517"/>
    <cellStyle name="Акцент6 13" xfId="1518"/>
    <cellStyle name="Акцент6 14" xfId="1519"/>
    <cellStyle name="Акцент6 15" xfId="1520"/>
    <cellStyle name="Акцент6 16" xfId="1521"/>
    <cellStyle name="Акцент6 17" xfId="1522"/>
    <cellStyle name="Акцент6 18" xfId="1523"/>
    <cellStyle name="Акцент6 19" xfId="1524"/>
    <cellStyle name="Акцент6 2" xfId="1525"/>
    <cellStyle name="Акцент6 20" xfId="1526"/>
    <cellStyle name="Акцент6 21" xfId="1527"/>
    <cellStyle name="Акцент6 22" xfId="1528"/>
    <cellStyle name="Акцент6 23" xfId="1529"/>
    <cellStyle name="Акцент6 24" xfId="1530"/>
    <cellStyle name="Акцент6 25" xfId="1531"/>
    <cellStyle name="Акцент6 26" xfId="1532"/>
    <cellStyle name="Акцент6 27" xfId="1533"/>
    <cellStyle name="Акцент6 28" xfId="1534"/>
    <cellStyle name="Акцент6 29" xfId="1535"/>
    <cellStyle name="Акцент6 3" xfId="1536"/>
    <cellStyle name="Акцент6 30" xfId="1537"/>
    <cellStyle name="Акцент6 31" xfId="1538"/>
    <cellStyle name="Акцент6 32" xfId="1539"/>
    <cellStyle name="Акцент6 33" xfId="1540"/>
    <cellStyle name="Акцент6 34" xfId="1541"/>
    <cellStyle name="Акцент6 35" xfId="1542"/>
    <cellStyle name="Акцент6 36" xfId="1543"/>
    <cellStyle name="Акцент6 37" xfId="1544"/>
    <cellStyle name="Акцент6 38" xfId="1545"/>
    <cellStyle name="Акцент6 39" xfId="1546"/>
    <cellStyle name="Акцент6 4" xfId="1547"/>
    <cellStyle name="Акцент6 40" xfId="1548"/>
    <cellStyle name="Акцент6 41" xfId="1549"/>
    <cellStyle name="Акцент6 42" xfId="1550"/>
    <cellStyle name="Акцент6 43" xfId="1551"/>
    <cellStyle name="Акцент6 5" xfId="1552"/>
    <cellStyle name="Акцент6 6" xfId="1553"/>
    <cellStyle name="Акцент6 7" xfId="1554"/>
    <cellStyle name="Акцент6 8" xfId="1555"/>
    <cellStyle name="Акцент6 9" xfId="1556"/>
    <cellStyle name="Ввод " xfId="1557" builtinId="20" customBuiltin="1"/>
    <cellStyle name="Ввод  10" xfId="1558"/>
    <cellStyle name="Ввод  11" xfId="1559"/>
    <cellStyle name="Ввод  12" xfId="1560"/>
    <cellStyle name="Ввод  13" xfId="1561"/>
    <cellStyle name="Ввод  14" xfId="1562"/>
    <cellStyle name="Ввод  15" xfId="1563"/>
    <cellStyle name="Ввод  16" xfId="1564"/>
    <cellStyle name="Ввод  17" xfId="1565"/>
    <cellStyle name="Ввод  18" xfId="1566"/>
    <cellStyle name="Ввод  19" xfId="1567"/>
    <cellStyle name="Ввод  2" xfId="1568"/>
    <cellStyle name="Ввод  20" xfId="1569"/>
    <cellStyle name="Ввод  21" xfId="1570"/>
    <cellStyle name="Ввод  22" xfId="1571"/>
    <cellStyle name="Ввод  23" xfId="1572"/>
    <cellStyle name="Ввод  24" xfId="1573"/>
    <cellStyle name="Ввод  25" xfId="1574"/>
    <cellStyle name="Ввод  26" xfId="1575"/>
    <cellStyle name="Ввод  27" xfId="1576"/>
    <cellStyle name="Ввод  28" xfId="1577"/>
    <cellStyle name="Ввод  29" xfId="1578"/>
    <cellStyle name="Ввод  3" xfId="1579"/>
    <cellStyle name="Ввод  30" xfId="1580"/>
    <cellStyle name="Ввод  31" xfId="1581"/>
    <cellStyle name="Ввод  32" xfId="1582"/>
    <cellStyle name="Ввод  33" xfId="1583"/>
    <cellStyle name="Ввод  34" xfId="1584"/>
    <cellStyle name="Ввод  35" xfId="1585"/>
    <cellStyle name="Ввод  36" xfId="1586"/>
    <cellStyle name="Ввод  37" xfId="1587"/>
    <cellStyle name="Ввод  38" xfId="1588"/>
    <cellStyle name="Ввод  39" xfId="1589"/>
    <cellStyle name="Ввод  4" xfId="1590"/>
    <cellStyle name="Ввод  40" xfId="1591"/>
    <cellStyle name="Ввод  41" xfId="1592"/>
    <cellStyle name="Ввод  42" xfId="1593"/>
    <cellStyle name="Ввод  43" xfId="1594"/>
    <cellStyle name="Ввод  5" xfId="1595"/>
    <cellStyle name="Ввод  6" xfId="1596"/>
    <cellStyle name="Ввод  7" xfId="1597"/>
    <cellStyle name="Ввод  8" xfId="1598"/>
    <cellStyle name="Ввод  9" xfId="1599"/>
    <cellStyle name="Вывод" xfId="1600" builtinId="21" customBuiltin="1"/>
    <cellStyle name="Вывод 10" xfId="1601"/>
    <cellStyle name="Вывод 11" xfId="1602"/>
    <cellStyle name="Вывод 12" xfId="1603"/>
    <cellStyle name="Вывод 13" xfId="1604"/>
    <cellStyle name="Вывод 14" xfId="1605"/>
    <cellStyle name="Вывод 15" xfId="1606"/>
    <cellStyle name="Вывод 16" xfId="1607"/>
    <cellStyle name="Вывод 17" xfId="1608"/>
    <cellStyle name="Вывод 18" xfId="1609"/>
    <cellStyle name="Вывод 19" xfId="1610"/>
    <cellStyle name="Вывод 2" xfId="1611"/>
    <cellStyle name="Вывод 20" xfId="1612"/>
    <cellStyle name="Вывод 21" xfId="1613"/>
    <cellStyle name="Вывод 22" xfId="1614"/>
    <cellStyle name="Вывод 23" xfId="1615"/>
    <cellStyle name="Вывод 24" xfId="1616"/>
    <cellStyle name="Вывод 25" xfId="1617"/>
    <cellStyle name="Вывод 26" xfId="1618"/>
    <cellStyle name="Вывод 27" xfId="1619"/>
    <cellStyle name="Вывод 28" xfId="1620"/>
    <cellStyle name="Вывод 29" xfId="1621"/>
    <cellStyle name="Вывод 3" xfId="1622"/>
    <cellStyle name="Вывод 30" xfId="1623"/>
    <cellStyle name="Вывод 31" xfId="1624"/>
    <cellStyle name="Вывод 32" xfId="1625"/>
    <cellStyle name="Вывод 33" xfId="1626"/>
    <cellStyle name="Вывод 34" xfId="1627"/>
    <cellStyle name="Вывод 35" xfId="1628"/>
    <cellStyle name="Вывод 36" xfId="1629"/>
    <cellStyle name="Вывод 37" xfId="1630"/>
    <cellStyle name="Вывод 38" xfId="1631"/>
    <cellStyle name="Вывод 39" xfId="1632"/>
    <cellStyle name="Вывод 4" xfId="1633"/>
    <cellStyle name="Вывод 40" xfId="1634"/>
    <cellStyle name="Вывод 41" xfId="1635"/>
    <cellStyle name="Вывод 42" xfId="1636"/>
    <cellStyle name="Вывод 43" xfId="1637"/>
    <cellStyle name="Вывод 44" xfId="1638"/>
    <cellStyle name="Вывод 5" xfId="1639"/>
    <cellStyle name="Вывод 6" xfId="1640"/>
    <cellStyle name="Вывод 7" xfId="1641"/>
    <cellStyle name="Вывод 8" xfId="1642"/>
    <cellStyle name="Вывод 9" xfId="1643"/>
    <cellStyle name="Вычисление" xfId="1644" builtinId="22" customBuiltin="1"/>
    <cellStyle name="Вычисление 10" xfId="1645"/>
    <cellStyle name="Вычисление 11" xfId="1646"/>
    <cellStyle name="Вычисление 12" xfId="1647"/>
    <cellStyle name="Вычисление 13" xfId="1648"/>
    <cellStyle name="Вычисление 14" xfId="1649"/>
    <cellStyle name="Вычисление 15" xfId="1650"/>
    <cellStyle name="Вычисление 16" xfId="1651"/>
    <cellStyle name="Вычисление 17" xfId="1652"/>
    <cellStyle name="Вычисление 18" xfId="1653"/>
    <cellStyle name="Вычисление 19" xfId="1654"/>
    <cellStyle name="Вычисление 2" xfId="1655"/>
    <cellStyle name="Вычисление 20" xfId="1656"/>
    <cellStyle name="Вычисление 21" xfId="1657"/>
    <cellStyle name="Вычисление 22" xfId="1658"/>
    <cellStyle name="Вычисление 23" xfId="1659"/>
    <cellStyle name="Вычисление 24" xfId="1660"/>
    <cellStyle name="Вычисление 25" xfId="1661"/>
    <cellStyle name="Вычисление 26" xfId="1662"/>
    <cellStyle name="Вычисление 27" xfId="1663"/>
    <cellStyle name="Вычисление 28" xfId="1664"/>
    <cellStyle name="Вычисление 29" xfId="1665"/>
    <cellStyle name="Вычисление 3" xfId="1666"/>
    <cellStyle name="Вычисление 30" xfId="1667"/>
    <cellStyle name="Вычисление 31" xfId="1668"/>
    <cellStyle name="Вычисление 32" xfId="1669"/>
    <cellStyle name="Вычисление 33" xfId="1670"/>
    <cellStyle name="Вычисление 34" xfId="1671"/>
    <cellStyle name="Вычисление 35" xfId="1672"/>
    <cellStyle name="Вычисление 36" xfId="1673"/>
    <cellStyle name="Вычисление 37" xfId="1674"/>
    <cellStyle name="Вычисление 38" xfId="1675"/>
    <cellStyle name="Вычисление 39" xfId="1676"/>
    <cellStyle name="Вычисление 4" xfId="1677"/>
    <cellStyle name="Вычисление 40" xfId="1678"/>
    <cellStyle name="Вычисление 41" xfId="1679"/>
    <cellStyle name="Вычисление 42" xfId="1680"/>
    <cellStyle name="Вычисление 43" xfId="1681"/>
    <cellStyle name="Вычисление 44" xfId="1682"/>
    <cellStyle name="Вычисление 5" xfId="1683"/>
    <cellStyle name="Вычисление 6" xfId="1684"/>
    <cellStyle name="Вычисление 7" xfId="1685"/>
    <cellStyle name="Вычисление 8" xfId="1686"/>
    <cellStyle name="Вычисление 9" xfId="1687"/>
    <cellStyle name="Заголовок 1" xfId="1688" builtinId="16" customBuiltin="1"/>
    <cellStyle name="Заголовок 1 10" xfId="1689"/>
    <cellStyle name="Заголовок 1 11" xfId="1690"/>
    <cellStyle name="Заголовок 1 12" xfId="1691"/>
    <cellStyle name="Заголовок 1 13" xfId="1692"/>
    <cellStyle name="Заголовок 1 14" xfId="1693"/>
    <cellStyle name="Заголовок 1 15" xfId="1694"/>
    <cellStyle name="Заголовок 1 16" xfId="1695"/>
    <cellStyle name="Заголовок 1 17" xfId="1696"/>
    <cellStyle name="Заголовок 1 18" xfId="1697"/>
    <cellStyle name="Заголовок 1 19" xfId="1698"/>
    <cellStyle name="Заголовок 1 2" xfId="1699"/>
    <cellStyle name="Заголовок 1 20" xfId="1700"/>
    <cellStyle name="Заголовок 1 21" xfId="1701"/>
    <cellStyle name="Заголовок 1 22" xfId="1702"/>
    <cellStyle name="Заголовок 1 23" xfId="1703"/>
    <cellStyle name="Заголовок 1 24" xfId="1704"/>
    <cellStyle name="Заголовок 1 25" xfId="1705"/>
    <cellStyle name="Заголовок 1 26" xfId="1706"/>
    <cellStyle name="Заголовок 1 27" xfId="1707"/>
    <cellStyle name="Заголовок 1 28" xfId="1708"/>
    <cellStyle name="Заголовок 1 29" xfId="1709"/>
    <cellStyle name="Заголовок 1 3" xfId="1710"/>
    <cellStyle name="Заголовок 1 30" xfId="1711"/>
    <cellStyle name="Заголовок 1 31" xfId="1712"/>
    <cellStyle name="Заголовок 1 32" xfId="1713"/>
    <cellStyle name="Заголовок 1 33" xfId="1714"/>
    <cellStyle name="Заголовок 1 34" xfId="1715"/>
    <cellStyle name="Заголовок 1 35" xfId="1716"/>
    <cellStyle name="Заголовок 1 36" xfId="1717"/>
    <cellStyle name="Заголовок 1 37" xfId="1718"/>
    <cellStyle name="Заголовок 1 38" xfId="1719"/>
    <cellStyle name="Заголовок 1 39" xfId="1720"/>
    <cellStyle name="Заголовок 1 4" xfId="1721"/>
    <cellStyle name="Заголовок 1 40" xfId="1722"/>
    <cellStyle name="Заголовок 1 41" xfId="1723"/>
    <cellStyle name="Заголовок 1 42" xfId="1724"/>
    <cellStyle name="Заголовок 1 43" xfId="1725"/>
    <cellStyle name="Заголовок 1 5" xfId="1726"/>
    <cellStyle name="Заголовок 1 6" xfId="1727"/>
    <cellStyle name="Заголовок 1 7" xfId="1728"/>
    <cellStyle name="Заголовок 1 8" xfId="1729"/>
    <cellStyle name="Заголовок 1 9" xfId="1730"/>
    <cellStyle name="Заголовок 2" xfId="1731" builtinId="17" customBuiltin="1"/>
    <cellStyle name="Заголовок 2 10" xfId="1732"/>
    <cellStyle name="Заголовок 2 11" xfId="1733"/>
    <cellStyle name="Заголовок 2 12" xfId="1734"/>
    <cellStyle name="Заголовок 2 13" xfId="1735"/>
    <cellStyle name="Заголовок 2 14" xfId="1736"/>
    <cellStyle name="Заголовок 2 15" xfId="1737"/>
    <cellStyle name="Заголовок 2 16" xfId="1738"/>
    <cellStyle name="Заголовок 2 17" xfId="1739"/>
    <cellStyle name="Заголовок 2 18" xfId="1740"/>
    <cellStyle name="Заголовок 2 19" xfId="1741"/>
    <cellStyle name="Заголовок 2 2" xfId="1742"/>
    <cellStyle name="Заголовок 2 20" xfId="1743"/>
    <cellStyle name="Заголовок 2 21" xfId="1744"/>
    <cellStyle name="Заголовок 2 22" xfId="1745"/>
    <cellStyle name="Заголовок 2 23" xfId="1746"/>
    <cellStyle name="Заголовок 2 24" xfId="1747"/>
    <cellStyle name="Заголовок 2 25" xfId="1748"/>
    <cellStyle name="Заголовок 2 26" xfId="1749"/>
    <cellStyle name="Заголовок 2 27" xfId="1750"/>
    <cellStyle name="Заголовок 2 28" xfId="1751"/>
    <cellStyle name="Заголовок 2 29" xfId="1752"/>
    <cellStyle name="Заголовок 2 3" xfId="1753"/>
    <cellStyle name="Заголовок 2 30" xfId="1754"/>
    <cellStyle name="Заголовок 2 31" xfId="1755"/>
    <cellStyle name="Заголовок 2 32" xfId="1756"/>
    <cellStyle name="Заголовок 2 33" xfId="1757"/>
    <cellStyle name="Заголовок 2 34" xfId="1758"/>
    <cellStyle name="Заголовок 2 35" xfId="1759"/>
    <cellStyle name="Заголовок 2 36" xfId="1760"/>
    <cellStyle name="Заголовок 2 37" xfId="1761"/>
    <cellStyle name="Заголовок 2 38" xfId="1762"/>
    <cellStyle name="Заголовок 2 39" xfId="1763"/>
    <cellStyle name="Заголовок 2 4" xfId="1764"/>
    <cellStyle name="Заголовок 2 40" xfId="1765"/>
    <cellStyle name="Заголовок 2 41" xfId="1766"/>
    <cellStyle name="Заголовок 2 42" xfId="1767"/>
    <cellStyle name="Заголовок 2 43" xfId="1768"/>
    <cellStyle name="Заголовок 2 5" xfId="1769"/>
    <cellStyle name="Заголовок 2 6" xfId="1770"/>
    <cellStyle name="Заголовок 2 7" xfId="1771"/>
    <cellStyle name="Заголовок 2 8" xfId="1772"/>
    <cellStyle name="Заголовок 2 9" xfId="1773"/>
    <cellStyle name="Заголовок 3" xfId="1774" builtinId="18" customBuiltin="1"/>
    <cellStyle name="Заголовок 3 10" xfId="1775"/>
    <cellStyle name="Заголовок 3 11" xfId="1776"/>
    <cellStyle name="Заголовок 3 12" xfId="1777"/>
    <cellStyle name="Заголовок 3 13" xfId="1778"/>
    <cellStyle name="Заголовок 3 14" xfId="1779"/>
    <cellStyle name="Заголовок 3 15" xfId="1780"/>
    <cellStyle name="Заголовок 3 16" xfId="1781"/>
    <cellStyle name="Заголовок 3 17" xfId="1782"/>
    <cellStyle name="Заголовок 3 18" xfId="1783"/>
    <cellStyle name="Заголовок 3 19" xfId="1784"/>
    <cellStyle name="Заголовок 3 2" xfId="1785"/>
    <cellStyle name="Заголовок 3 20" xfId="1786"/>
    <cellStyle name="Заголовок 3 21" xfId="1787"/>
    <cellStyle name="Заголовок 3 22" xfId="1788"/>
    <cellStyle name="Заголовок 3 23" xfId="1789"/>
    <cellStyle name="Заголовок 3 24" xfId="1790"/>
    <cellStyle name="Заголовок 3 25" xfId="1791"/>
    <cellStyle name="Заголовок 3 26" xfId="1792"/>
    <cellStyle name="Заголовок 3 27" xfId="1793"/>
    <cellStyle name="Заголовок 3 28" xfId="1794"/>
    <cellStyle name="Заголовок 3 29" xfId="1795"/>
    <cellStyle name="Заголовок 3 3" xfId="1796"/>
    <cellStyle name="Заголовок 3 30" xfId="1797"/>
    <cellStyle name="Заголовок 3 31" xfId="1798"/>
    <cellStyle name="Заголовок 3 32" xfId="1799"/>
    <cellStyle name="Заголовок 3 33" xfId="1800"/>
    <cellStyle name="Заголовок 3 34" xfId="1801"/>
    <cellStyle name="Заголовок 3 35" xfId="1802"/>
    <cellStyle name="Заголовок 3 36" xfId="1803"/>
    <cellStyle name="Заголовок 3 37" xfId="1804"/>
    <cellStyle name="Заголовок 3 38" xfId="1805"/>
    <cellStyle name="Заголовок 3 39" xfId="1806"/>
    <cellStyle name="Заголовок 3 4" xfId="1807"/>
    <cellStyle name="Заголовок 3 40" xfId="1808"/>
    <cellStyle name="Заголовок 3 41" xfId="1809"/>
    <cellStyle name="Заголовок 3 42" xfId="1810"/>
    <cellStyle name="Заголовок 3 43" xfId="1811"/>
    <cellStyle name="Заголовок 3 5" xfId="1812"/>
    <cellStyle name="Заголовок 3 6" xfId="1813"/>
    <cellStyle name="Заголовок 3 7" xfId="1814"/>
    <cellStyle name="Заголовок 3 8" xfId="1815"/>
    <cellStyle name="Заголовок 3 9" xfId="1816"/>
    <cellStyle name="Заголовок 4" xfId="1817" builtinId="19" customBuiltin="1"/>
    <cellStyle name="Заголовок 4 10" xfId="1818"/>
    <cellStyle name="Заголовок 4 11" xfId="1819"/>
    <cellStyle name="Заголовок 4 12" xfId="1820"/>
    <cellStyle name="Заголовок 4 13" xfId="1821"/>
    <cellStyle name="Заголовок 4 14" xfId="1822"/>
    <cellStyle name="Заголовок 4 15" xfId="1823"/>
    <cellStyle name="Заголовок 4 16" xfId="1824"/>
    <cellStyle name="Заголовок 4 17" xfId="1825"/>
    <cellStyle name="Заголовок 4 18" xfId="1826"/>
    <cellStyle name="Заголовок 4 19" xfId="1827"/>
    <cellStyle name="Заголовок 4 2" xfId="1828"/>
    <cellStyle name="Заголовок 4 20" xfId="1829"/>
    <cellStyle name="Заголовок 4 21" xfId="1830"/>
    <cellStyle name="Заголовок 4 22" xfId="1831"/>
    <cellStyle name="Заголовок 4 23" xfId="1832"/>
    <cellStyle name="Заголовок 4 24" xfId="1833"/>
    <cellStyle name="Заголовок 4 25" xfId="1834"/>
    <cellStyle name="Заголовок 4 26" xfId="1835"/>
    <cellStyle name="Заголовок 4 27" xfId="1836"/>
    <cellStyle name="Заголовок 4 28" xfId="1837"/>
    <cellStyle name="Заголовок 4 29" xfId="1838"/>
    <cellStyle name="Заголовок 4 3" xfId="1839"/>
    <cellStyle name="Заголовок 4 30" xfId="1840"/>
    <cellStyle name="Заголовок 4 31" xfId="1841"/>
    <cellStyle name="Заголовок 4 32" xfId="1842"/>
    <cellStyle name="Заголовок 4 33" xfId="1843"/>
    <cellStyle name="Заголовок 4 34" xfId="1844"/>
    <cellStyle name="Заголовок 4 35" xfId="1845"/>
    <cellStyle name="Заголовок 4 36" xfId="1846"/>
    <cellStyle name="Заголовок 4 37" xfId="1847"/>
    <cellStyle name="Заголовок 4 38" xfId="1848"/>
    <cellStyle name="Заголовок 4 39" xfId="1849"/>
    <cellStyle name="Заголовок 4 4" xfId="1850"/>
    <cellStyle name="Заголовок 4 40" xfId="1851"/>
    <cellStyle name="Заголовок 4 41" xfId="1852"/>
    <cellStyle name="Заголовок 4 42" xfId="1853"/>
    <cellStyle name="Заголовок 4 43" xfId="1854"/>
    <cellStyle name="Заголовок 4 5" xfId="1855"/>
    <cellStyle name="Заголовок 4 6" xfId="1856"/>
    <cellStyle name="Заголовок 4 7" xfId="1857"/>
    <cellStyle name="Заголовок 4 8" xfId="1858"/>
    <cellStyle name="Заголовок 4 9" xfId="1859"/>
    <cellStyle name="Итог" xfId="1860" builtinId="25" customBuiltin="1"/>
    <cellStyle name="Итог 10" xfId="1861"/>
    <cellStyle name="Итог 11" xfId="1862"/>
    <cellStyle name="Итог 12" xfId="1863"/>
    <cellStyle name="Итог 13" xfId="1864"/>
    <cellStyle name="Итог 14" xfId="1865"/>
    <cellStyle name="Итог 15" xfId="1866"/>
    <cellStyle name="Итог 16" xfId="1867"/>
    <cellStyle name="Итог 17" xfId="1868"/>
    <cellStyle name="Итог 18" xfId="1869"/>
    <cellStyle name="Итог 19" xfId="1870"/>
    <cellStyle name="Итог 2" xfId="1871"/>
    <cellStyle name="Итог 20" xfId="1872"/>
    <cellStyle name="Итог 21" xfId="1873"/>
    <cellStyle name="Итог 22" xfId="1874"/>
    <cellStyle name="Итог 23" xfId="1875"/>
    <cellStyle name="Итог 24" xfId="1876"/>
    <cellStyle name="Итог 25" xfId="1877"/>
    <cellStyle name="Итог 26" xfId="1878"/>
    <cellStyle name="Итог 27" xfId="1879"/>
    <cellStyle name="Итог 28" xfId="1880"/>
    <cellStyle name="Итог 29" xfId="1881"/>
    <cellStyle name="Итог 3" xfId="1882"/>
    <cellStyle name="Итог 30" xfId="1883"/>
    <cellStyle name="Итог 31" xfId="1884"/>
    <cellStyle name="Итог 32" xfId="1885"/>
    <cellStyle name="Итог 33" xfId="1886"/>
    <cellStyle name="Итог 34" xfId="1887"/>
    <cellStyle name="Итог 35" xfId="1888"/>
    <cellStyle name="Итог 36" xfId="1889"/>
    <cellStyle name="Итог 37" xfId="1890"/>
    <cellStyle name="Итог 38" xfId="1891"/>
    <cellStyle name="Итог 39" xfId="1892"/>
    <cellStyle name="Итог 4" xfId="1893"/>
    <cellStyle name="Итог 40" xfId="1894"/>
    <cellStyle name="Итог 41" xfId="1895"/>
    <cellStyle name="Итог 42" xfId="1896"/>
    <cellStyle name="Итог 43" xfId="1897"/>
    <cellStyle name="Итог 5" xfId="1898"/>
    <cellStyle name="Итог 6" xfId="1899"/>
    <cellStyle name="Итог 7" xfId="1900"/>
    <cellStyle name="Итог 8" xfId="1901"/>
    <cellStyle name="Итог 9" xfId="1902"/>
    <cellStyle name="Итоги" xfId="2443"/>
    <cellStyle name="ИтогоБИМ" xfId="2444"/>
    <cellStyle name="Контрольная ячейка" xfId="1903" builtinId="23" customBuiltin="1"/>
    <cellStyle name="Контрольная ячейка 10" xfId="1904"/>
    <cellStyle name="Контрольная ячейка 11" xfId="1905"/>
    <cellStyle name="Контрольная ячейка 12" xfId="1906"/>
    <cellStyle name="Контрольная ячейка 13" xfId="1907"/>
    <cellStyle name="Контрольная ячейка 14" xfId="1908"/>
    <cellStyle name="Контрольная ячейка 15" xfId="1909"/>
    <cellStyle name="Контрольная ячейка 16" xfId="1910"/>
    <cellStyle name="Контрольная ячейка 17" xfId="1911"/>
    <cellStyle name="Контрольная ячейка 18" xfId="1912"/>
    <cellStyle name="Контрольная ячейка 19" xfId="1913"/>
    <cellStyle name="Контрольная ячейка 2" xfId="1914"/>
    <cellStyle name="Контрольная ячейка 20" xfId="1915"/>
    <cellStyle name="Контрольная ячейка 21" xfId="1916"/>
    <cellStyle name="Контрольная ячейка 22" xfId="1917"/>
    <cellStyle name="Контрольная ячейка 23" xfId="1918"/>
    <cellStyle name="Контрольная ячейка 24" xfId="1919"/>
    <cellStyle name="Контрольная ячейка 25" xfId="1920"/>
    <cellStyle name="Контрольная ячейка 26" xfId="1921"/>
    <cellStyle name="Контрольная ячейка 27" xfId="1922"/>
    <cellStyle name="Контрольная ячейка 28" xfId="1923"/>
    <cellStyle name="Контрольная ячейка 29" xfId="1924"/>
    <cellStyle name="Контрольная ячейка 3" xfId="1925"/>
    <cellStyle name="Контрольная ячейка 30" xfId="1926"/>
    <cellStyle name="Контрольная ячейка 31" xfId="1927"/>
    <cellStyle name="Контрольная ячейка 32" xfId="1928"/>
    <cellStyle name="Контрольная ячейка 33" xfId="1929"/>
    <cellStyle name="Контрольная ячейка 34" xfId="1930"/>
    <cellStyle name="Контрольная ячейка 35" xfId="1931"/>
    <cellStyle name="Контрольная ячейка 36" xfId="1932"/>
    <cellStyle name="Контрольная ячейка 37" xfId="1933"/>
    <cellStyle name="Контрольная ячейка 38" xfId="1934"/>
    <cellStyle name="Контрольная ячейка 39" xfId="1935"/>
    <cellStyle name="Контрольная ячейка 4" xfId="1936"/>
    <cellStyle name="Контрольная ячейка 40" xfId="1937"/>
    <cellStyle name="Контрольная ячейка 41" xfId="1938"/>
    <cellStyle name="Контрольная ячейка 42" xfId="1939"/>
    <cellStyle name="Контрольная ячейка 43" xfId="1940"/>
    <cellStyle name="Контрольная ячейка 5" xfId="1941"/>
    <cellStyle name="Контрольная ячейка 6" xfId="1942"/>
    <cellStyle name="Контрольная ячейка 7" xfId="1943"/>
    <cellStyle name="Контрольная ячейка 8" xfId="1944"/>
    <cellStyle name="Контрольная ячейка 9" xfId="1945"/>
    <cellStyle name="Название" xfId="1946" builtinId="15" customBuiltin="1"/>
    <cellStyle name="Название 10" xfId="1947"/>
    <cellStyle name="Название 11" xfId="1948"/>
    <cellStyle name="Название 12" xfId="1949"/>
    <cellStyle name="Название 13" xfId="1950"/>
    <cellStyle name="Название 14" xfId="1951"/>
    <cellStyle name="Название 15" xfId="1952"/>
    <cellStyle name="Название 16" xfId="1953"/>
    <cellStyle name="Название 17" xfId="1954"/>
    <cellStyle name="Название 18" xfId="1955"/>
    <cellStyle name="Название 19" xfId="1956"/>
    <cellStyle name="Название 2" xfId="1957"/>
    <cellStyle name="Название 20" xfId="1958"/>
    <cellStyle name="Название 21" xfId="1959"/>
    <cellStyle name="Название 22" xfId="1960"/>
    <cellStyle name="Название 23" xfId="1961"/>
    <cellStyle name="Название 24" xfId="1962"/>
    <cellStyle name="Название 25" xfId="1963"/>
    <cellStyle name="Название 26" xfId="1964"/>
    <cellStyle name="Название 27" xfId="1965"/>
    <cellStyle name="Название 28" xfId="1966"/>
    <cellStyle name="Название 29" xfId="1967"/>
    <cellStyle name="Название 3" xfId="1968"/>
    <cellStyle name="Название 30" xfId="1969"/>
    <cellStyle name="Название 31" xfId="1970"/>
    <cellStyle name="Название 32" xfId="1971"/>
    <cellStyle name="Название 33" xfId="1972"/>
    <cellStyle name="Название 34" xfId="1973"/>
    <cellStyle name="Название 35" xfId="1974"/>
    <cellStyle name="Название 36" xfId="1975"/>
    <cellStyle name="Название 37" xfId="1976"/>
    <cellStyle name="Название 38" xfId="1977"/>
    <cellStyle name="Название 39" xfId="1978"/>
    <cellStyle name="Название 4" xfId="1979"/>
    <cellStyle name="Название 40" xfId="1980"/>
    <cellStyle name="Название 41" xfId="1981"/>
    <cellStyle name="Название 42" xfId="1982"/>
    <cellStyle name="Название 43" xfId="1983"/>
    <cellStyle name="Название 44" xfId="1984"/>
    <cellStyle name="Название 5" xfId="1985"/>
    <cellStyle name="Название 6" xfId="1986"/>
    <cellStyle name="Название 7" xfId="1987"/>
    <cellStyle name="Название 8" xfId="1988"/>
    <cellStyle name="Название 9" xfId="1989"/>
    <cellStyle name="Нейтральный" xfId="1990" builtinId="28" customBuiltin="1"/>
    <cellStyle name="Нейтральный 10" xfId="1991"/>
    <cellStyle name="Нейтральный 11" xfId="1992"/>
    <cellStyle name="Нейтральный 12" xfId="1993"/>
    <cellStyle name="Нейтральный 13" xfId="1994"/>
    <cellStyle name="Нейтральный 14" xfId="1995"/>
    <cellStyle name="Нейтральный 15" xfId="1996"/>
    <cellStyle name="Нейтральный 16" xfId="1997"/>
    <cellStyle name="Нейтральный 17" xfId="1998"/>
    <cellStyle name="Нейтральный 18" xfId="1999"/>
    <cellStyle name="Нейтральный 19" xfId="2000"/>
    <cellStyle name="Нейтральный 2" xfId="2001"/>
    <cellStyle name="Нейтральный 20" xfId="2002"/>
    <cellStyle name="Нейтральный 21" xfId="2003"/>
    <cellStyle name="Нейтральный 22" xfId="2004"/>
    <cellStyle name="Нейтральный 23" xfId="2005"/>
    <cellStyle name="Нейтральный 24" xfId="2006"/>
    <cellStyle name="Нейтральный 25" xfId="2007"/>
    <cellStyle name="Нейтральный 26" xfId="2008"/>
    <cellStyle name="Нейтральный 27" xfId="2009"/>
    <cellStyle name="Нейтральный 28" xfId="2010"/>
    <cellStyle name="Нейтральный 29" xfId="2011"/>
    <cellStyle name="Нейтральный 3" xfId="2012"/>
    <cellStyle name="Нейтральный 30" xfId="2013"/>
    <cellStyle name="Нейтральный 31" xfId="2014"/>
    <cellStyle name="Нейтральный 32" xfId="2015"/>
    <cellStyle name="Нейтральный 33" xfId="2016"/>
    <cellStyle name="Нейтральный 34" xfId="2017"/>
    <cellStyle name="Нейтральный 35" xfId="2018"/>
    <cellStyle name="Нейтральный 36" xfId="2019"/>
    <cellStyle name="Нейтральный 37" xfId="2020"/>
    <cellStyle name="Нейтральный 38" xfId="2021"/>
    <cellStyle name="Нейтральный 39" xfId="2022"/>
    <cellStyle name="Нейтральный 4" xfId="2023"/>
    <cellStyle name="Нейтральный 40" xfId="2024"/>
    <cellStyle name="Нейтральный 41" xfId="2025"/>
    <cellStyle name="Нейтральный 42" xfId="2026"/>
    <cellStyle name="Нейтральный 43" xfId="2027"/>
    <cellStyle name="Нейтральный 5" xfId="2028"/>
    <cellStyle name="Нейтральный 6" xfId="2029"/>
    <cellStyle name="Нейтральный 7" xfId="2030"/>
    <cellStyle name="Нейтральный 8" xfId="2031"/>
    <cellStyle name="Нейтральный 9" xfId="2032"/>
    <cellStyle name="Обычный" xfId="0" builtinId="0"/>
    <cellStyle name="Обычный 10" xfId="2033"/>
    <cellStyle name="Обычный 11" xfId="2034"/>
    <cellStyle name="Обычный 12" xfId="2035"/>
    <cellStyle name="Обычный 13" xfId="2036"/>
    <cellStyle name="Обычный 14" xfId="2037"/>
    <cellStyle name="Обычный 15" xfId="2038"/>
    <cellStyle name="Обычный 16" xfId="2039"/>
    <cellStyle name="Обычный 17" xfId="2040"/>
    <cellStyle name="Обычный 18" xfId="2041"/>
    <cellStyle name="Обычный 19" xfId="2042"/>
    <cellStyle name="Обычный 2" xfId="2043"/>
    <cellStyle name="Обычный 2 2" xfId="2044"/>
    <cellStyle name="Обычный 2 2 2" xfId="2045"/>
    <cellStyle name="Обычный 2 2 3" xfId="2046"/>
    <cellStyle name="Обычный 2 2_17.2" xfId="2047"/>
    <cellStyle name="Обычный 2_17.1 перечень МКД" xfId="2048"/>
    <cellStyle name="Обычный 20" xfId="2049"/>
    <cellStyle name="Обычный 21" xfId="2050"/>
    <cellStyle name="Обычный 22" xfId="2051"/>
    <cellStyle name="Обычный 23" xfId="2052"/>
    <cellStyle name="Обычный 24" xfId="2053"/>
    <cellStyle name="Обычный 25" xfId="2054"/>
    <cellStyle name="Обычный 26" xfId="2055"/>
    <cellStyle name="Обычный 27" xfId="2056"/>
    <cellStyle name="Обычный 28" xfId="2057"/>
    <cellStyle name="Обычный 29" xfId="2058"/>
    <cellStyle name="Обычный 3" xfId="2059"/>
    <cellStyle name="Обычный 3 2" xfId="2060"/>
    <cellStyle name="Обычный 3 2 2" xfId="2061"/>
    <cellStyle name="Обычный 3 2_Стоимость" xfId="2062"/>
    <cellStyle name="Обычный 3 3" xfId="2063"/>
    <cellStyle name="Обычный 3 3 2" xfId="2064"/>
    <cellStyle name="Обычный 3 3_Стоимость" xfId="2065"/>
    <cellStyle name="Обычный 3 4" xfId="2066"/>
    <cellStyle name="Обычный 3 5" xfId="2067"/>
    <cellStyle name="Обычный 3 6" xfId="2068"/>
    <cellStyle name="Обычный 3_17.2" xfId="2069"/>
    <cellStyle name="Обычный 30" xfId="2070"/>
    <cellStyle name="Обычный 31" xfId="2071"/>
    <cellStyle name="Обычный 32" xfId="2072"/>
    <cellStyle name="Обычный 33" xfId="2073"/>
    <cellStyle name="Обычный 34" xfId="2074"/>
    <cellStyle name="Обычный 35" xfId="2075"/>
    <cellStyle name="Обычный 36" xfId="2076"/>
    <cellStyle name="Обычный 37" xfId="2077"/>
    <cellStyle name="Обычный 38" xfId="2078"/>
    <cellStyle name="Обычный 39" xfId="2079"/>
    <cellStyle name="Обычный 4" xfId="2080"/>
    <cellStyle name="Обычный 4 2" xfId="2081"/>
    <cellStyle name="Обычный 4 2 2" xfId="2082"/>
    <cellStyle name="Обычный 4 2_Стоимость" xfId="2083"/>
    <cellStyle name="Обычный 4 3" xfId="2084"/>
    <cellStyle name="Обычный 4 3 2" xfId="2085"/>
    <cellStyle name="Обычный 4 3_Стоимость" xfId="2086"/>
    <cellStyle name="Обычный 4 4" xfId="2087"/>
    <cellStyle name="Обычный 4 5" xfId="2088"/>
    <cellStyle name="Обычный 4 6" xfId="2089"/>
    <cellStyle name="Обычный 4 7" xfId="2090"/>
    <cellStyle name="Обычный 4_Стоимость" xfId="2091"/>
    <cellStyle name="Обычный 40" xfId="2092"/>
    <cellStyle name="Обычный 41" xfId="2093"/>
    <cellStyle name="Обычный 42" xfId="2094"/>
    <cellStyle name="Обычный 43" xfId="2095"/>
    <cellStyle name="Обычный 44" xfId="2096"/>
    <cellStyle name="Обычный 45" xfId="2097"/>
    <cellStyle name="Обычный 46" xfId="2098"/>
    <cellStyle name="Обычный 47" xfId="2099"/>
    <cellStyle name="Обычный 48" xfId="2100"/>
    <cellStyle name="Обычный 49" xfId="2101"/>
    <cellStyle name="Обычный 5" xfId="2102"/>
    <cellStyle name="Обычный 50" xfId="2103"/>
    <cellStyle name="Обычный 51" xfId="2104"/>
    <cellStyle name="Обычный 52" xfId="2105"/>
    <cellStyle name="Обычный 53" xfId="2106"/>
    <cellStyle name="Обычный 54" xfId="2107"/>
    <cellStyle name="Обычный 55" xfId="2108"/>
    <cellStyle name="Обычный 6" xfId="2109"/>
    <cellStyle name="Обычный 6 2" xfId="2110"/>
    <cellStyle name="Обычный 6 2 2" xfId="2111"/>
    <cellStyle name="Обычный 6 2_Стоимость" xfId="2112"/>
    <cellStyle name="Обычный 6 3" xfId="2113"/>
    <cellStyle name="Обычный 6 3 2" xfId="2114"/>
    <cellStyle name="Обычный 6 3_Стоимость" xfId="2115"/>
    <cellStyle name="Обычный 6 4" xfId="2116"/>
    <cellStyle name="Обычный 6 5" xfId="2117"/>
    <cellStyle name="Обычный 6 6" xfId="2118"/>
    <cellStyle name="Обычный 6_Стоимость" xfId="2119"/>
    <cellStyle name="Обычный 7" xfId="2120"/>
    <cellStyle name="Обычный 7 2" xfId="2121"/>
    <cellStyle name="Обычный 7 2 2" xfId="2122"/>
    <cellStyle name="Обычный 7 2_Стоимость" xfId="2123"/>
    <cellStyle name="Обычный 7 3" xfId="2124"/>
    <cellStyle name="Обычный 7 3 2" xfId="2125"/>
    <cellStyle name="Обычный 7 3_Стоимость" xfId="2126"/>
    <cellStyle name="Обычный 7 4" xfId="2127"/>
    <cellStyle name="Обычный 7 5" xfId="2128"/>
    <cellStyle name="Обычный 7_Стоимость" xfId="2129"/>
    <cellStyle name="Обычный 8" xfId="2130"/>
    <cellStyle name="Обычный 8 2" xfId="2131"/>
    <cellStyle name="Обычный 8_Приложение 1" xfId="2132"/>
    <cellStyle name="Обычный 8_Приложение 1_Приложение 1" xfId="2133"/>
    <cellStyle name="Обычный 8_Приложение 2" xfId="2134"/>
    <cellStyle name="Обычный 9" xfId="2135"/>
    <cellStyle name="Обычный_17.2 виды ремонта" xfId="2136"/>
    <cellStyle name="Обычный_Лист2" xfId="2137"/>
    <cellStyle name="Обычный_Лист3" xfId="2138"/>
    <cellStyle name="Обычный_Приложение 1" xfId="2139"/>
    <cellStyle name="Обычный_Приложение 1_1" xfId="2140"/>
    <cellStyle name="Обычный_Приложение 1_2" xfId="2141"/>
    <cellStyle name="Обычный_Приложение 2" xfId="2142"/>
    <cellStyle name="Обычный_Приложение 2_1" xfId="2143"/>
    <cellStyle name="Обычный_Приложение 2_2" xfId="2144"/>
    <cellStyle name="Плохой" xfId="2145" builtinId="27" customBuiltin="1"/>
    <cellStyle name="Плохой 10" xfId="2146"/>
    <cellStyle name="Плохой 11" xfId="2147"/>
    <cellStyle name="Плохой 12" xfId="2148"/>
    <cellStyle name="Плохой 13" xfId="2149"/>
    <cellStyle name="Плохой 14" xfId="2150"/>
    <cellStyle name="Плохой 15" xfId="2151"/>
    <cellStyle name="Плохой 16" xfId="2152"/>
    <cellStyle name="Плохой 17" xfId="2153"/>
    <cellStyle name="Плохой 18" xfId="2154"/>
    <cellStyle name="Плохой 19" xfId="2155"/>
    <cellStyle name="Плохой 2" xfId="2156"/>
    <cellStyle name="Плохой 20" xfId="2157"/>
    <cellStyle name="Плохой 21" xfId="2158"/>
    <cellStyle name="Плохой 22" xfId="2159"/>
    <cellStyle name="Плохой 23" xfId="2160"/>
    <cellStyle name="Плохой 24" xfId="2161"/>
    <cellStyle name="Плохой 25" xfId="2162"/>
    <cellStyle name="Плохой 26" xfId="2163"/>
    <cellStyle name="Плохой 27" xfId="2164"/>
    <cellStyle name="Плохой 28" xfId="2165"/>
    <cellStyle name="Плохой 29" xfId="2166"/>
    <cellStyle name="Плохой 3" xfId="2167"/>
    <cellStyle name="Плохой 30" xfId="2168"/>
    <cellStyle name="Плохой 31" xfId="2169"/>
    <cellStyle name="Плохой 32" xfId="2170"/>
    <cellStyle name="Плохой 33" xfId="2171"/>
    <cellStyle name="Плохой 34" xfId="2172"/>
    <cellStyle name="Плохой 35" xfId="2173"/>
    <cellStyle name="Плохой 36" xfId="2174"/>
    <cellStyle name="Плохой 37" xfId="2175"/>
    <cellStyle name="Плохой 38" xfId="2176"/>
    <cellStyle name="Плохой 39" xfId="2177"/>
    <cellStyle name="Плохой 4" xfId="2178"/>
    <cellStyle name="Плохой 40" xfId="2179"/>
    <cellStyle name="Плохой 41" xfId="2180"/>
    <cellStyle name="Плохой 42" xfId="2181"/>
    <cellStyle name="Плохой 43" xfId="2182"/>
    <cellStyle name="Плохой 5" xfId="2183"/>
    <cellStyle name="Плохой 6" xfId="2184"/>
    <cellStyle name="Плохой 7" xfId="2185"/>
    <cellStyle name="Плохой 8" xfId="2186"/>
    <cellStyle name="Плохой 9" xfId="2187"/>
    <cellStyle name="Пояснение" xfId="2188" builtinId="53" customBuiltin="1"/>
    <cellStyle name="Пояснение 10" xfId="2189"/>
    <cellStyle name="Пояснение 11" xfId="2190"/>
    <cellStyle name="Пояснение 12" xfId="2191"/>
    <cellStyle name="Пояснение 13" xfId="2192"/>
    <cellStyle name="Пояснение 14" xfId="2193"/>
    <cellStyle name="Пояснение 15" xfId="2194"/>
    <cellStyle name="Пояснение 16" xfId="2195"/>
    <cellStyle name="Пояснение 17" xfId="2196"/>
    <cellStyle name="Пояснение 18" xfId="2197"/>
    <cellStyle name="Пояснение 19" xfId="2198"/>
    <cellStyle name="Пояснение 2" xfId="2199"/>
    <cellStyle name="Пояснение 20" xfId="2200"/>
    <cellStyle name="Пояснение 21" xfId="2201"/>
    <cellStyle name="Пояснение 22" xfId="2202"/>
    <cellStyle name="Пояснение 23" xfId="2203"/>
    <cellStyle name="Пояснение 24" xfId="2204"/>
    <cellStyle name="Пояснение 25" xfId="2205"/>
    <cellStyle name="Пояснение 26" xfId="2206"/>
    <cellStyle name="Пояснение 27" xfId="2207"/>
    <cellStyle name="Пояснение 28" xfId="2208"/>
    <cellStyle name="Пояснение 29" xfId="2209"/>
    <cellStyle name="Пояснение 3" xfId="2210"/>
    <cellStyle name="Пояснение 30" xfId="2211"/>
    <cellStyle name="Пояснение 31" xfId="2212"/>
    <cellStyle name="Пояснение 32" xfId="2213"/>
    <cellStyle name="Пояснение 33" xfId="2214"/>
    <cellStyle name="Пояснение 34" xfId="2215"/>
    <cellStyle name="Пояснение 35" xfId="2216"/>
    <cellStyle name="Пояснение 36" xfId="2217"/>
    <cellStyle name="Пояснение 37" xfId="2218"/>
    <cellStyle name="Пояснение 38" xfId="2219"/>
    <cellStyle name="Пояснение 39" xfId="2220"/>
    <cellStyle name="Пояснение 4" xfId="2221"/>
    <cellStyle name="Пояснение 40" xfId="2222"/>
    <cellStyle name="Пояснение 41" xfId="2223"/>
    <cellStyle name="Пояснение 42" xfId="2224"/>
    <cellStyle name="Пояснение 43" xfId="2225"/>
    <cellStyle name="Пояснение 5" xfId="2226"/>
    <cellStyle name="Пояснение 6" xfId="2227"/>
    <cellStyle name="Пояснение 7" xfId="2228"/>
    <cellStyle name="Пояснение 8" xfId="2229"/>
    <cellStyle name="Пояснение 9" xfId="2230"/>
    <cellStyle name="Примечание" xfId="2231" builtinId="10" customBuiltin="1"/>
    <cellStyle name="Примечание 10" xfId="2232"/>
    <cellStyle name="Примечание 11" xfId="2233"/>
    <cellStyle name="Примечание 12" xfId="2234"/>
    <cellStyle name="Примечание 13" xfId="2235"/>
    <cellStyle name="Примечание 14" xfId="2236"/>
    <cellStyle name="Примечание 15" xfId="2237"/>
    <cellStyle name="Примечание 16" xfId="2238"/>
    <cellStyle name="Примечание 17" xfId="2239"/>
    <cellStyle name="Примечание 18" xfId="2240"/>
    <cellStyle name="Примечание 19" xfId="2241"/>
    <cellStyle name="Примечание 2" xfId="2242"/>
    <cellStyle name="Примечание 20" xfId="2243"/>
    <cellStyle name="Примечание 21" xfId="2244"/>
    <cellStyle name="Примечание 22" xfId="2245"/>
    <cellStyle name="Примечание 23" xfId="2246"/>
    <cellStyle name="Примечание 24" xfId="2247"/>
    <cellStyle name="Примечание 25" xfId="2248"/>
    <cellStyle name="Примечание 26" xfId="2249"/>
    <cellStyle name="Примечание 27" xfId="2250"/>
    <cellStyle name="Примечание 28" xfId="2251"/>
    <cellStyle name="Примечание 29" xfId="2252"/>
    <cellStyle name="Примечание 3" xfId="2253"/>
    <cellStyle name="Примечание 30" xfId="2254"/>
    <cellStyle name="Примечание 31" xfId="2255"/>
    <cellStyle name="Примечание 32" xfId="2256"/>
    <cellStyle name="Примечание 33" xfId="2257"/>
    <cellStyle name="Примечание 34" xfId="2258"/>
    <cellStyle name="Примечание 35" xfId="2259"/>
    <cellStyle name="Примечание 36" xfId="2260"/>
    <cellStyle name="Примечание 37" xfId="2261"/>
    <cellStyle name="Примечание 38" xfId="2262"/>
    <cellStyle name="Примечание 39" xfId="2263"/>
    <cellStyle name="Примечание 4" xfId="2264"/>
    <cellStyle name="Примечание 40" xfId="2265"/>
    <cellStyle name="Примечание 41" xfId="2266"/>
    <cellStyle name="Примечание 42" xfId="2267"/>
    <cellStyle name="Примечание 43" xfId="2268"/>
    <cellStyle name="Примечание 44" xfId="2269"/>
    <cellStyle name="Примечание 5" xfId="2270"/>
    <cellStyle name="Примечание 6" xfId="2271"/>
    <cellStyle name="Примечание 7" xfId="2272"/>
    <cellStyle name="Примечание 8" xfId="2273"/>
    <cellStyle name="Примечание 9" xfId="2274"/>
    <cellStyle name="Процентный 2" xfId="2275"/>
    <cellStyle name="Процентный 2 2" xfId="2276"/>
    <cellStyle name="Процентный 2_Приложение 1" xfId="2277"/>
    <cellStyle name="Процентный 3" xfId="2278"/>
    <cellStyle name="Процентный 3 2" xfId="2279"/>
    <cellStyle name="Процентный 3_Приложение 1" xfId="2280"/>
    <cellStyle name="Связанная ячейка" xfId="2281" builtinId="24" customBuiltin="1"/>
    <cellStyle name="Связанная ячейка 10" xfId="2282"/>
    <cellStyle name="Связанная ячейка 11" xfId="2283"/>
    <cellStyle name="Связанная ячейка 12" xfId="2284"/>
    <cellStyle name="Связанная ячейка 13" xfId="2285"/>
    <cellStyle name="Связанная ячейка 14" xfId="2286"/>
    <cellStyle name="Связанная ячейка 15" xfId="2287"/>
    <cellStyle name="Связанная ячейка 16" xfId="2288"/>
    <cellStyle name="Связанная ячейка 17" xfId="2289"/>
    <cellStyle name="Связанная ячейка 18" xfId="2290"/>
    <cellStyle name="Связанная ячейка 19" xfId="2291"/>
    <cellStyle name="Связанная ячейка 2" xfId="2292"/>
    <cellStyle name="Связанная ячейка 20" xfId="2293"/>
    <cellStyle name="Связанная ячейка 21" xfId="2294"/>
    <cellStyle name="Связанная ячейка 22" xfId="2295"/>
    <cellStyle name="Связанная ячейка 23" xfId="2296"/>
    <cellStyle name="Связанная ячейка 24" xfId="2297"/>
    <cellStyle name="Связанная ячейка 25" xfId="2298"/>
    <cellStyle name="Связанная ячейка 26" xfId="2299"/>
    <cellStyle name="Связанная ячейка 27" xfId="2300"/>
    <cellStyle name="Связанная ячейка 28" xfId="2301"/>
    <cellStyle name="Связанная ячейка 29" xfId="2302"/>
    <cellStyle name="Связанная ячейка 3" xfId="2303"/>
    <cellStyle name="Связанная ячейка 30" xfId="2304"/>
    <cellStyle name="Связанная ячейка 31" xfId="2305"/>
    <cellStyle name="Связанная ячейка 32" xfId="2306"/>
    <cellStyle name="Связанная ячейка 33" xfId="2307"/>
    <cellStyle name="Связанная ячейка 34" xfId="2308"/>
    <cellStyle name="Связанная ячейка 35" xfId="2309"/>
    <cellStyle name="Связанная ячейка 36" xfId="2310"/>
    <cellStyle name="Связанная ячейка 37" xfId="2311"/>
    <cellStyle name="Связанная ячейка 38" xfId="2312"/>
    <cellStyle name="Связанная ячейка 39" xfId="2313"/>
    <cellStyle name="Связанная ячейка 4" xfId="2314"/>
    <cellStyle name="Связанная ячейка 40" xfId="2315"/>
    <cellStyle name="Связанная ячейка 41" xfId="2316"/>
    <cellStyle name="Связанная ячейка 42" xfId="2317"/>
    <cellStyle name="Связанная ячейка 43" xfId="2318"/>
    <cellStyle name="Связанная ячейка 5" xfId="2319"/>
    <cellStyle name="Связанная ячейка 6" xfId="2320"/>
    <cellStyle name="Связанная ячейка 7" xfId="2321"/>
    <cellStyle name="Связанная ячейка 8" xfId="2322"/>
    <cellStyle name="Связанная ячейка 9" xfId="2323"/>
    <cellStyle name="Стиль 1" xfId="2324"/>
    <cellStyle name="Текст предупреждения" xfId="2325" builtinId="11" customBuiltin="1"/>
    <cellStyle name="Текст предупреждения 10" xfId="2326"/>
    <cellStyle name="Текст предупреждения 11" xfId="2327"/>
    <cellStyle name="Текст предупреждения 12" xfId="2328"/>
    <cellStyle name="Текст предупреждения 13" xfId="2329"/>
    <cellStyle name="Текст предупреждения 14" xfId="2330"/>
    <cellStyle name="Текст предупреждения 15" xfId="2331"/>
    <cellStyle name="Текст предупреждения 16" xfId="2332"/>
    <cellStyle name="Текст предупреждения 17" xfId="2333"/>
    <cellStyle name="Текст предупреждения 18" xfId="2334"/>
    <cellStyle name="Текст предупреждения 19" xfId="2335"/>
    <cellStyle name="Текст предупреждения 2" xfId="2336"/>
    <cellStyle name="Текст предупреждения 20" xfId="2337"/>
    <cellStyle name="Текст предупреждения 21" xfId="2338"/>
    <cellStyle name="Текст предупреждения 22" xfId="2339"/>
    <cellStyle name="Текст предупреждения 23" xfId="2340"/>
    <cellStyle name="Текст предупреждения 24" xfId="2341"/>
    <cellStyle name="Текст предупреждения 25" xfId="2342"/>
    <cellStyle name="Текст предупреждения 26" xfId="2343"/>
    <cellStyle name="Текст предупреждения 27" xfId="2344"/>
    <cellStyle name="Текст предупреждения 28" xfId="2345"/>
    <cellStyle name="Текст предупреждения 29" xfId="2346"/>
    <cellStyle name="Текст предупреждения 3" xfId="2347"/>
    <cellStyle name="Текст предупреждения 30" xfId="2348"/>
    <cellStyle name="Текст предупреждения 31" xfId="2349"/>
    <cellStyle name="Текст предупреждения 32" xfId="2350"/>
    <cellStyle name="Текст предупреждения 33" xfId="2351"/>
    <cellStyle name="Текст предупреждения 34" xfId="2352"/>
    <cellStyle name="Текст предупреждения 35" xfId="2353"/>
    <cellStyle name="Текст предупреждения 36" xfId="2354"/>
    <cellStyle name="Текст предупреждения 37" xfId="2355"/>
    <cellStyle name="Текст предупреждения 38" xfId="2356"/>
    <cellStyle name="Текст предупреждения 39" xfId="2357"/>
    <cellStyle name="Текст предупреждения 4" xfId="2358"/>
    <cellStyle name="Текст предупреждения 40" xfId="2359"/>
    <cellStyle name="Текст предупреждения 41" xfId="2360"/>
    <cellStyle name="Текст предупреждения 42" xfId="2361"/>
    <cellStyle name="Текст предупреждения 43" xfId="2362"/>
    <cellStyle name="Текст предупреждения 5" xfId="2363"/>
    <cellStyle name="Текст предупреждения 6" xfId="2364"/>
    <cellStyle name="Текст предупреждения 7" xfId="2365"/>
    <cellStyle name="Текст предупреждения 8" xfId="2366"/>
    <cellStyle name="Текст предупреждения 9" xfId="2367"/>
    <cellStyle name="Финансовый" xfId="2412" builtinId="3"/>
    <cellStyle name="Финансовый 2" xfId="2368"/>
    <cellStyle name="Хороший" xfId="2369" builtinId="26" customBuiltin="1"/>
    <cellStyle name="Хороший 10" xfId="2370"/>
    <cellStyle name="Хороший 11" xfId="2371"/>
    <cellStyle name="Хороший 12" xfId="2372"/>
    <cellStyle name="Хороший 13" xfId="2373"/>
    <cellStyle name="Хороший 14" xfId="2374"/>
    <cellStyle name="Хороший 15" xfId="2375"/>
    <cellStyle name="Хороший 16" xfId="2376"/>
    <cellStyle name="Хороший 17" xfId="2377"/>
    <cellStyle name="Хороший 18" xfId="2378"/>
    <cellStyle name="Хороший 19" xfId="2379"/>
    <cellStyle name="Хороший 2" xfId="2380"/>
    <cellStyle name="Хороший 20" xfId="2381"/>
    <cellStyle name="Хороший 21" xfId="2382"/>
    <cellStyle name="Хороший 22" xfId="2383"/>
    <cellStyle name="Хороший 23" xfId="2384"/>
    <cellStyle name="Хороший 24" xfId="2385"/>
    <cellStyle name="Хороший 25" xfId="2386"/>
    <cellStyle name="Хороший 26" xfId="2387"/>
    <cellStyle name="Хороший 27" xfId="2388"/>
    <cellStyle name="Хороший 28" xfId="2389"/>
    <cellStyle name="Хороший 29" xfId="2390"/>
    <cellStyle name="Хороший 3" xfId="2391"/>
    <cellStyle name="Хороший 30" xfId="2392"/>
    <cellStyle name="Хороший 31" xfId="2393"/>
    <cellStyle name="Хороший 32" xfId="2394"/>
    <cellStyle name="Хороший 33" xfId="2395"/>
    <cellStyle name="Хороший 34" xfId="2396"/>
    <cellStyle name="Хороший 35" xfId="2397"/>
    <cellStyle name="Хороший 36" xfId="2398"/>
    <cellStyle name="Хороший 37" xfId="2399"/>
    <cellStyle name="Хороший 38" xfId="2400"/>
    <cellStyle name="Хороший 39" xfId="2401"/>
    <cellStyle name="Хороший 4" xfId="2402"/>
    <cellStyle name="Хороший 40" xfId="2403"/>
    <cellStyle name="Хороший 41" xfId="2404"/>
    <cellStyle name="Хороший 42" xfId="2405"/>
    <cellStyle name="Хороший 43" xfId="2406"/>
    <cellStyle name="Хороший 5" xfId="2407"/>
    <cellStyle name="Хороший 6" xfId="2408"/>
    <cellStyle name="Хороший 7" xfId="2409"/>
    <cellStyle name="Хороший 8" xfId="2410"/>
    <cellStyle name="Хороший 9" xfId="2411"/>
  </cellStyles>
  <dxfs count="0"/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57;&#1055;%202017%20-%202019%20&#1055;&#1045;&#1056;&#1045;&#1059;&#1058;&#1042;&#1045;&#1056;&#1046;&#1044;&#1045;&#1053;&#1048;&#1045;%20v%2041.0%20-%20&#1091;&#1090;&#1074;.%2003.12.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1.1"/>
      <sheetName val="Приложение 2.1"/>
      <sheetName val="Приложение 3.1"/>
    </sheetNames>
    <sheetDataSet>
      <sheetData sheetId="0">
        <row r="12">
          <cell r="N12">
            <v>2330042129.6100001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X358"/>
  <sheetViews>
    <sheetView view="pageBreakPreview" topLeftCell="A3" zoomScale="140" zoomScaleNormal="150" zoomScaleSheetLayoutView="140" workbookViewId="0">
      <pane ySplit="9" topLeftCell="A261" activePane="bottomLeft" state="frozen"/>
      <selection activeCell="A3" sqref="A3"/>
      <selection pane="bottomLeft" activeCell="O9" sqref="O9"/>
    </sheetView>
  </sheetViews>
  <sheetFormatPr defaultRowHeight="27.75" customHeight="1"/>
  <cols>
    <col min="1" max="1" width="3.1640625" style="93" customWidth="1"/>
    <col min="2" max="2" width="39.33203125" style="94" customWidth="1"/>
    <col min="3" max="3" width="21.5" style="93" hidden="1" customWidth="1"/>
    <col min="4" max="4" width="10.83203125" style="93" hidden="1" customWidth="1"/>
    <col min="5" max="5" width="7.33203125" style="363" customWidth="1"/>
    <col min="6" max="6" width="3.6640625" style="363" customWidth="1"/>
    <col min="7" max="7" width="11.33203125" style="363" customWidth="1"/>
    <col min="8" max="9" width="2.33203125" style="363" customWidth="1"/>
    <col min="10" max="10" width="9" style="95" customWidth="1"/>
    <col min="11" max="11" width="8.5" style="95" customWidth="1"/>
    <col min="12" max="12" width="9" style="95" customWidth="1"/>
    <col min="13" max="13" width="7.1640625" style="195" customWidth="1"/>
    <col min="14" max="14" width="11.1640625" style="117" customWidth="1"/>
    <col min="15" max="17" width="8.83203125" style="117" customWidth="1"/>
    <col min="18" max="18" width="11.5" style="117" customWidth="1"/>
    <col min="19" max="19" width="8.33203125" style="117" customWidth="1"/>
    <col min="20" max="20" width="10.6640625" style="117" customWidth="1"/>
    <col min="21" max="21" width="5.5" style="96" customWidth="1"/>
    <col min="22" max="22" width="12.1640625" style="93" hidden="1" customWidth="1"/>
    <col min="23" max="23" width="10.33203125" style="97" hidden="1" customWidth="1"/>
    <col min="24" max="24" width="20.5" style="93" hidden="1" customWidth="1"/>
    <col min="25" max="16384" width="9.33203125" style="93"/>
  </cols>
  <sheetData>
    <row r="1" spans="1:24" ht="16.5" hidden="1" customHeight="1">
      <c r="K1" s="446" t="s">
        <v>376</v>
      </c>
      <c r="L1" s="446"/>
      <c r="M1" s="446"/>
      <c r="N1" s="446"/>
      <c r="O1" s="446"/>
      <c r="P1" s="446"/>
      <c r="Q1" s="446"/>
      <c r="R1" s="446"/>
      <c r="S1" s="446"/>
      <c r="T1" s="446"/>
    </row>
    <row r="2" spans="1:24" ht="27.75" hidden="1" customHeight="1">
      <c r="J2" s="98"/>
      <c r="K2" s="360"/>
      <c r="L2" s="360"/>
      <c r="M2" s="99"/>
      <c r="N2" s="100"/>
      <c r="O2" s="100"/>
      <c r="P2" s="100"/>
      <c r="Q2" s="100"/>
      <c r="R2" s="100"/>
      <c r="S2" s="100"/>
      <c r="T2" s="100"/>
      <c r="U2" s="101"/>
    </row>
    <row r="3" spans="1:24" ht="47.25" customHeight="1">
      <c r="J3" s="98"/>
      <c r="K3" s="360"/>
      <c r="L3" s="360"/>
      <c r="M3" s="99"/>
      <c r="N3" s="100"/>
      <c r="O3" s="100"/>
      <c r="P3" s="100"/>
      <c r="Q3" s="100"/>
      <c r="R3" s="463" t="s">
        <v>1240</v>
      </c>
      <c r="S3" s="463"/>
      <c r="T3" s="463"/>
      <c r="U3" s="463"/>
    </row>
    <row r="4" spans="1:24" ht="38.25" customHeight="1">
      <c r="J4" s="98"/>
      <c r="K4" s="102"/>
      <c r="L4" s="102"/>
      <c r="M4" s="102"/>
      <c r="N4" s="463" t="s">
        <v>1024</v>
      </c>
      <c r="O4" s="463"/>
      <c r="P4" s="463"/>
      <c r="Q4" s="463"/>
      <c r="R4" s="463"/>
      <c r="S4" s="463"/>
      <c r="T4" s="463"/>
      <c r="U4" s="463"/>
      <c r="V4" s="316"/>
    </row>
    <row r="5" spans="1:24" ht="1.5" customHeight="1">
      <c r="K5" s="449"/>
      <c r="L5" s="449"/>
      <c r="M5" s="449"/>
      <c r="N5" s="449"/>
      <c r="O5" s="449"/>
      <c r="P5" s="449"/>
      <c r="Q5" s="449"/>
      <c r="R5" s="449"/>
      <c r="S5" s="449"/>
      <c r="T5" s="449"/>
      <c r="U5" s="449"/>
    </row>
    <row r="6" spans="1:24" ht="12" customHeight="1">
      <c r="A6" s="451" t="s">
        <v>1156</v>
      </c>
      <c r="B6" s="451"/>
      <c r="C6" s="451"/>
      <c r="D6" s="451"/>
      <c r="E6" s="451"/>
      <c r="F6" s="451"/>
      <c r="G6" s="451"/>
      <c r="H6" s="451"/>
      <c r="I6" s="451"/>
      <c r="J6" s="451"/>
      <c r="K6" s="451"/>
      <c r="L6" s="451"/>
      <c r="M6" s="451"/>
      <c r="N6" s="451"/>
      <c r="O6" s="451"/>
      <c r="P6" s="451"/>
      <c r="Q6" s="451"/>
      <c r="R6" s="451"/>
      <c r="S6" s="451"/>
      <c r="T6" s="451"/>
      <c r="U6" s="451"/>
    </row>
    <row r="7" spans="1:24" ht="22.5" customHeight="1">
      <c r="A7" s="456" t="s">
        <v>458</v>
      </c>
      <c r="B7" s="452" t="s">
        <v>66</v>
      </c>
      <c r="C7" s="368"/>
      <c r="D7" s="368"/>
      <c r="E7" s="456" t="s">
        <v>377</v>
      </c>
      <c r="F7" s="456"/>
      <c r="G7" s="450" t="s">
        <v>378</v>
      </c>
      <c r="H7" s="450" t="s">
        <v>379</v>
      </c>
      <c r="I7" s="450" t="s">
        <v>380</v>
      </c>
      <c r="J7" s="457" t="s">
        <v>67</v>
      </c>
      <c r="K7" s="455" t="s">
        <v>381</v>
      </c>
      <c r="L7" s="455"/>
      <c r="M7" s="461" t="s">
        <v>382</v>
      </c>
      <c r="N7" s="447" t="s">
        <v>68</v>
      </c>
      <c r="O7" s="447"/>
      <c r="P7" s="447"/>
      <c r="Q7" s="447"/>
      <c r="R7" s="447"/>
      <c r="S7" s="448" t="s">
        <v>383</v>
      </c>
      <c r="T7" s="458" t="s">
        <v>384</v>
      </c>
      <c r="U7" s="462" t="s">
        <v>385</v>
      </c>
    </row>
    <row r="8" spans="1:24" ht="18.75" customHeight="1">
      <c r="A8" s="456"/>
      <c r="B8" s="453"/>
      <c r="C8" s="368"/>
      <c r="D8" s="368"/>
      <c r="E8" s="450" t="s">
        <v>464</v>
      </c>
      <c r="F8" s="450" t="s">
        <v>465</v>
      </c>
      <c r="G8" s="450"/>
      <c r="H8" s="450"/>
      <c r="I8" s="450"/>
      <c r="J8" s="457"/>
      <c r="K8" s="457" t="s">
        <v>459</v>
      </c>
      <c r="L8" s="457" t="s">
        <v>386</v>
      </c>
      <c r="M8" s="461"/>
      <c r="N8" s="448" t="s">
        <v>459</v>
      </c>
      <c r="O8" s="447" t="s">
        <v>469</v>
      </c>
      <c r="P8" s="447"/>
      <c r="Q8" s="447"/>
      <c r="R8" s="447"/>
      <c r="S8" s="448"/>
      <c r="T8" s="459"/>
      <c r="U8" s="462"/>
    </row>
    <row r="9" spans="1:24" ht="96.75" customHeight="1">
      <c r="A9" s="456"/>
      <c r="B9" s="453"/>
      <c r="C9" s="368" t="s">
        <v>471</v>
      </c>
      <c r="D9" s="368" t="s">
        <v>472</v>
      </c>
      <c r="E9" s="450"/>
      <c r="F9" s="450"/>
      <c r="G9" s="450"/>
      <c r="H9" s="450"/>
      <c r="I9" s="450"/>
      <c r="J9" s="457"/>
      <c r="K9" s="457"/>
      <c r="L9" s="457"/>
      <c r="M9" s="461"/>
      <c r="N9" s="448"/>
      <c r="O9" s="362" t="s">
        <v>466</v>
      </c>
      <c r="P9" s="362" t="s">
        <v>467</v>
      </c>
      <c r="Q9" s="362" t="s">
        <v>468</v>
      </c>
      <c r="R9" s="362" t="s">
        <v>470</v>
      </c>
      <c r="S9" s="448"/>
      <c r="T9" s="460"/>
      <c r="U9" s="462"/>
    </row>
    <row r="10" spans="1:24" ht="15" customHeight="1">
      <c r="A10" s="456"/>
      <c r="B10" s="454"/>
      <c r="C10" s="368"/>
      <c r="D10" s="368"/>
      <c r="E10" s="450"/>
      <c r="F10" s="450"/>
      <c r="G10" s="450"/>
      <c r="H10" s="450"/>
      <c r="I10" s="450"/>
      <c r="J10" s="367" t="s">
        <v>69</v>
      </c>
      <c r="K10" s="367" t="s">
        <v>69</v>
      </c>
      <c r="L10" s="367" t="s">
        <v>2</v>
      </c>
      <c r="M10" s="103" t="s">
        <v>70</v>
      </c>
      <c r="N10" s="361" t="s">
        <v>71</v>
      </c>
      <c r="O10" s="361" t="s">
        <v>71</v>
      </c>
      <c r="P10" s="361" t="s">
        <v>374</v>
      </c>
      <c r="Q10" s="361" t="s">
        <v>374</v>
      </c>
      <c r="R10" s="361" t="s">
        <v>374</v>
      </c>
      <c r="S10" s="361" t="s">
        <v>387</v>
      </c>
      <c r="T10" s="361" t="s">
        <v>387</v>
      </c>
      <c r="U10" s="462"/>
      <c r="W10" s="100"/>
    </row>
    <row r="11" spans="1:24" ht="12" customHeight="1">
      <c r="A11" s="103">
        <v>1</v>
      </c>
      <c r="B11" s="103">
        <v>2</v>
      </c>
      <c r="C11" s="103"/>
      <c r="D11" s="103"/>
      <c r="E11" s="103">
        <v>3</v>
      </c>
      <c r="F11" s="103">
        <v>4</v>
      </c>
      <c r="G11" s="103">
        <v>5</v>
      </c>
      <c r="H11" s="103">
        <v>6</v>
      </c>
      <c r="I11" s="103">
        <v>7</v>
      </c>
      <c r="J11" s="104">
        <v>8</v>
      </c>
      <c r="K11" s="103">
        <v>9</v>
      </c>
      <c r="L11" s="104">
        <v>10</v>
      </c>
      <c r="M11" s="103">
        <v>11</v>
      </c>
      <c r="N11" s="104">
        <v>12</v>
      </c>
      <c r="O11" s="104">
        <v>13</v>
      </c>
      <c r="P11" s="104">
        <v>14</v>
      </c>
      <c r="Q11" s="104">
        <v>15</v>
      </c>
      <c r="R11" s="104">
        <v>16</v>
      </c>
      <c r="S11" s="104">
        <v>17</v>
      </c>
      <c r="T11" s="104">
        <v>18</v>
      </c>
      <c r="U11" s="105">
        <v>19</v>
      </c>
      <c r="V11" s="107"/>
    </row>
    <row r="12" spans="1:24" ht="9" customHeight="1">
      <c r="A12" s="431" t="s">
        <v>992</v>
      </c>
      <c r="B12" s="432"/>
      <c r="C12" s="356"/>
      <c r="D12" s="356"/>
      <c r="E12" s="368" t="s">
        <v>388</v>
      </c>
      <c r="F12" s="368" t="s">
        <v>388</v>
      </c>
      <c r="G12" s="368" t="s">
        <v>388</v>
      </c>
      <c r="H12" s="368" t="s">
        <v>388</v>
      </c>
      <c r="I12" s="368" t="s">
        <v>388</v>
      </c>
      <c r="J12" s="361">
        <f>J14+'Приложение 1.1'!I11</f>
        <v>2553716.11</v>
      </c>
      <c r="K12" s="361">
        <f>K14+'Приложение 1.1'!J11</f>
        <v>2195650.25</v>
      </c>
      <c r="L12" s="361" t="s">
        <v>388</v>
      </c>
      <c r="M12" s="104">
        <f>M14+'Приложение 1.1'!K11</f>
        <v>100911</v>
      </c>
      <c r="N12" s="361">
        <f>N14+'Приложение 1.1'!L11</f>
        <v>2328795049.3799992</v>
      </c>
      <c r="O12" s="361">
        <f>O14+'Приложение 1.1'!M11</f>
        <v>0</v>
      </c>
      <c r="P12" s="361">
        <f>P14+'Приложение 1.1'!N11</f>
        <v>0</v>
      </c>
      <c r="Q12" s="361">
        <f>Q14+'Приложение 1.1'!O11</f>
        <v>883020.42999999993</v>
      </c>
      <c r="R12" s="361">
        <f>R14+'Приложение 1.1'!P11</f>
        <v>2327912028.9499993</v>
      </c>
      <c r="S12" s="368" t="s">
        <v>388</v>
      </c>
      <c r="T12" s="368" t="s">
        <v>388</v>
      </c>
      <c r="U12" s="368" t="s">
        <v>388</v>
      </c>
      <c r="V12" s="107"/>
      <c r="W12" s="118"/>
      <c r="X12" s="107">
        <f>N12-'[1]Приложение 1'!$N$12</f>
        <v>-1247080.2300009727</v>
      </c>
    </row>
    <row r="13" spans="1:24" ht="11.25" customHeight="1">
      <c r="A13" s="467" t="s">
        <v>998</v>
      </c>
      <c r="B13" s="468"/>
      <c r="C13" s="468"/>
      <c r="D13" s="468"/>
      <c r="E13" s="468"/>
      <c r="F13" s="468"/>
      <c r="G13" s="468"/>
      <c r="H13" s="468"/>
      <c r="I13" s="468"/>
      <c r="J13" s="468"/>
      <c r="K13" s="468"/>
      <c r="L13" s="468"/>
      <c r="M13" s="468"/>
      <c r="N13" s="468"/>
      <c r="O13" s="468"/>
      <c r="P13" s="468"/>
      <c r="Q13" s="468"/>
      <c r="R13" s="468"/>
      <c r="S13" s="468"/>
      <c r="T13" s="468"/>
      <c r="U13" s="469"/>
      <c r="V13" s="107"/>
      <c r="W13" s="118"/>
      <c r="X13" s="108"/>
    </row>
    <row r="14" spans="1:24" ht="9" customHeight="1">
      <c r="A14" s="431" t="s">
        <v>993</v>
      </c>
      <c r="B14" s="432"/>
      <c r="C14" s="368"/>
      <c r="D14" s="368"/>
      <c r="E14" s="368" t="s">
        <v>388</v>
      </c>
      <c r="F14" s="368" t="s">
        <v>388</v>
      </c>
      <c r="G14" s="368" t="s">
        <v>388</v>
      </c>
      <c r="H14" s="368" t="s">
        <v>388</v>
      </c>
      <c r="I14" s="368" t="s">
        <v>388</v>
      </c>
      <c r="J14" s="361">
        <f t="shared" ref="J14:R14" si="0">J131+J143+J156+J161+J169+J173+J179+J182+J199+J203+J206+J209+J213+J216+J219+J222+J235+J239+J242+J245+J249+J253+J256+J264+J268+J274+J278+J281+J285+J288+J292+J295+J298+J302+J306+J312+J316+J319+J322+J326+J332+J337+J341+J357</f>
        <v>621731.20000000007</v>
      </c>
      <c r="K14" s="361">
        <f t="shared" si="0"/>
        <v>543013.96999999974</v>
      </c>
      <c r="L14" s="361">
        <f t="shared" si="0"/>
        <v>509230.16999999981</v>
      </c>
      <c r="M14" s="106">
        <f t="shared" si="0"/>
        <v>23413</v>
      </c>
      <c r="N14" s="361">
        <f t="shared" si="0"/>
        <v>581754995.38999987</v>
      </c>
      <c r="O14" s="361">
        <f t="shared" si="0"/>
        <v>0</v>
      </c>
      <c r="P14" s="361">
        <f t="shared" si="0"/>
        <v>0</v>
      </c>
      <c r="Q14" s="361">
        <f t="shared" si="0"/>
        <v>683020.42999999993</v>
      </c>
      <c r="R14" s="361">
        <f t="shared" si="0"/>
        <v>581071974.9599998</v>
      </c>
      <c r="S14" s="368" t="s">
        <v>388</v>
      </c>
      <c r="T14" s="368" t="s">
        <v>388</v>
      </c>
      <c r="U14" s="368" t="s">
        <v>388</v>
      </c>
      <c r="V14" s="107"/>
      <c r="W14" s="118"/>
    </row>
    <row r="15" spans="1:24" ht="9" customHeight="1">
      <c r="A15" s="433" t="s">
        <v>216</v>
      </c>
      <c r="B15" s="466"/>
      <c r="C15" s="466"/>
      <c r="D15" s="466"/>
      <c r="E15" s="434"/>
      <c r="F15" s="434"/>
      <c r="G15" s="434"/>
      <c r="H15" s="466"/>
      <c r="I15" s="466"/>
      <c r="J15" s="466"/>
      <c r="K15" s="466"/>
      <c r="L15" s="466"/>
      <c r="M15" s="466"/>
      <c r="N15" s="434"/>
      <c r="O15" s="434"/>
      <c r="P15" s="434"/>
      <c r="Q15" s="434"/>
      <c r="R15" s="434"/>
      <c r="S15" s="434"/>
      <c r="T15" s="434"/>
      <c r="U15" s="435"/>
      <c r="V15" s="93" t="s">
        <v>1054</v>
      </c>
    </row>
    <row r="16" spans="1:24" ht="9" customHeight="1">
      <c r="A16" s="369">
        <v>1</v>
      </c>
      <c r="B16" s="109" t="s">
        <v>111</v>
      </c>
      <c r="C16" s="110" t="s">
        <v>975</v>
      </c>
      <c r="D16" s="110"/>
      <c r="E16" s="111">
        <v>1973</v>
      </c>
      <c r="F16" s="112">
        <v>1984</v>
      </c>
      <c r="G16" s="113" t="s">
        <v>209</v>
      </c>
      <c r="H16" s="114">
        <v>5</v>
      </c>
      <c r="I16" s="114">
        <v>4</v>
      </c>
      <c r="J16" s="115">
        <v>3643.6</v>
      </c>
      <c r="K16" s="115">
        <v>3323.6</v>
      </c>
      <c r="L16" s="115">
        <v>3216.8</v>
      </c>
      <c r="M16" s="114">
        <v>166</v>
      </c>
      <c r="N16" s="116">
        <f>'Приложение 2'!E19</f>
        <v>2179864.48</v>
      </c>
      <c r="O16" s="361">
        <v>0</v>
      </c>
      <c r="P16" s="361">
        <v>0</v>
      </c>
      <c r="Q16" s="361">
        <v>0</v>
      </c>
      <c r="R16" s="361">
        <f>N16</f>
        <v>2179864.48</v>
      </c>
      <c r="S16" s="361">
        <f>N16/K16</f>
        <v>655.87449753279577</v>
      </c>
      <c r="T16" s="361">
        <v>4180</v>
      </c>
      <c r="U16" s="105" t="s">
        <v>226</v>
      </c>
      <c r="V16" s="117">
        <f>T16-S16</f>
        <v>3524.1255024672041</v>
      </c>
      <c r="W16" s="118"/>
    </row>
    <row r="17" spans="1:23" ht="9" customHeight="1">
      <c r="A17" s="369">
        <v>2</v>
      </c>
      <c r="B17" s="109" t="s">
        <v>112</v>
      </c>
      <c r="C17" s="110" t="s">
        <v>975</v>
      </c>
      <c r="D17" s="110"/>
      <c r="E17" s="111">
        <v>1982</v>
      </c>
      <c r="F17" s="119"/>
      <c r="G17" s="113" t="s">
        <v>88</v>
      </c>
      <c r="H17" s="114">
        <v>2</v>
      </c>
      <c r="I17" s="114">
        <v>2</v>
      </c>
      <c r="J17" s="115">
        <v>983.7</v>
      </c>
      <c r="K17" s="115">
        <v>870.2</v>
      </c>
      <c r="L17" s="115">
        <v>870.2</v>
      </c>
      <c r="M17" s="114">
        <v>60</v>
      </c>
      <c r="N17" s="116">
        <f>'Приложение 2'!E20</f>
        <v>1698892.44</v>
      </c>
      <c r="O17" s="361">
        <v>0</v>
      </c>
      <c r="P17" s="361">
        <v>0</v>
      </c>
      <c r="Q17" s="361">
        <v>0</v>
      </c>
      <c r="R17" s="361">
        <f t="shared" ref="R17:R72" si="1">N17</f>
        <v>1698892.44</v>
      </c>
      <c r="S17" s="361">
        <f t="shared" ref="S17:S80" si="2">N17/K17</f>
        <v>1952.30112617789</v>
      </c>
      <c r="T17" s="361">
        <v>4180</v>
      </c>
      <c r="U17" s="105" t="s">
        <v>226</v>
      </c>
      <c r="V17" s="117">
        <f t="shared" ref="V17:V80" si="3">T17-S17</f>
        <v>2227.6988738221098</v>
      </c>
      <c r="W17" s="118"/>
    </row>
    <row r="18" spans="1:23" ht="9" customHeight="1">
      <c r="A18" s="369">
        <v>3</v>
      </c>
      <c r="B18" s="109" t="s">
        <v>113</v>
      </c>
      <c r="C18" s="110" t="s">
        <v>976</v>
      </c>
      <c r="D18" s="110"/>
      <c r="E18" s="111">
        <v>1957</v>
      </c>
      <c r="F18" s="112">
        <v>1975</v>
      </c>
      <c r="G18" s="113" t="s">
        <v>88</v>
      </c>
      <c r="H18" s="114">
        <v>5</v>
      </c>
      <c r="I18" s="114">
        <v>9</v>
      </c>
      <c r="J18" s="115">
        <v>11632.7</v>
      </c>
      <c r="K18" s="115">
        <v>10771.7</v>
      </c>
      <c r="L18" s="115">
        <v>7248.9</v>
      </c>
      <c r="M18" s="114">
        <v>249</v>
      </c>
      <c r="N18" s="116">
        <f>'Приложение 2'!E21</f>
        <v>10834027.82</v>
      </c>
      <c r="O18" s="361">
        <v>0</v>
      </c>
      <c r="P18" s="361">
        <v>0</v>
      </c>
      <c r="Q18" s="361">
        <v>0</v>
      </c>
      <c r="R18" s="361">
        <f t="shared" si="1"/>
        <v>10834027.82</v>
      </c>
      <c r="S18" s="361">
        <f t="shared" si="2"/>
        <v>1005.7862565797413</v>
      </c>
      <c r="T18" s="361">
        <v>4503.95</v>
      </c>
      <c r="U18" s="105" t="s">
        <v>226</v>
      </c>
      <c r="V18" s="117">
        <f t="shared" si="3"/>
        <v>3498.1637434202585</v>
      </c>
      <c r="W18" s="118"/>
    </row>
    <row r="19" spans="1:23" ht="9" customHeight="1">
      <c r="A19" s="369">
        <v>4</v>
      </c>
      <c r="B19" s="109" t="s">
        <v>114</v>
      </c>
      <c r="C19" s="110" t="s">
        <v>975</v>
      </c>
      <c r="D19" s="110"/>
      <c r="E19" s="120">
        <v>1966</v>
      </c>
      <c r="F19" s="114"/>
      <c r="G19" s="121" t="s">
        <v>90</v>
      </c>
      <c r="H19" s="114">
        <v>5</v>
      </c>
      <c r="I19" s="114">
        <v>4</v>
      </c>
      <c r="J19" s="115">
        <v>3867.5</v>
      </c>
      <c r="K19" s="115">
        <v>3561.5</v>
      </c>
      <c r="L19" s="115">
        <v>3561.5</v>
      </c>
      <c r="M19" s="114">
        <v>160</v>
      </c>
      <c r="N19" s="116">
        <f>'Приложение 2'!E22</f>
        <v>2274921.98</v>
      </c>
      <c r="O19" s="361">
        <v>0</v>
      </c>
      <c r="P19" s="361">
        <v>0</v>
      </c>
      <c r="Q19" s="361">
        <v>0</v>
      </c>
      <c r="R19" s="361">
        <f t="shared" si="1"/>
        <v>2274921.98</v>
      </c>
      <c r="S19" s="361">
        <f t="shared" si="2"/>
        <v>638.75389021479714</v>
      </c>
      <c r="T19" s="361">
        <v>4180</v>
      </c>
      <c r="U19" s="105" t="s">
        <v>226</v>
      </c>
      <c r="V19" s="117">
        <f t="shared" si="3"/>
        <v>3541.2461097852029</v>
      </c>
      <c r="W19" s="118"/>
    </row>
    <row r="20" spans="1:23" ht="9" customHeight="1">
      <c r="A20" s="369">
        <v>5</v>
      </c>
      <c r="B20" s="109" t="s">
        <v>115</v>
      </c>
      <c r="C20" s="110" t="s">
        <v>976</v>
      </c>
      <c r="D20" s="110"/>
      <c r="E20" s="111">
        <v>1949</v>
      </c>
      <c r="F20" s="119"/>
      <c r="G20" s="113" t="s">
        <v>208</v>
      </c>
      <c r="H20" s="114">
        <v>2</v>
      </c>
      <c r="I20" s="114">
        <v>1</v>
      </c>
      <c r="J20" s="115">
        <v>579.9</v>
      </c>
      <c r="K20" s="115">
        <v>565</v>
      </c>
      <c r="L20" s="115">
        <v>565</v>
      </c>
      <c r="M20" s="114">
        <v>18</v>
      </c>
      <c r="N20" s="116">
        <f>'Приложение 2'!E23</f>
        <v>1581030.27</v>
      </c>
      <c r="O20" s="361">
        <v>0</v>
      </c>
      <c r="P20" s="361">
        <v>0</v>
      </c>
      <c r="Q20" s="361">
        <v>0</v>
      </c>
      <c r="R20" s="361">
        <f t="shared" si="1"/>
        <v>1581030.27</v>
      </c>
      <c r="S20" s="361">
        <f t="shared" si="2"/>
        <v>2798.2836637168143</v>
      </c>
      <c r="T20" s="361">
        <v>4503.95</v>
      </c>
      <c r="U20" s="105" t="s">
        <v>226</v>
      </c>
      <c r="V20" s="117">
        <f t="shared" si="3"/>
        <v>1705.6663362831855</v>
      </c>
      <c r="W20" s="118"/>
    </row>
    <row r="21" spans="1:23" ht="9" customHeight="1">
      <c r="A21" s="369">
        <v>6</v>
      </c>
      <c r="B21" s="109" t="s">
        <v>116</v>
      </c>
      <c r="C21" s="110" t="s">
        <v>975</v>
      </c>
      <c r="D21" s="110"/>
      <c r="E21" s="111">
        <v>1970</v>
      </c>
      <c r="F21" s="112">
        <v>1981</v>
      </c>
      <c r="G21" s="113" t="s">
        <v>88</v>
      </c>
      <c r="H21" s="114">
        <v>9</v>
      </c>
      <c r="I21" s="114">
        <v>1</v>
      </c>
      <c r="J21" s="115">
        <v>2659.7</v>
      </c>
      <c r="K21" s="115">
        <v>2409.6999999999998</v>
      </c>
      <c r="L21" s="115">
        <v>2245.6999999999998</v>
      </c>
      <c r="M21" s="114">
        <v>118</v>
      </c>
      <c r="N21" s="116">
        <f>'Приложение 2'!E24</f>
        <v>1000478.42</v>
      </c>
      <c r="O21" s="361">
        <v>0</v>
      </c>
      <c r="P21" s="361">
        <v>0</v>
      </c>
      <c r="Q21" s="361">
        <v>0</v>
      </c>
      <c r="R21" s="361">
        <f t="shared" si="1"/>
        <v>1000478.42</v>
      </c>
      <c r="S21" s="361">
        <f t="shared" si="2"/>
        <v>415.18795700709637</v>
      </c>
      <c r="T21" s="361">
        <v>4180</v>
      </c>
      <c r="U21" s="105" t="s">
        <v>226</v>
      </c>
      <c r="V21" s="117">
        <f t="shared" si="3"/>
        <v>3764.8120429929036</v>
      </c>
      <c r="W21" s="118"/>
    </row>
    <row r="22" spans="1:23" ht="9" customHeight="1">
      <c r="A22" s="369">
        <v>7</v>
      </c>
      <c r="B22" s="109" t="s">
        <v>117</v>
      </c>
      <c r="C22" s="110" t="s">
        <v>975</v>
      </c>
      <c r="D22" s="110"/>
      <c r="E22" s="111">
        <v>1968</v>
      </c>
      <c r="F22" s="119"/>
      <c r="G22" s="121" t="s">
        <v>90</v>
      </c>
      <c r="H22" s="114">
        <v>5</v>
      </c>
      <c r="I22" s="114">
        <v>6</v>
      </c>
      <c r="J22" s="115">
        <v>4962.7</v>
      </c>
      <c r="K22" s="115">
        <v>4538.7</v>
      </c>
      <c r="L22" s="115">
        <v>4538.7</v>
      </c>
      <c r="M22" s="114">
        <v>227</v>
      </c>
      <c r="N22" s="116">
        <f>'Приложение 2'!E25</f>
        <v>2934226.36</v>
      </c>
      <c r="O22" s="361">
        <v>0</v>
      </c>
      <c r="P22" s="361">
        <v>0</v>
      </c>
      <c r="Q22" s="361">
        <v>0</v>
      </c>
      <c r="R22" s="361">
        <f t="shared" si="1"/>
        <v>2934226.36</v>
      </c>
      <c r="S22" s="361">
        <f t="shared" si="2"/>
        <v>646.49048405931217</v>
      </c>
      <c r="T22" s="361">
        <v>4180</v>
      </c>
      <c r="U22" s="105" t="s">
        <v>226</v>
      </c>
      <c r="V22" s="117">
        <f t="shared" si="3"/>
        <v>3533.5095159406878</v>
      </c>
      <c r="W22" s="118"/>
    </row>
    <row r="23" spans="1:23" ht="9" customHeight="1">
      <c r="A23" s="369">
        <v>8</v>
      </c>
      <c r="B23" s="109" t="s">
        <v>118</v>
      </c>
      <c r="C23" s="110" t="s">
        <v>975</v>
      </c>
      <c r="D23" s="110"/>
      <c r="E23" s="120">
        <v>1968</v>
      </c>
      <c r="F23" s="114"/>
      <c r="G23" s="121" t="s">
        <v>90</v>
      </c>
      <c r="H23" s="114">
        <v>5</v>
      </c>
      <c r="I23" s="114">
        <v>6</v>
      </c>
      <c r="J23" s="115">
        <v>4925.8100000000004</v>
      </c>
      <c r="K23" s="115">
        <v>4501.8100000000004</v>
      </c>
      <c r="L23" s="115">
        <v>4501.8100000000004</v>
      </c>
      <c r="M23" s="114">
        <v>216</v>
      </c>
      <c r="N23" s="116">
        <f>'Приложение 2'!E26</f>
        <v>2979045.82</v>
      </c>
      <c r="O23" s="361">
        <v>0</v>
      </c>
      <c r="P23" s="361">
        <v>0</v>
      </c>
      <c r="Q23" s="361">
        <v>0</v>
      </c>
      <c r="R23" s="361">
        <f t="shared" si="1"/>
        <v>2979045.82</v>
      </c>
      <c r="S23" s="361">
        <f t="shared" si="2"/>
        <v>661.74401407433891</v>
      </c>
      <c r="T23" s="361">
        <v>4180</v>
      </c>
      <c r="U23" s="105" t="s">
        <v>226</v>
      </c>
      <c r="V23" s="117">
        <f t="shared" si="3"/>
        <v>3518.2559859256612</v>
      </c>
      <c r="W23" s="118"/>
    </row>
    <row r="24" spans="1:23" ht="9" customHeight="1">
      <c r="A24" s="369">
        <v>9</v>
      </c>
      <c r="B24" s="37" t="s">
        <v>409</v>
      </c>
      <c r="C24" s="110" t="s">
        <v>977</v>
      </c>
      <c r="D24" s="110"/>
      <c r="E24" s="120">
        <v>1987</v>
      </c>
      <c r="F24" s="114"/>
      <c r="G24" s="121" t="s">
        <v>88</v>
      </c>
      <c r="H24" s="114">
        <v>14</v>
      </c>
      <c r="I24" s="114">
        <v>1</v>
      </c>
      <c r="J24" s="115">
        <v>5014</v>
      </c>
      <c r="K24" s="115">
        <v>4452.8</v>
      </c>
      <c r="L24" s="115">
        <v>4452.8</v>
      </c>
      <c r="M24" s="114">
        <v>210</v>
      </c>
      <c r="N24" s="116">
        <f>'Приложение 2'!E27</f>
        <v>2603164.6800000002</v>
      </c>
      <c r="O24" s="361">
        <v>0</v>
      </c>
      <c r="P24" s="361">
        <v>0</v>
      </c>
      <c r="Q24" s="361">
        <v>0</v>
      </c>
      <c r="R24" s="361">
        <f t="shared" si="1"/>
        <v>2603164.6800000002</v>
      </c>
      <c r="S24" s="361">
        <f t="shared" si="2"/>
        <v>584.61298059647868</v>
      </c>
      <c r="T24" s="361">
        <f>3090099.49*'Приложение 2'!G27/'Приложение 1'!K24</f>
        <v>693.96772592526054</v>
      </c>
      <c r="U24" s="105" t="s">
        <v>226</v>
      </c>
      <c r="V24" s="117">
        <f t="shared" si="3"/>
        <v>109.35474532878186</v>
      </c>
      <c r="W24" s="118"/>
    </row>
    <row r="25" spans="1:23" ht="9" customHeight="1">
      <c r="A25" s="369">
        <v>10</v>
      </c>
      <c r="B25" s="109" t="s">
        <v>119</v>
      </c>
      <c r="C25" s="110" t="s">
        <v>975</v>
      </c>
      <c r="D25" s="110"/>
      <c r="E25" s="111">
        <v>1978</v>
      </c>
      <c r="F25" s="119"/>
      <c r="G25" s="121" t="s">
        <v>90</v>
      </c>
      <c r="H25" s="114">
        <v>5</v>
      </c>
      <c r="I25" s="114">
        <v>4</v>
      </c>
      <c r="J25" s="115">
        <v>3572.8</v>
      </c>
      <c r="K25" s="115">
        <v>3352</v>
      </c>
      <c r="L25" s="115">
        <v>3352</v>
      </c>
      <c r="M25" s="114">
        <v>156</v>
      </c>
      <c r="N25" s="116">
        <f>'Приложение 2'!E28</f>
        <v>2260048.5099999998</v>
      </c>
      <c r="O25" s="361">
        <v>0</v>
      </c>
      <c r="P25" s="361">
        <v>0</v>
      </c>
      <c r="Q25" s="361">
        <v>0</v>
      </c>
      <c r="R25" s="361">
        <f t="shared" si="1"/>
        <v>2260048.5099999998</v>
      </c>
      <c r="S25" s="361">
        <f t="shared" si="2"/>
        <v>674.23881563245811</v>
      </c>
      <c r="T25" s="361">
        <v>4180</v>
      </c>
      <c r="U25" s="105" t="s">
        <v>226</v>
      </c>
      <c r="V25" s="117">
        <f t="shared" si="3"/>
        <v>3505.7611843675418</v>
      </c>
      <c r="W25" s="118"/>
    </row>
    <row r="26" spans="1:23" ht="9" customHeight="1">
      <c r="A26" s="369">
        <v>11</v>
      </c>
      <c r="B26" s="109" t="s">
        <v>120</v>
      </c>
      <c r="C26" s="110" t="s">
        <v>978</v>
      </c>
      <c r="D26" s="110"/>
      <c r="E26" s="111">
        <v>1980</v>
      </c>
      <c r="F26" s="119"/>
      <c r="G26" s="113" t="s">
        <v>88</v>
      </c>
      <c r="H26" s="114">
        <v>5</v>
      </c>
      <c r="I26" s="114">
        <v>5</v>
      </c>
      <c r="J26" s="115">
        <v>4893.7</v>
      </c>
      <c r="K26" s="115">
        <v>4311.7</v>
      </c>
      <c r="L26" s="115">
        <v>3831.8</v>
      </c>
      <c r="M26" s="114">
        <v>178</v>
      </c>
      <c r="N26" s="116">
        <f>'Приложение 2'!E29</f>
        <v>4502034.7</v>
      </c>
      <c r="O26" s="361">
        <v>0</v>
      </c>
      <c r="P26" s="361">
        <v>0</v>
      </c>
      <c r="Q26" s="361">
        <v>0</v>
      </c>
      <c r="R26" s="361">
        <f t="shared" si="1"/>
        <v>4502034.7</v>
      </c>
      <c r="S26" s="361">
        <f t="shared" si="2"/>
        <v>1044.1437715982097</v>
      </c>
      <c r="T26" s="361">
        <v>4984.6499999999996</v>
      </c>
      <c r="U26" s="105" t="s">
        <v>226</v>
      </c>
      <c r="V26" s="117">
        <f t="shared" si="3"/>
        <v>3940.5062284017899</v>
      </c>
      <c r="W26" s="118"/>
    </row>
    <row r="27" spans="1:23" ht="9" customHeight="1">
      <c r="A27" s="369">
        <v>12</v>
      </c>
      <c r="B27" s="109" t="s">
        <v>121</v>
      </c>
      <c r="C27" s="110" t="s">
        <v>976</v>
      </c>
      <c r="D27" s="110"/>
      <c r="E27" s="111">
        <v>1953</v>
      </c>
      <c r="F27" s="119"/>
      <c r="G27" s="113" t="s">
        <v>88</v>
      </c>
      <c r="H27" s="114">
        <v>2</v>
      </c>
      <c r="I27" s="114">
        <v>1</v>
      </c>
      <c r="J27" s="115">
        <v>264.89999999999998</v>
      </c>
      <c r="K27" s="115">
        <v>249.9</v>
      </c>
      <c r="L27" s="115">
        <v>249.9</v>
      </c>
      <c r="M27" s="114">
        <v>15</v>
      </c>
      <c r="N27" s="116">
        <f>'Приложение 2'!E30</f>
        <v>838771.23</v>
      </c>
      <c r="O27" s="361">
        <v>0</v>
      </c>
      <c r="P27" s="361">
        <v>0</v>
      </c>
      <c r="Q27" s="361">
        <v>0</v>
      </c>
      <c r="R27" s="361">
        <f t="shared" si="1"/>
        <v>838771.23</v>
      </c>
      <c r="S27" s="361">
        <f t="shared" si="2"/>
        <v>3356.4274909963983</v>
      </c>
      <c r="T27" s="361">
        <v>4503.95</v>
      </c>
      <c r="U27" s="105" t="s">
        <v>226</v>
      </c>
      <c r="V27" s="117">
        <f t="shared" si="3"/>
        <v>1147.5225090036015</v>
      </c>
      <c r="W27" s="118"/>
    </row>
    <row r="28" spans="1:23" ht="9" customHeight="1">
      <c r="A28" s="369">
        <v>13</v>
      </c>
      <c r="B28" s="109" t="s">
        <v>122</v>
      </c>
      <c r="C28" s="110" t="s">
        <v>976</v>
      </c>
      <c r="D28" s="110"/>
      <c r="E28" s="111">
        <v>1953</v>
      </c>
      <c r="F28" s="119"/>
      <c r="G28" s="113" t="s">
        <v>88</v>
      </c>
      <c r="H28" s="114">
        <v>2</v>
      </c>
      <c r="I28" s="114">
        <v>1</v>
      </c>
      <c r="J28" s="115">
        <v>459.8</v>
      </c>
      <c r="K28" s="115">
        <v>416.8</v>
      </c>
      <c r="L28" s="115">
        <v>287.7</v>
      </c>
      <c r="M28" s="114">
        <v>12</v>
      </c>
      <c r="N28" s="116">
        <f>'Приложение 2'!E31</f>
        <v>1285344.3999999999</v>
      </c>
      <c r="O28" s="361">
        <v>0</v>
      </c>
      <c r="P28" s="361">
        <v>0</v>
      </c>
      <c r="Q28" s="361">
        <v>0</v>
      </c>
      <c r="R28" s="361">
        <f t="shared" si="1"/>
        <v>1285344.3999999999</v>
      </c>
      <c r="S28" s="361">
        <f t="shared" si="2"/>
        <v>3083.8397312859884</v>
      </c>
      <c r="T28" s="361">
        <v>4503.95</v>
      </c>
      <c r="U28" s="105" t="s">
        <v>226</v>
      </c>
      <c r="V28" s="117">
        <f t="shared" si="3"/>
        <v>1420.1102687140115</v>
      </c>
      <c r="W28" s="118"/>
    </row>
    <row r="29" spans="1:23" ht="9" customHeight="1">
      <c r="A29" s="369">
        <v>14</v>
      </c>
      <c r="B29" s="109" t="s">
        <v>123</v>
      </c>
      <c r="C29" s="110" t="s">
        <v>976</v>
      </c>
      <c r="D29" s="110"/>
      <c r="E29" s="111">
        <v>1955</v>
      </c>
      <c r="F29" s="119"/>
      <c r="G29" s="113" t="s">
        <v>88</v>
      </c>
      <c r="H29" s="114">
        <v>2</v>
      </c>
      <c r="I29" s="114">
        <v>3</v>
      </c>
      <c r="J29" s="115">
        <v>950.9</v>
      </c>
      <c r="K29" s="115">
        <v>829.9</v>
      </c>
      <c r="L29" s="115">
        <v>711.9</v>
      </c>
      <c r="M29" s="114">
        <v>32</v>
      </c>
      <c r="N29" s="116">
        <f>'Приложение 2'!E32</f>
        <v>2235658.4300000002</v>
      </c>
      <c r="O29" s="361">
        <v>0</v>
      </c>
      <c r="P29" s="361">
        <v>0</v>
      </c>
      <c r="Q29" s="361">
        <v>0</v>
      </c>
      <c r="R29" s="361">
        <f t="shared" si="1"/>
        <v>2235658.4300000002</v>
      </c>
      <c r="S29" s="361">
        <f t="shared" si="2"/>
        <v>2693.8889384263166</v>
      </c>
      <c r="T29" s="361">
        <v>4503.95</v>
      </c>
      <c r="U29" s="105" t="s">
        <v>226</v>
      </c>
      <c r="V29" s="117">
        <f t="shared" si="3"/>
        <v>1810.0610615736832</v>
      </c>
      <c r="W29" s="118"/>
    </row>
    <row r="30" spans="1:23" ht="9" customHeight="1">
      <c r="A30" s="369">
        <v>15</v>
      </c>
      <c r="B30" s="109" t="s">
        <v>124</v>
      </c>
      <c r="C30" s="110" t="s">
        <v>978</v>
      </c>
      <c r="D30" s="110"/>
      <c r="E30" s="120">
        <v>1965</v>
      </c>
      <c r="F30" s="114"/>
      <c r="G30" s="121" t="s">
        <v>90</v>
      </c>
      <c r="H30" s="114">
        <v>5</v>
      </c>
      <c r="I30" s="114">
        <v>4</v>
      </c>
      <c r="J30" s="115">
        <v>4088.45</v>
      </c>
      <c r="K30" s="115">
        <v>3784.45</v>
      </c>
      <c r="L30" s="115">
        <v>3556.75</v>
      </c>
      <c r="M30" s="114">
        <v>166</v>
      </c>
      <c r="N30" s="116">
        <f>'Приложение 2'!E33</f>
        <v>6606016.3999999994</v>
      </c>
      <c r="O30" s="361">
        <v>0</v>
      </c>
      <c r="P30" s="361">
        <v>0</v>
      </c>
      <c r="Q30" s="361">
        <v>0</v>
      </c>
      <c r="R30" s="361">
        <f t="shared" si="1"/>
        <v>6606016.3999999994</v>
      </c>
      <c r="S30" s="361">
        <f t="shared" si="2"/>
        <v>1745.568418132093</v>
      </c>
      <c r="T30" s="361">
        <v>4984.6499999999996</v>
      </c>
      <c r="U30" s="105" t="s">
        <v>226</v>
      </c>
      <c r="V30" s="117">
        <f t="shared" si="3"/>
        <v>3239.0815818679066</v>
      </c>
      <c r="W30" s="118"/>
    </row>
    <row r="31" spans="1:23" ht="9" customHeight="1">
      <c r="A31" s="369">
        <v>16</v>
      </c>
      <c r="B31" s="109" t="s">
        <v>126</v>
      </c>
      <c r="C31" s="110" t="s">
        <v>976</v>
      </c>
      <c r="D31" s="110"/>
      <c r="E31" s="111">
        <v>1957</v>
      </c>
      <c r="F31" s="119"/>
      <c r="G31" s="113" t="s">
        <v>88</v>
      </c>
      <c r="H31" s="114">
        <v>3</v>
      </c>
      <c r="I31" s="114">
        <v>3</v>
      </c>
      <c r="J31" s="115">
        <v>1048</v>
      </c>
      <c r="K31" s="115">
        <v>975</v>
      </c>
      <c r="L31" s="115">
        <v>779.9</v>
      </c>
      <c r="M31" s="114">
        <v>32</v>
      </c>
      <c r="N31" s="116">
        <f>'Приложение 2'!E34</f>
        <v>2934840.13</v>
      </c>
      <c r="O31" s="361">
        <v>0</v>
      </c>
      <c r="P31" s="361">
        <v>0</v>
      </c>
      <c r="Q31" s="361">
        <v>0</v>
      </c>
      <c r="R31" s="361">
        <f t="shared" si="1"/>
        <v>2934840.13</v>
      </c>
      <c r="S31" s="361">
        <f t="shared" si="2"/>
        <v>3010.0924410256407</v>
      </c>
      <c r="T31" s="361">
        <v>4503.95</v>
      </c>
      <c r="U31" s="105" t="s">
        <v>226</v>
      </c>
      <c r="V31" s="117">
        <f t="shared" si="3"/>
        <v>1493.8575589743591</v>
      </c>
      <c r="W31" s="118"/>
    </row>
    <row r="32" spans="1:23" ht="9" customHeight="1">
      <c r="A32" s="369">
        <v>17</v>
      </c>
      <c r="B32" s="109" t="s">
        <v>127</v>
      </c>
      <c r="C32" s="110" t="s">
        <v>976</v>
      </c>
      <c r="D32" s="110"/>
      <c r="E32" s="111">
        <v>1957</v>
      </c>
      <c r="F32" s="119"/>
      <c r="G32" s="113" t="s">
        <v>88</v>
      </c>
      <c r="H32" s="114">
        <v>2</v>
      </c>
      <c r="I32" s="114">
        <v>2</v>
      </c>
      <c r="J32" s="115">
        <v>695.2</v>
      </c>
      <c r="K32" s="115">
        <v>602.20000000000005</v>
      </c>
      <c r="L32" s="115">
        <v>602.20000000000005</v>
      </c>
      <c r="M32" s="114">
        <v>28</v>
      </c>
      <c r="N32" s="116">
        <f>'Приложение 2'!E35</f>
        <v>1840661.3</v>
      </c>
      <c r="O32" s="361">
        <v>0</v>
      </c>
      <c r="P32" s="361">
        <v>0</v>
      </c>
      <c r="Q32" s="361">
        <v>0</v>
      </c>
      <c r="R32" s="361">
        <f t="shared" si="1"/>
        <v>1840661.3</v>
      </c>
      <c r="S32" s="361">
        <f t="shared" si="2"/>
        <v>3056.5614413816006</v>
      </c>
      <c r="T32" s="361">
        <v>4503.95</v>
      </c>
      <c r="U32" s="105" t="s">
        <v>226</v>
      </c>
      <c r="V32" s="117">
        <f t="shared" si="3"/>
        <v>1447.3885586183992</v>
      </c>
      <c r="W32" s="118"/>
    </row>
    <row r="33" spans="1:23" ht="9" customHeight="1">
      <c r="A33" s="369">
        <v>18</v>
      </c>
      <c r="B33" s="109" t="s">
        <v>128</v>
      </c>
      <c r="C33" s="110" t="s">
        <v>976</v>
      </c>
      <c r="D33" s="110"/>
      <c r="E33" s="111">
        <v>1956</v>
      </c>
      <c r="F33" s="119"/>
      <c r="G33" s="113" t="s">
        <v>88</v>
      </c>
      <c r="H33" s="114">
        <v>3</v>
      </c>
      <c r="I33" s="114">
        <v>3</v>
      </c>
      <c r="J33" s="115">
        <v>1188.0999999999999</v>
      </c>
      <c r="K33" s="115">
        <v>981.1</v>
      </c>
      <c r="L33" s="115">
        <v>805.2</v>
      </c>
      <c r="M33" s="114">
        <v>32</v>
      </c>
      <c r="N33" s="116">
        <f>'Приложение 2'!E36</f>
        <v>2481689.17</v>
      </c>
      <c r="O33" s="361">
        <v>0</v>
      </c>
      <c r="P33" s="361">
        <v>0</v>
      </c>
      <c r="Q33" s="361">
        <v>0</v>
      </c>
      <c r="R33" s="361">
        <f t="shared" si="1"/>
        <v>2481689.17</v>
      </c>
      <c r="S33" s="361">
        <f t="shared" si="2"/>
        <v>2529.4966568137802</v>
      </c>
      <c r="T33" s="361">
        <v>4503.95</v>
      </c>
      <c r="U33" s="105" t="s">
        <v>226</v>
      </c>
      <c r="V33" s="117">
        <f t="shared" si="3"/>
        <v>1974.4533431862196</v>
      </c>
      <c r="W33" s="118"/>
    </row>
    <row r="34" spans="1:23" ht="9" customHeight="1">
      <c r="A34" s="369">
        <v>19</v>
      </c>
      <c r="B34" s="109" t="s">
        <v>129</v>
      </c>
      <c r="C34" s="110" t="s">
        <v>979</v>
      </c>
      <c r="D34" s="110"/>
      <c r="E34" s="111">
        <v>1983</v>
      </c>
      <c r="F34" s="119"/>
      <c r="G34" s="121" t="s">
        <v>90</v>
      </c>
      <c r="H34" s="114">
        <v>12</v>
      </c>
      <c r="I34" s="114">
        <v>6</v>
      </c>
      <c r="J34" s="115">
        <v>16312.4</v>
      </c>
      <c r="K34" s="115">
        <v>14748.4</v>
      </c>
      <c r="L34" s="115">
        <v>14701.4</v>
      </c>
      <c r="M34" s="114">
        <v>711</v>
      </c>
      <c r="N34" s="116">
        <f>'Приложение 2'!E37</f>
        <v>16873685.969999999</v>
      </c>
      <c r="O34" s="361">
        <v>0</v>
      </c>
      <c r="P34" s="361">
        <v>0</v>
      </c>
      <c r="Q34" s="361">
        <v>0</v>
      </c>
      <c r="R34" s="361">
        <f t="shared" si="1"/>
        <v>16873685.969999999</v>
      </c>
      <c r="S34" s="361">
        <f t="shared" si="2"/>
        <v>1144.1028158986737</v>
      </c>
      <c r="T34" s="361">
        <v>2194.5</v>
      </c>
      <c r="U34" s="105" t="s">
        <v>226</v>
      </c>
      <c r="V34" s="117">
        <f t="shared" si="3"/>
        <v>1050.3971841013263</v>
      </c>
      <c r="W34" s="118"/>
    </row>
    <row r="35" spans="1:23" ht="9" customHeight="1">
      <c r="A35" s="369">
        <v>20</v>
      </c>
      <c r="B35" s="109" t="s">
        <v>130</v>
      </c>
      <c r="C35" s="110" t="s">
        <v>976</v>
      </c>
      <c r="D35" s="110"/>
      <c r="E35" s="111">
        <v>1959</v>
      </c>
      <c r="F35" s="119"/>
      <c r="G35" s="113" t="s">
        <v>88</v>
      </c>
      <c r="H35" s="114">
        <v>2</v>
      </c>
      <c r="I35" s="114">
        <v>2</v>
      </c>
      <c r="J35" s="115">
        <v>686.7</v>
      </c>
      <c r="K35" s="115">
        <v>638.29999999999995</v>
      </c>
      <c r="L35" s="115">
        <v>638.29999999999995</v>
      </c>
      <c r="M35" s="114">
        <v>29</v>
      </c>
      <c r="N35" s="116">
        <f>'Приложение 2'!E38</f>
        <v>1926039.32</v>
      </c>
      <c r="O35" s="361">
        <v>0</v>
      </c>
      <c r="P35" s="361">
        <v>0</v>
      </c>
      <c r="Q35" s="361">
        <v>0</v>
      </c>
      <c r="R35" s="361">
        <f t="shared" si="1"/>
        <v>1926039.32</v>
      </c>
      <c r="S35" s="361">
        <f t="shared" si="2"/>
        <v>3017.4515431615232</v>
      </c>
      <c r="T35" s="361">
        <v>4503.95</v>
      </c>
      <c r="U35" s="105" t="s">
        <v>226</v>
      </c>
      <c r="V35" s="117">
        <f t="shared" si="3"/>
        <v>1486.4984568384766</v>
      </c>
      <c r="W35" s="118"/>
    </row>
    <row r="36" spans="1:23" ht="9" customHeight="1">
      <c r="A36" s="369">
        <v>21</v>
      </c>
      <c r="B36" s="109" t="s">
        <v>131</v>
      </c>
      <c r="C36" s="110" t="s">
        <v>976</v>
      </c>
      <c r="D36" s="110"/>
      <c r="E36" s="111">
        <v>1959</v>
      </c>
      <c r="F36" s="119"/>
      <c r="G36" s="113" t="s">
        <v>88</v>
      </c>
      <c r="H36" s="114">
        <v>2</v>
      </c>
      <c r="I36" s="114">
        <v>2</v>
      </c>
      <c r="J36" s="115">
        <v>686.1</v>
      </c>
      <c r="K36" s="115">
        <v>639.9</v>
      </c>
      <c r="L36" s="115">
        <v>639.9</v>
      </c>
      <c r="M36" s="114">
        <v>32</v>
      </c>
      <c r="N36" s="116">
        <f>'Приложение 2'!E39</f>
        <v>1947900.92</v>
      </c>
      <c r="O36" s="361">
        <v>0</v>
      </c>
      <c r="P36" s="361">
        <v>0</v>
      </c>
      <c r="Q36" s="361">
        <v>0</v>
      </c>
      <c r="R36" s="361">
        <f t="shared" si="1"/>
        <v>1947900.92</v>
      </c>
      <c r="S36" s="361">
        <f t="shared" si="2"/>
        <v>3044.0708235661823</v>
      </c>
      <c r="T36" s="361">
        <v>4503.95</v>
      </c>
      <c r="U36" s="105" t="s">
        <v>226</v>
      </c>
      <c r="V36" s="117">
        <f t="shared" si="3"/>
        <v>1459.8791764338175</v>
      </c>
      <c r="W36" s="118"/>
    </row>
    <row r="37" spans="1:23" ht="9" customHeight="1">
      <c r="A37" s="369">
        <v>22</v>
      </c>
      <c r="B37" s="109" t="s">
        <v>132</v>
      </c>
      <c r="C37" s="110" t="s">
        <v>979</v>
      </c>
      <c r="D37" s="110"/>
      <c r="E37" s="111">
        <v>1965</v>
      </c>
      <c r="F37" s="119"/>
      <c r="G37" s="113" t="s">
        <v>88</v>
      </c>
      <c r="H37" s="114">
        <v>5</v>
      </c>
      <c r="I37" s="114">
        <v>4</v>
      </c>
      <c r="J37" s="115">
        <v>3847.8</v>
      </c>
      <c r="K37" s="115">
        <v>3555.8</v>
      </c>
      <c r="L37" s="115">
        <v>3555.8</v>
      </c>
      <c r="M37" s="114">
        <v>181</v>
      </c>
      <c r="N37" s="116">
        <f>'Приложение 2'!E40</f>
        <v>4249241.76</v>
      </c>
      <c r="O37" s="361">
        <v>0</v>
      </c>
      <c r="P37" s="361">
        <v>0</v>
      </c>
      <c r="Q37" s="361">
        <v>0</v>
      </c>
      <c r="R37" s="361">
        <f t="shared" si="1"/>
        <v>4249241.76</v>
      </c>
      <c r="S37" s="361">
        <f t="shared" si="2"/>
        <v>1195.017087575229</v>
      </c>
      <c r="T37" s="361">
        <v>3929.2</v>
      </c>
      <c r="U37" s="105" t="s">
        <v>226</v>
      </c>
      <c r="V37" s="117">
        <f t="shared" si="3"/>
        <v>2734.1829124247706</v>
      </c>
      <c r="W37" s="118"/>
    </row>
    <row r="38" spans="1:23" ht="9" customHeight="1">
      <c r="A38" s="369">
        <v>23</v>
      </c>
      <c r="B38" s="109" t="s">
        <v>133</v>
      </c>
      <c r="C38" s="110" t="s">
        <v>975</v>
      </c>
      <c r="D38" s="110"/>
      <c r="E38" s="111">
        <v>1963</v>
      </c>
      <c r="F38" s="119"/>
      <c r="G38" s="121" t="s">
        <v>90</v>
      </c>
      <c r="H38" s="114">
        <v>5</v>
      </c>
      <c r="I38" s="114">
        <v>4</v>
      </c>
      <c r="J38" s="115">
        <v>3814.7</v>
      </c>
      <c r="K38" s="115">
        <v>3514.7</v>
      </c>
      <c r="L38" s="115">
        <v>3424.2</v>
      </c>
      <c r="M38" s="114">
        <v>183</v>
      </c>
      <c r="N38" s="116">
        <f>'Приложение 2'!E41</f>
        <v>2493769.92</v>
      </c>
      <c r="O38" s="361">
        <v>0</v>
      </c>
      <c r="P38" s="361">
        <v>0</v>
      </c>
      <c r="Q38" s="361">
        <v>0</v>
      </c>
      <c r="R38" s="361">
        <f t="shared" si="1"/>
        <v>2493769.92</v>
      </c>
      <c r="S38" s="361">
        <f t="shared" si="2"/>
        <v>709.52568355762935</v>
      </c>
      <c r="T38" s="361">
        <v>4180</v>
      </c>
      <c r="U38" s="105" t="s">
        <v>226</v>
      </c>
      <c r="V38" s="117">
        <f t="shared" si="3"/>
        <v>3470.4743164423708</v>
      </c>
      <c r="W38" s="118"/>
    </row>
    <row r="39" spans="1:23" ht="9" customHeight="1">
      <c r="A39" s="369">
        <v>24</v>
      </c>
      <c r="B39" s="109" t="s">
        <v>134</v>
      </c>
      <c r="C39" s="110" t="s">
        <v>976</v>
      </c>
      <c r="D39" s="110"/>
      <c r="E39" s="111">
        <v>1951</v>
      </c>
      <c r="F39" s="119"/>
      <c r="G39" s="113" t="s">
        <v>208</v>
      </c>
      <c r="H39" s="114">
        <v>2</v>
      </c>
      <c r="I39" s="114">
        <v>3</v>
      </c>
      <c r="J39" s="115">
        <v>918.7</v>
      </c>
      <c r="K39" s="115">
        <v>822.7</v>
      </c>
      <c r="L39" s="115">
        <v>822.7</v>
      </c>
      <c r="M39" s="114">
        <v>36</v>
      </c>
      <c r="N39" s="116">
        <f>'Приложение 2'!E42</f>
        <v>2413625.36</v>
      </c>
      <c r="O39" s="361">
        <v>0</v>
      </c>
      <c r="P39" s="361">
        <v>0</v>
      </c>
      <c r="Q39" s="361">
        <v>0</v>
      </c>
      <c r="R39" s="361">
        <f t="shared" si="1"/>
        <v>2413625.36</v>
      </c>
      <c r="S39" s="361">
        <f t="shared" si="2"/>
        <v>2933.7855354321136</v>
      </c>
      <c r="T39" s="361">
        <v>4503.95</v>
      </c>
      <c r="U39" s="105" t="s">
        <v>226</v>
      </c>
      <c r="V39" s="117">
        <f t="shared" si="3"/>
        <v>1570.1644645678862</v>
      </c>
      <c r="W39" s="118"/>
    </row>
    <row r="40" spans="1:23" ht="9" customHeight="1">
      <c r="A40" s="369">
        <v>25</v>
      </c>
      <c r="B40" s="109" t="s">
        <v>135</v>
      </c>
      <c r="C40" s="110" t="s">
        <v>976</v>
      </c>
      <c r="D40" s="110"/>
      <c r="E40" s="111">
        <v>1958</v>
      </c>
      <c r="F40" s="112">
        <v>1985</v>
      </c>
      <c r="G40" s="113" t="s">
        <v>88</v>
      </c>
      <c r="H40" s="114">
        <v>2</v>
      </c>
      <c r="I40" s="114">
        <v>2</v>
      </c>
      <c r="J40" s="115">
        <v>532.70000000000005</v>
      </c>
      <c r="K40" s="115">
        <v>503.1</v>
      </c>
      <c r="L40" s="115">
        <v>503.1</v>
      </c>
      <c r="M40" s="114">
        <v>22</v>
      </c>
      <c r="N40" s="116">
        <f>'Приложение 2'!E43</f>
        <v>1676476.44</v>
      </c>
      <c r="O40" s="361">
        <v>0</v>
      </c>
      <c r="P40" s="361">
        <v>0</v>
      </c>
      <c r="Q40" s="361">
        <v>0</v>
      </c>
      <c r="R40" s="361">
        <f t="shared" si="1"/>
        <v>1676476.44</v>
      </c>
      <c r="S40" s="361">
        <f t="shared" si="2"/>
        <v>3332.2926654740604</v>
      </c>
      <c r="T40" s="361">
        <v>4503.95</v>
      </c>
      <c r="U40" s="105" t="s">
        <v>226</v>
      </c>
      <c r="V40" s="117">
        <f t="shared" si="3"/>
        <v>1171.6573345259394</v>
      </c>
      <c r="W40" s="118"/>
    </row>
    <row r="41" spans="1:23" ht="9" customHeight="1">
      <c r="A41" s="369">
        <v>26</v>
      </c>
      <c r="B41" s="109" t="s">
        <v>136</v>
      </c>
      <c r="C41" s="110" t="s">
        <v>975</v>
      </c>
      <c r="D41" s="110"/>
      <c r="E41" s="120">
        <v>1973</v>
      </c>
      <c r="F41" s="114"/>
      <c r="G41" s="113" t="s">
        <v>88</v>
      </c>
      <c r="H41" s="114">
        <v>5</v>
      </c>
      <c r="I41" s="114">
        <v>3</v>
      </c>
      <c r="J41" s="115">
        <v>4062.2</v>
      </c>
      <c r="K41" s="115">
        <v>2442.4</v>
      </c>
      <c r="L41" s="115">
        <v>2256.6</v>
      </c>
      <c r="M41" s="114">
        <v>226</v>
      </c>
      <c r="N41" s="116">
        <f>'Приложение 2'!E44</f>
        <v>3253567.42</v>
      </c>
      <c r="O41" s="361">
        <v>0</v>
      </c>
      <c r="P41" s="361">
        <v>0</v>
      </c>
      <c r="Q41" s="361">
        <v>0</v>
      </c>
      <c r="R41" s="361">
        <f t="shared" si="1"/>
        <v>3253567.42</v>
      </c>
      <c r="S41" s="361">
        <f t="shared" si="2"/>
        <v>1332.1189895185064</v>
      </c>
      <c r="T41" s="361">
        <v>4180</v>
      </c>
      <c r="U41" s="105" t="s">
        <v>226</v>
      </c>
      <c r="V41" s="117">
        <f t="shared" si="3"/>
        <v>2847.8810104814938</v>
      </c>
      <c r="W41" s="118"/>
    </row>
    <row r="42" spans="1:23" ht="9" customHeight="1">
      <c r="A42" s="369">
        <v>27</v>
      </c>
      <c r="B42" s="109" t="s">
        <v>137</v>
      </c>
      <c r="C42" s="110" t="s">
        <v>978</v>
      </c>
      <c r="D42" s="110"/>
      <c r="E42" s="120">
        <v>1965</v>
      </c>
      <c r="F42" s="114"/>
      <c r="G42" s="121" t="s">
        <v>90</v>
      </c>
      <c r="H42" s="114">
        <v>5</v>
      </c>
      <c r="I42" s="114">
        <v>3</v>
      </c>
      <c r="J42" s="115">
        <v>2847.7</v>
      </c>
      <c r="K42" s="115">
        <v>2616.6999999999998</v>
      </c>
      <c r="L42" s="115">
        <v>2616.6999999999998</v>
      </c>
      <c r="M42" s="114">
        <v>117</v>
      </c>
      <c r="N42" s="116">
        <f>'Приложение 2'!E45</f>
        <v>4482770.3499999996</v>
      </c>
      <c r="O42" s="361">
        <v>0</v>
      </c>
      <c r="P42" s="361">
        <v>0</v>
      </c>
      <c r="Q42" s="361">
        <v>0</v>
      </c>
      <c r="R42" s="361">
        <f t="shared" si="1"/>
        <v>4482770.3499999996</v>
      </c>
      <c r="S42" s="361">
        <f t="shared" si="2"/>
        <v>1713.1388198876448</v>
      </c>
      <c r="T42" s="361">
        <v>4984.6499999999996</v>
      </c>
      <c r="U42" s="105" t="s">
        <v>226</v>
      </c>
      <c r="V42" s="117">
        <f t="shared" si="3"/>
        <v>3271.5111801123549</v>
      </c>
      <c r="W42" s="118"/>
    </row>
    <row r="43" spans="1:23" ht="9" customHeight="1">
      <c r="A43" s="369">
        <v>28</v>
      </c>
      <c r="B43" s="109" t="s">
        <v>138</v>
      </c>
      <c r="C43" s="110" t="s">
        <v>976</v>
      </c>
      <c r="D43" s="110"/>
      <c r="E43" s="120">
        <v>1936</v>
      </c>
      <c r="F43" s="114"/>
      <c r="G43" s="121" t="s">
        <v>88</v>
      </c>
      <c r="H43" s="114">
        <v>2</v>
      </c>
      <c r="I43" s="114">
        <v>2</v>
      </c>
      <c r="J43" s="115">
        <v>433.8</v>
      </c>
      <c r="K43" s="115">
        <v>379.8</v>
      </c>
      <c r="L43" s="115">
        <v>379.8</v>
      </c>
      <c r="M43" s="114">
        <v>28</v>
      </c>
      <c r="N43" s="116">
        <f>'Приложение 2'!E46</f>
        <v>1282926.6499999999</v>
      </c>
      <c r="O43" s="361">
        <v>0</v>
      </c>
      <c r="P43" s="361">
        <v>0</v>
      </c>
      <c r="Q43" s="361">
        <v>0</v>
      </c>
      <c r="R43" s="361">
        <f t="shared" si="1"/>
        <v>1282926.6499999999</v>
      </c>
      <c r="S43" s="361">
        <f t="shared" si="2"/>
        <v>3377.900605581885</v>
      </c>
      <c r="T43" s="361">
        <v>4503.95</v>
      </c>
      <c r="U43" s="105" t="s">
        <v>226</v>
      </c>
      <c r="V43" s="117">
        <f t="shared" si="3"/>
        <v>1126.0493944181148</v>
      </c>
      <c r="W43" s="118"/>
    </row>
    <row r="44" spans="1:23" ht="9" customHeight="1">
      <c r="A44" s="369">
        <v>29</v>
      </c>
      <c r="B44" s="109" t="s">
        <v>139</v>
      </c>
      <c r="C44" s="110" t="s">
        <v>976</v>
      </c>
      <c r="D44" s="110"/>
      <c r="E44" s="111">
        <v>1963</v>
      </c>
      <c r="F44" s="119"/>
      <c r="G44" s="121" t="s">
        <v>88</v>
      </c>
      <c r="H44" s="114">
        <v>5</v>
      </c>
      <c r="I44" s="114">
        <v>3</v>
      </c>
      <c r="J44" s="115">
        <v>3022</v>
      </c>
      <c r="K44" s="115">
        <v>2837.5</v>
      </c>
      <c r="L44" s="115">
        <v>2837.5</v>
      </c>
      <c r="M44" s="114">
        <v>177</v>
      </c>
      <c r="N44" s="116">
        <f>'Приложение 2'!E47</f>
        <v>3355977.56</v>
      </c>
      <c r="O44" s="361">
        <v>0</v>
      </c>
      <c r="P44" s="361">
        <v>0</v>
      </c>
      <c r="Q44" s="361">
        <v>0</v>
      </c>
      <c r="R44" s="361">
        <f t="shared" si="1"/>
        <v>3355977.56</v>
      </c>
      <c r="S44" s="361">
        <f t="shared" si="2"/>
        <v>1182.7233691629956</v>
      </c>
      <c r="T44" s="361">
        <v>4503.95</v>
      </c>
      <c r="U44" s="105" t="s">
        <v>226</v>
      </c>
      <c r="V44" s="117">
        <f t="shared" si="3"/>
        <v>3321.2266308370044</v>
      </c>
      <c r="W44" s="118"/>
    </row>
    <row r="45" spans="1:23" ht="9" customHeight="1">
      <c r="A45" s="369">
        <v>30</v>
      </c>
      <c r="B45" s="109" t="s">
        <v>140</v>
      </c>
      <c r="C45" s="110" t="s">
        <v>976</v>
      </c>
      <c r="D45" s="110"/>
      <c r="E45" s="111">
        <v>1938</v>
      </c>
      <c r="F45" s="119"/>
      <c r="G45" s="121" t="s">
        <v>88</v>
      </c>
      <c r="H45" s="114">
        <v>2</v>
      </c>
      <c r="I45" s="114">
        <v>2</v>
      </c>
      <c r="J45" s="115">
        <v>638.6</v>
      </c>
      <c r="K45" s="115">
        <v>601.6</v>
      </c>
      <c r="L45" s="115">
        <v>300.10000000000002</v>
      </c>
      <c r="M45" s="114">
        <v>12</v>
      </c>
      <c r="N45" s="116">
        <f>'Приложение 2'!E48</f>
        <v>1843490.35</v>
      </c>
      <c r="O45" s="361">
        <v>0</v>
      </c>
      <c r="P45" s="361">
        <v>0</v>
      </c>
      <c r="Q45" s="361">
        <v>0</v>
      </c>
      <c r="R45" s="361">
        <f t="shared" si="1"/>
        <v>1843490.35</v>
      </c>
      <c r="S45" s="361">
        <f t="shared" si="2"/>
        <v>3064.3124168882978</v>
      </c>
      <c r="T45" s="361">
        <v>4503.95</v>
      </c>
      <c r="U45" s="105" t="s">
        <v>226</v>
      </c>
      <c r="V45" s="117">
        <f t="shared" si="3"/>
        <v>1439.637583111702</v>
      </c>
      <c r="W45" s="118"/>
    </row>
    <row r="46" spans="1:23" ht="9" customHeight="1">
      <c r="A46" s="369">
        <v>31</v>
      </c>
      <c r="B46" s="109" t="s">
        <v>141</v>
      </c>
      <c r="C46" s="110" t="s">
        <v>975</v>
      </c>
      <c r="D46" s="110"/>
      <c r="E46" s="111">
        <v>1991</v>
      </c>
      <c r="F46" s="119"/>
      <c r="G46" s="113" t="s">
        <v>88</v>
      </c>
      <c r="H46" s="114">
        <v>5</v>
      </c>
      <c r="I46" s="114">
        <v>1</v>
      </c>
      <c r="J46" s="115">
        <v>1307.5999999999999</v>
      </c>
      <c r="K46" s="115">
        <v>1216.5999999999999</v>
      </c>
      <c r="L46" s="115">
        <v>919.6</v>
      </c>
      <c r="M46" s="114">
        <v>71</v>
      </c>
      <c r="N46" s="116">
        <f>'Приложение 2'!E49</f>
        <v>1825435.67</v>
      </c>
      <c r="O46" s="361">
        <v>0</v>
      </c>
      <c r="P46" s="361">
        <v>0</v>
      </c>
      <c r="Q46" s="361">
        <v>0</v>
      </c>
      <c r="R46" s="361">
        <f t="shared" si="1"/>
        <v>1825435.67</v>
      </c>
      <c r="S46" s="361">
        <f t="shared" si="2"/>
        <v>1500.4403008384022</v>
      </c>
      <c r="T46" s="361">
        <v>4180</v>
      </c>
      <c r="U46" s="105" t="s">
        <v>226</v>
      </c>
      <c r="V46" s="117">
        <f t="shared" si="3"/>
        <v>2679.5596991615976</v>
      </c>
      <c r="W46" s="118"/>
    </row>
    <row r="47" spans="1:23" ht="9" customHeight="1">
      <c r="A47" s="369">
        <v>32</v>
      </c>
      <c r="B47" s="109" t="s">
        <v>142</v>
      </c>
      <c r="C47" s="110" t="s">
        <v>975</v>
      </c>
      <c r="D47" s="110"/>
      <c r="E47" s="120">
        <v>1967</v>
      </c>
      <c r="F47" s="114"/>
      <c r="G47" s="121" t="s">
        <v>88</v>
      </c>
      <c r="H47" s="114">
        <v>5</v>
      </c>
      <c r="I47" s="114">
        <v>2</v>
      </c>
      <c r="J47" s="115">
        <v>1714</v>
      </c>
      <c r="K47" s="115">
        <v>1591.2</v>
      </c>
      <c r="L47" s="115">
        <v>1578.3</v>
      </c>
      <c r="M47" s="114">
        <v>97</v>
      </c>
      <c r="N47" s="116">
        <f>'Приложение 2'!E50</f>
        <v>1411234.78</v>
      </c>
      <c r="O47" s="361">
        <v>0</v>
      </c>
      <c r="P47" s="361">
        <v>0</v>
      </c>
      <c r="Q47" s="361">
        <v>0</v>
      </c>
      <c r="R47" s="361">
        <f t="shared" si="1"/>
        <v>1411234.78</v>
      </c>
      <c r="S47" s="361">
        <f t="shared" si="2"/>
        <v>886.89968577174454</v>
      </c>
      <c r="T47" s="361">
        <v>4180</v>
      </c>
      <c r="U47" s="105" t="s">
        <v>226</v>
      </c>
      <c r="V47" s="117">
        <f t="shared" si="3"/>
        <v>3293.1003142282552</v>
      </c>
      <c r="W47" s="118"/>
    </row>
    <row r="48" spans="1:23" ht="9" customHeight="1">
      <c r="A48" s="369">
        <v>33</v>
      </c>
      <c r="B48" s="109" t="s">
        <v>143</v>
      </c>
      <c r="C48" s="110" t="s">
        <v>975</v>
      </c>
      <c r="D48" s="110"/>
      <c r="E48" s="120">
        <v>1968</v>
      </c>
      <c r="F48" s="114"/>
      <c r="G48" s="121" t="s">
        <v>90</v>
      </c>
      <c r="H48" s="114">
        <v>5</v>
      </c>
      <c r="I48" s="114">
        <v>4</v>
      </c>
      <c r="J48" s="115">
        <v>3752</v>
      </c>
      <c r="K48" s="115">
        <v>3452.8</v>
      </c>
      <c r="L48" s="115">
        <v>3452.8</v>
      </c>
      <c r="M48" s="114">
        <v>173</v>
      </c>
      <c r="N48" s="116">
        <f>'Приложение 2'!E51</f>
        <v>2584113.1800000002</v>
      </c>
      <c r="O48" s="361">
        <v>0</v>
      </c>
      <c r="P48" s="361">
        <v>0</v>
      </c>
      <c r="Q48" s="361">
        <v>0</v>
      </c>
      <c r="R48" s="361">
        <f t="shared" si="1"/>
        <v>2584113.1800000002</v>
      </c>
      <c r="S48" s="361">
        <f t="shared" si="2"/>
        <v>748.41090708989805</v>
      </c>
      <c r="T48" s="361">
        <v>4180</v>
      </c>
      <c r="U48" s="105" t="s">
        <v>226</v>
      </c>
      <c r="V48" s="117">
        <f t="shared" si="3"/>
        <v>3431.589092910102</v>
      </c>
      <c r="W48" s="118"/>
    </row>
    <row r="49" spans="1:23" ht="9" customHeight="1">
      <c r="A49" s="369">
        <v>34</v>
      </c>
      <c r="B49" s="109" t="s">
        <v>144</v>
      </c>
      <c r="C49" s="110" t="s">
        <v>975</v>
      </c>
      <c r="D49" s="110"/>
      <c r="E49" s="120">
        <v>1985</v>
      </c>
      <c r="F49" s="114"/>
      <c r="G49" s="121" t="s">
        <v>88</v>
      </c>
      <c r="H49" s="114">
        <v>5</v>
      </c>
      <c r="I49" s="114">
        <v>4</v>
      </c>
      <c r="J49" s="115">
        <v>3305.9</v>
      </c>
      <c r="K49" s="115">
        <v>3056.6</v>
      </c>
      <c r="L49" s="115">
        <v>2429.5</v>
      </c>
      <c r="M49" s="114">
        <v>92</v>
      </c>
      <c r="N49" s="116">
        <f>'Приложение 2'!E52</f>
        <v>2435117.0699999998</v>
      </c>
      <c r="O49" s="361">
        <v>0</v>
      </c>
      <c r="P49" s="361">
        <v>0</v>
      </c>
      <c r="Q49" s="361">
        <v>0</v>
      </c>
      <c r="R49" s="361">
        <f t="shared" si="1"/>
        <v>2435117.0699999998</v>
      </c>
      <c r="S49" s="361">
        <f t="shared" si="2"/>
        <v>796.67508669763788</v>
      </c>
      <c r="T49" s="361">
        <v>4180</v>
      </c>
      <c r="U49" s="105" t="s">
        <v>226</v>
      </c>
      <c r="V49" s="117">
        <f t="shared" si="3"/>
        <v>3383.3249133023619</v>
      </c>
      <c r="W49" s="118"/>
    </row>
    <row r="50" spans="1:23" ht="9" customHeight="1">
      <c r="A50" s="369">
        <v>35</v>
      </c>
      <c r="B50" s="109" t="s">
        <v>145</v>
      </c>
      <c r="C50" s="110" t="s">
        <v>975</v>
      </c>
      <c r="D50" s="110"/>
      <c r="E50" s="120">
        <v>1990</v>
      </c>
      <c r="F50" s="114"/>
      <c r="G50" s="121" t="s">
        <v>88</v>
      </c>
      <c r="H50" s="114">
        <v>9</v>
      </c>
      <c r="I50" s="114">
        <v>1</v>
      </c>
      <c r="J50" s="115">
        <v>7539</v>
      </c>
      <c r="K50" s="115">
        <v>6463.8</v>
      </c>
      <c r="L50" s="115">
        <v>4909.7</v>
      </c>
      <c r="M50" s="114">
        <v>258</v>
      </c>
      <c r="N50" s="116">
        <f>'Приложение 2'!E53</f>
        <v>2950917.31</v>
      </c>
      <c r="O50" s="361">
        <v>0</v>
      </c>
      <c r="P50" s="361">
        <v>0</v>
      </c>
      <c r="Q50" s="361">
        <v>0</v>
      </c>
      <c r="R50" s="361">
        <f t="shared" si="1"/>
        <v>2950917.31</v>
      </c>
      <c r="S50" s="361">
        <f t="shared" si="2"/>
        <v>456.52979826108481</v>
      </c>
      <c r="T50" s="361">
        <v>4180</v>
      </c>
      <c r="U50" s="105" t="s">
        <v>226</v>
      </c>
      <c r="V50" s="117">
        <f t="shared" si="3"/>
        <v>3723.4702017389154</v>
      </c>
      <c r="W50" s="118"/>
    </row>
    <row r="51" spans="1:23" ht="9" customHeight="1">
      <c r="A51" s="369">
        <v>36</v>
      </c>
      <c r="B51" s="109" t="s">
        <v>146</v>
      </c>
      <c r="C51" s="110" t="s">
        <v>976</v>
      </c>
      <c r="D51" s="110"/>
      <c r="E51" s="120">
        <v>1954</v>
      </c>
      <c r="F51" s="114"/>
      <c r="G51" s="121" t="s">
        <v>88</v>
      </c>
      <c r="H51" s="114">
        <v>2</v>
      </c>
      <c r="I51" s="114">
        <v>3</v>
      </c>
      <c r="J51" s="115">
        <v>705.5</v>
      </c>
      <c r="K51" s="115">
        <v>602.9</v>
      </c>
      <c r="L51" s="115">
        <v>602.9</v>
      </c>
      <c r="M51" s="114">
        <v>35</v>
      </c>
      <c r="N51" s="116">
        <f>'Приложение 2'!E54</f>
        <v>2075612.19</v>
      </c>
      <c r="O51" s="361">
        <v>0</v>
      </c>
      <c r="P51" s="361">
        <v>0</v>
      </c>
      <c r="Q51" s="361">
        <v>0</v>
      </c>
      <c r="R51" s="361">
        <f t="shared" si="1"/>
        <v>2075612.19</v>
      </c>
      <c r="S51" s="361">
        <f t="shared" si="2"/>
        <v>3442.7138663128212</v>
      </c>
      <c r="T51" s="361">
        <v>4503.95</v>
      </c>
      <c r="U51" s="105" t="s">
        <v>226</v>
      </c>
      <c r="V51" s="117">
        <f t="shared" si="3"/>
        <v>1061.2361336871786</v>
      </c>
      <c r="W51" s="118"/>
    </row>
    <row r="52" spans="1:23" ht="9" customHeight="1">
      <c r="A52" s="369">
        <v>37</v>
      </c>
      <c r="B52" s="109" t="s">
        <v>147</v>
      </c>
      <c r="C52" s="110" t="s">
        <v>975</v>
      </c>
      <c r="D52" s="110"/>
      <c r="E52" s="120">
        <v>1989</v>
      </c>
      <c r="F52" s="114"/>
      <c r="G52" s="121" t="s">
        <v>90</v>
      </c>
      <c r="H52" s="114">
        <v>5</v>
      </c>
      <c r="I52" s="114">
        <v>4</v>
      </c>
      <c r="J52" s="115">
        <v>3948</v>
      </c>
      <c r="K52" s="115">
        <v>3514.4</v>
      </c>
      <c r="L52" s="115">
        <v>3514.4</v>
      </c>
      <c r="M52" s="114">
        <v>168</v>
      </c>
      <c r="N52" s="116">
        <f>'Приложение 2'!E55</f>
        <v>1775203.61</v>
      </c>
      <c r="O52" s="361">
        <v>0</v>
      </c>
      <c r="P52" s="361">
        <v>0</v>
      </c>
      <c r="Q52" s="361">
        <v>0</v>
      </c>
      <c r="R52" s="361">
        <f t="shared" si="1"/>
        <v>1775203.61</v>
      </c>
      <c r="S52" s="361">
        <f t="shared" si="2"/>
        <v>505.12281185977696</v>
      </c>
      <c r="T52" s="361">
        <v>4180</v>
      </c>
      <c r="U52" s="105" t="s">
        <v>226</v>
      </c>
      <c r="V52" s="117">
        <f t="shared" si="3"/>
        <v>3674.8771881402231</v>
      </c>
      <c r="W52" s="118"/>
    </row>
    <row r="53" spans="1:23" ht="9" customHeight="1">
      <c r="A53" s="369">
        <v>38</v>
      </c>
      <c r="B53" s="109" t="s">
        <v>148</v>
      </c>
      <c r="C53" s="110" t="s">
        <v>976</v>
      </c>
      <c r="D53" s="110"/>
      <c r="E53" s="120">
        <v>1957</v>
      </c>
      <c r="F53" s="114"/>
      <c r="G53" s="121" t="s">
        <v>88</v>
      </c>
      <c r="H53" s="114">
        <v>3</v>
      </c>
      <c r="I53" s="114">
        <v>4</v>
      </c>
      <c r="J53" s="115">
        <v>2094.4</v>
      </c>
      <c r="K53" s="115">
        <v>1892.9</v>
      </c>
      <c r="L53" s="115">
        <v>1665.4</v>
      </c>
      <c r="M53" s="114">
        <v>67</v>
      </c>
      <c r="N53" s="116">
        <f>'Приложение 2'!E56</f>
        <v>3298574.61</v>
      </c>
      <c r="O53" s="361">
        <v>0</v>
      </c>
      <c r="P53" s="361">
        <v>0</v>
      </c>
      <c r="Q53" s="361">
        <v>0</v>
      </c>
      <c r="R53" s="361">
        <f t="shared" si="1"/>
        <v>3298574.61</v>
      </c>
      <c r="S53" s="361">
        <f t="shared" si="2"/>
        <v>1742.6037350097731</v>
      </c>
      <c r="T53" s="361">
        <v>4503.95</v>
      </c>
      <c r="U53" s="105" t="s">
        <v>226</v>
      </c>
      <c r="V53" s="117">
        <f t="shared" si="3"/>
        <v>2761.3462649902267</v>
      </c>
      <c r="W53" s="118"/>
    </row>
    <row r="54" spans="1:23" ht="9" customHeight="1">
      <c r="A54" s="369">
        <v>39</v>
      </c>
      <c r="B54" s="109" t="s">
        <v>1014</v>
      </c>
      <c r="C54" s="110" t="s">
        <v>975</v>
      </c>
      <c r="D54" s="110"/>
      <c r="E54" s="120">
        <v>1966</v>
      </c>
      <c r="F54" s="114"/>
      <c r="G54" s="121" t="s">
        <v>88</v>
      </c>
      <c r="H54" s="114">
        <v>5</v>
      </c>
      <c r="I54" s="114">
        <v>4</v>
      </c>
      <c r="J54" s="115">
        <v>2867.7</v>
      </c>
      <c r="K54" s="115">
        <v>2598.6999999999998</v>
      </c>
      <c r="L54" s="115">
        <v>2598.6999999999998</v>
      </c>
      <c r="M54" s="114">
        <v>106</v>
      </c>
      <c r="N54" s="116">
        <f>'Приложение 2'!E57</f>
        <v>2902118.73</v>
      </c>
      <c r="O54" s="361">
        <v>0</v>
      </c>
      <c r="P54" s="361">
        <v>0</v>
      </c>
      <c r="Q54" s="361">
        <v>0</v>
      </c>
      <c r="R54" s="361">
        <f t="shared" si="1"/>
        <v>2902118.73</v>
      </c>
      <c r="S54" s="361">
        <f t="shared" si="2"/>
        <v>1116.7578904837035</v>
      </c>
      <c r="T54" s="361">
        <v>4180</v>
      </c>
      <c r="U54" s="105" t="s">
        <v>226</v>
      </c>
      <c r="V54" s="117">
        <f t="shared" si="3"/>
        <v>3063.2421095162963</v>
      </c>
      <c r="W54" s="118"/>
    </row>
    <row r="55" spans="1:23" ht="9" customHeight="1">
      <c r="A55" s="369">
        <v>40</v>
      </c>
      <c r="B55" s="109" t="s">
        <v>149</v>
      </c>
      <c r="C55" s="110" t="s">
        <v>975</v>
      </c>
      <c r="D55" s="110"/>
      <c r="E55" s="120">
        <v>1978</v>
      </c>
      <c r="F55" s="114"/>
      <c r="G55" s="121" t="s">
        <v>90</v>
      </c>
      <c r="H55" s="114">
        <v>9</v>
      </c>
      <c r="I55" s="114">
        <v>6</v>
      </c>
      <c r="J55" s="115">
        <v>13804.4</v>
      </c>
      <c r="K55" s="115">
        <v>12116.4</v>
      </c>
      <c r="L55" s="115">
        <v>12023</v>
      </c>
      <c r="M55" s="114">
        <v>507</v>
      </c>
      <c r="N55" s="116">
        <f>'Приложение 2'!E58</f>
        <v>4897921.6100000003</v>
      </c>
      <c r="O55" s="361">
        <v>0</v>
      </c>
      <c r="P55" s="361">
        <v>0</v>
      </c>
      <c r="Q55" s="361">
        <v>0</v>
      </c>
      <c r="R55" s="361">
        <f t="shared" si="1"/>
        <v>4897921.6100000003</v>
      </c>
      <c r="S55" s="361">
        <f t="shared" si="2"/>
        <v>404.23901571423858</v>
      </c>
      <c r="T55" s="361">
        <v>4180</v>
      </c>
      <c r="U55" s="105" t="s">
        <v>226</v>
      </c>
      <c r="V55" s="117">
        <f t="shared" si="3"/>
        <v>3775.7609842857614</v>
      </c>
      <c r="W55" s="118"/>
    </row>
    <row r="56" spans="1:23" ht="9" customHeight="1">
      <c r="A56" s="369">
        <v>41</v>
      </c>
      <c r="B56" s="109" t="s">
        <v>211</v>
      </c>
      <c r="C56" s="110" t="s">
        <v>975</v>
      </c>
      <c r="D56" s="110"/>
      <c r="E56" s="120">
        <v>1992</v>
      </c>
      <c r="F56" s="114"/>
      <c r="G56" s="121" t="s">
        <v>88</v>
      </c>
      <c r="H56" s="114">
        <v>5</v>
      </c>
      <c r="I56" s="114">
        <v>5</v>
      </c>
      <c r="J56" s="115">
        <v>3750.1</v>
      </c>
      <c r="K56" s="115">
        <v>3239.6</v>
      </c>
      <c r="L56" s="115">
        <v>3239.6</v>
      </c>
      <c r="M56" s="114">
        <v>172</v>
      </c>
      <c r="N56" s="116">
        <f>'Приложение 2'!E59</f>
        <v>2307087.5499999998</v>
      </c>
      <c r="O56" s="361">
        <v>0</v>
      </c>
      <c r="P56" s="361">
        <v>0</v>
      </c>
      <c r="Q56" s="361">
        <v>0</v>
      </c>
      <c r="R56" s="361">
        <f t="shared" si="1"/>
        <v>2307087.5499999998</v>
      </c>
      <c r="S56" s="361">
        <f t="shared" si="2"/>
        <v>712.15197863933815</v>
      </c>
      <c r="T56" s="361">
        <v>4180</v>
      </c>
      <c r="U56" s="105" t="s">
        <v>226</v>
      </c>
      <c r="V56" s="117">
        <f t="shared" si="3"/>
        <v>3467.8480213606617</v>
      </c>
      <c r="W56" s="118"/>
    </row>
    <row r="57" spans="1:23" ht="9" customHeight="1">
      <c r="A57" s="369">
        <v>42</v>
      </c>
      <c r="B57" s="109" t="s">
        <v>1015</v>
      </c>
      <c r="C57" s="110" t="s">
        <v>975</v>
      </c>
      <c r="D57" s="110"/>
      <c r="E57" s="120">
        <v>1989</v>
      </c>
      <c r="F57" s="114"/>
      <c r="G57" s="121" t="s">
        <v>88</v>
      </c>
      <c r="H57" s="114">
        <v>9</v>
      </c>
      <c r="I57" s="114">
        <v>6</v>
      </c>
      <c r="J57" s="115">
        <v>13661.3</v>
      </c>
      <c r="K57" s="115">
        <v>11766</v>
      </c>
      <c r="L57" s="115">
        <v>11549.5</v>
      </c>
      <c r="M57" s="114">
        <v>521</v>
      </c>
      <c r="N57" s="116">
        <f>'Приложение 2'!E60</f>
        <v>5834564.6200000001</v>
      </c>
      <c r="O57" s="361">
        <v>0</v>
      </c>
      <c r="P57" s="361">
        <v>0</v>
      </c>
      <c r="Q57" s="361">
        <v>0</v>
      </c>
      <c r="R57" s="361">
        <f t="shared" si="1"/>
        <v>5834564.6200000001</v>
      </c>
      <c r="S57" s="361">
        <f t="shared" si="2"/>
        <v>495.88344552099272</v>
      </c>
      <c r="T57" s="361">
        <v>4180</v>
      </c>
      <c r="U57" s="105" t="s">
        <v>226</v>
      </c>
      <c r="V57" s="117">
        <f t="shared" si="3"/>
        <v>3684.1165544790074</v>
      </c>
      <c r="W57" s="118"/>
    </row>
    <row r="58" spans="1:23" ht="9" customHeight="1">
      <c r="A58" s="369">
        <v>43</v>
      </c>
      <c r="B58" s="109" t="s">
        <v>212</v>
      </c>
      <c r="C58" s="110" t="s">
        <v>975</v>
      </c>
      <c r="D58" s="110"/>
      <c r="E58" s="120">
        <v>1986</v>
      </c>
      <c r="F58" s="114"/>
      <c r="G58" s="121" t="s">
        <v>88</v>
      </c>
      <c r="H58" s="114">
        <v>5</v>
      </c>
      <c r="I58" s="114">
        <v>5</v>
      </c>
      <c r="J58" s="115">
        <v>4074.2</v>
      </c>
      <c r="K58" s="115">
        <v>3650.2</v>
      </c>
      <c r="L58" s="115">
        <v>3370</v>
      </c>
      <c r="M58" s="114">
        <v>189</v>
      </c>
      <c r="N58" s="116">
        <f>'Приложение 2'!E61</f>
        <v>4239724.47</v>
      </c>
      <c r="O58" s="361">
        <v>0</v>
      </c>
      <c r="P58" s="361">
        <v>0</v>
      </c>
      <c r="Q58" s="361">
        <v>0</v>
      </c>
      <c r="R58" s="361">
        <f>N58</f>
        <v>4239724.47</v>
      </c>
      <c r="S58" s="361">
        <f t="shared" si="2"/>
        <v>1161.5047038518437</v>
      </c>
      <c r="T58" s="361">
        <v>4503.95</v>
      </c>
      <c r="U58" s="105" t="s">
        <v>226</v>
      </c>
      <c r="V58" s="117">
        <f t="shared" si="3"/>
        <v>3342.4452961481561</v>
      </c>
      <c r="W58" s="118"/>
    </row>
    <row r="59" spans="1:23" ht="9" customHeight="1">
      <c r="A59" s="369">
        <v>44</v>
      </c>
      <c r="B59" s="109" t="s">
        <v>213</v>
      </c>
      <c r="C59" s="110" t="s">
        <v>976</v>
      </c>
      <c r="D59" s="110"/>
      <c r="E59" s="120">
        <v>1935</v>
      </c>
      <c r="F59" s="114"/>
      <c r="G59" s="121" t="s">
        <v>88</v>
      </c>
      <c r="H59" s="114">
        <v>3</v>
      </c>
      <c r="I59" s="114">
        <v>3</v>
      </c>
      <c r="J59" s="115">
        <v>1490.2</v>
      </c>
      <c r="K59" s="115">
        <v>1338.1</v>
      </c>
      <c r="L59" s="115">
        <v>1338.1</v>
      </c>
      <c r="M59" s="114">
        <v>59</v>
      </c>
      <c r="N59" s="116">
        <f>'Приложение 2'!E62</f>
        <v>2182726.66</v>
      </c>
      <c r="O59" s="361">
        <v>0</v>
      </c>
      <c r="P59" s="361">
        <v>0</v>
      </c>
      <c r="Q59" s="361">
        <v>0</v>
      </c>
      <c r="R59" s="361">
        <f t="shared" si="1"/>
        <v>2182726.66</v>
      </c>
      <c r="S59" s="361">
        <f t="shared" si="2"/>
        <v>1631.2134070697259</v>
      </c>
      <c r="T59" s="361">
        <v>4503.95</v>
      </c>
      <c r="U59" s="105" t="s">
        <v>226</v>
      </c>
      <c r="V59" s="117">
        <f t="shared" si="3"/>
        <v>2872.7365929302741</v>
      </c>
      <c r="W59" s="118"/>
    </row>
    <row r="60" spans="1:23" ht="9" customHeight="1">
      <c r="A60" s="369">
        <v>45</v>
      </c>
      <c r="B60" s="109" t="s">
        <v>214</v>
      </c>
      <c r="C60" s="110" t="s">
        <v>975</v>
      </c>
      <c r="D60" s="110"/>
      <c r="E60" s="120">
        <v>1978</v>
      </c>
      <c r="F60" s="114"/>
      <c r="G60" s="121" t="s">
        <v>88</v>
      </c>
      <c r="H60" s="114">
        <v>5</v>
      </c>
      <c r="I60" s="114">
        <v>4</v>
      </c>
      <c r="J60" s="115">
        <v>3070.5</v>
      </c>
      <c r="K60" s="115">
        <v>2715.5</v>
      </c>
      <c r="L60" s="115">
        <v>2715.5</v>
      </c>
      <c r="M60" s="114">
        <v>133</v>
      </c>
      <c r="N60" s="116">
        <f>'Приложение 2'!E63</f>
        <v>1862776.16</v>
      </c>
      <c r="O60" s="361">
        <v>0</v>
      </c>
      <c r="P60" s="361">
        <v>0</v>
      </c>
      <c r="Q60" s="361">
        <v>0</v>
      </c>
      <c r="R60" s="361">
        <f t="shared" si="1"/>
        <v>1862776.16</v>
      </c>
      <c r="S60" s="361">
        <f t="shared" si="2"/>
        <v>685.97906831154478</v>
      </c>
      <c r="T60" s="361">
        <v>4180</v>
      </c>
      <c r="U60" s="105" t="s">
        <v>226</v>
      </c>
      <c r="V60" s="117">
        <f t="shared" si="3"/>
        <v>3494.0209316884552</v>
      </c>
      <c r="W60" s="118"/>
    </row>
    <row r="61" spans="1:23" ht="9" customHeight="1">
      <c r="A61" s="369">
        <v>46</v>
      </c>
      <c r="B61" s="109" t="s">
        <v>151</v>
      </c>
      <c r="C61" s="110" t="s">
        <v>975</v>
      </c>
      <c r="D61" s="110"/>
      <c r="E61" s="120">
        <v>1983</v>
      </c>
      <c r="F61" s="114">
        <v>1997</v>
      </c>
      <c r="G61" s="121" t="s">
        <v>88</v>
      </c>
      <c r="H61" s="114">
        <v>5</v>
      </c>
      <c r="I61" s="114">
        <v>4</v>
      </c>
      <c r="J61" s="115">
        <v>3017.2</v>
      </c>
      <c r="K61" s="115">
        <v>2767.2</v>
      </c>
      <c r="L61" s="115">
        <v>2685.5</v>
      </c>
      <c r="M61" s="114">
        <v>153</v>
      </c>
      <c r="N61" s="116">
        <f>'Приложение 2'!E64</f>
        <v>1857863.91</v>
      </c>
      <c r="O61" s="361">
        <v>0</v>
      </c>
      <c r="P61" s="361">
        <v>0</v>
      </c>
      <c r="Q61" s="361">
        <v>0</v>
      </c>
      <c r="R61" s="361">
        <f t="shared" si="1"/>
        <v>1857863.91</v>
      </c>
      <c r="S61" s="361">
        <f t="shared" si="2"/>
        <v>671.38765177797052</v>
      </c>
      <c r="T61" s="361">
        <v>4180</v>
      </c>
      <c r="U61" s="105" t="s">
        <v>226</v>
      </c>
      <c r="V61" s="117">
        <f t="shared" si="3"/>
        <v>3508.6123482220296</v>
      </c>
      <c r="W61" s="118"/>
    </row>
    <row r="62" spans="1:23" ht="9" customHeight="1">
      <c r="A62" s="369">
        <v>47</v>
      </c>
      <c r="B62" s="109" t="s">
        <v>152</v>
      </c>
      <c r="C62" s="110" t="s">
        <v>976</v>
      </c>
      <c r="D62" s="110"/>
      <c r="E62" s="120">
        <v>1957</v>
      </c>
      <c r="F62" s="114"/>
      <c r="G62" s="121" t="s">
        <v>88</v>
      </c>
      <c r="H62" s="114">
        <v>2</v>
      </c>
      <c r="I62" s="114">
        <v>2</v>
      </c>
      <c r="J62" s="115">
        <v>929.9</v>
      </c>
      <c r="K62" s="115">
        <v>842.9</v>
      </c>
      <c r="L62" s="115">
        <v>842.9</v>
      </c>
      <c r="M62" s="114">
        <v>41</v>
      </c>
      <c r="N62" s="116">
        <f>'Приложение 2'!E65</f>
        <v>2286811.6</v>
      </c>
      <c r="O62" s="361">
        <v>0</v>
      </c>
      <c r="P62" s="361">
        <v>0</v>
      </c>
      <c r="Q62" s="361">
        <v>0</v>
      </c>
      <c r="R62" s="361">
        <f t="shared" si="1"/>
        <v>2286811.6</v>
      </c>
      <c r="S62" s="361">
        <f t="shared" si="2"/>
        <v>2713.0283544904496</v>
      </c>
      <c r="T62" s="361">
        <v>4503.95</v>
      </c>
      <c r="U62" s="105" t="s">
        <v>226</v>
      </c>
      <c r="V62" s="117">
        <f t="shared" si="3"/>
        <v>1790.9216455095502</v>
      </c>
      <c r="W62" s="118"/>
    </row>
    <row r="63" spans="1:23" ht="9" customHeight="1">
      <c r="A63" s="369">
        <v>48</v>
      </c>
      <c r="B63" s="109" t="s">
        <v>153</v>
      </c>
      <c r="C63" s="110" t="s">
        <v>976</v>
      </c>
      <c r="D63" s="110"/>
      <c r="E63" s="120">
        <v>1960</v>
      </c>
      <c r="F63" s="114"/>
      <c r="G63" s="121" t="s">
        <v>88</v>
      </c>
      <c r="H63" s="114">
        <v>4</v>
      </c>
      <c r="I63" s="114">
        <v>2</v>
      </c>
      <c r="J63" s="115">
        <v>1369.5</v>
      </c>
      <c r="K63" s="115">
        <v>1275.5</v>
      </c>
      <c r="L63" s="115">
        <v>1043.3</v>
      </c>
      <c r="M63" s="114">
        <v>48</v>
      </c>
      <c r="N63" s="116">
        <f>'Приложение 2'!E66</f>
        <v>1647360.66</v>
      </c>
      <c r="O63" s="361">
        <v>0</v>
      </c>
      <c r="P63" s="361">
        <v>0</v>
      </c>
      <c r="Q63" s="361">
        <v>0</v>
      </c>
      <c r="R63" s="361">
        <f t="shared" si="1"/>
        <v>1647360.66</v>
      </c>
      <c r="S63" s="361">
        <f t="shared" si="2"/>
        <v>1291.5410897687182</v>
      </c>
      <c r="T63" s="361">
        <v>4503.95</v>
      </c>
      <c r="U63" s="105" t="s">
        <v>226</v>
      </c>
      <c r="V63" s="117">
        <f t="shared" si="3"/>
        <v>3212.4089102312819</v>
      </c>
      <c r="W63" s="118"/>
    </row>
    <row r="64" spans="1:23" ht="9" customHeight="1">
      <c r="A64" s="369">
        <v>49</v>
      </c>
      <c r="B64" s="109" t="s">
        <v>154</v>
      </c>
      <c r="C64" s="110" t="s">
        <v>975</v>
      </c>
      <c r="D64" s="110"/>
      <c r="E64" s="120">
        <v>1974</v>
      </c>
      <c r="F64" s="114"/>
      <c r="G64" s="121" t="s">
        <v>88</v>
      </c>
      <c r="H64" s="114">
        <v>5</v>
      </c>
      <c r="I64" s="114">
        <v>8</v>
      </c>
      <c r="J64" s="115">
        <v>6514.9</v>
      </c>
      <c r="K64" s="115">
        <v>6000.9</v>
      </c>
      <c r="L64" s="115">
        <v>4862.8</v>
      </c>
      <c r="M64" s="114">
        <v>35</v>
      </c>
      <c r="N64" s="116">
        <f>'Приложение 2'!E67</f>
        <v>5274301.0999999996</v>
      </c>
      <c r="O64" s="361">
        <v>0</v>
      </c>
      <c r="P64" s="361">
        <v>0</v>
      </c>
      <c r="Q64" s="361">
        <v>0</v>
      </c>
      <c r="R64" s="361">
        <f t="shared" si="1"/>
        <v>5274301.0999999996</v>
      </c>
      <c r="S64" s="361">
        <f t="shared" si="2"/>
        <v>878.91834558149606</v>
      </c>
      <c r="T64" s="361">
        <v>4180</v>
      </c>
      <c r="U64" s="105" t="s">
        <v>226</v>
      </c>
      <c r="V64" s="117">
        <f t="shared" si="3"/>
        <v>3301.0816544185041</v>
      </c>
      <c r="W64" s="118"/>
    </row>
    <row r="65" spans="1:23" ht="9" customHeight="1">
      <c r="A65" s="369">
        <v>50</v>
      </c>
      <c r="B65" s="109" t="s">
        <v>155</v>
      </c>
      <c r="C65" s="110" t="s">
        <v>975</v>
      </c>
      <c r="D65" s="110"/>
      <c r="E65" s="120">
        <v>1987</v>
      </c>
      <c r="F65" s="114"/>
      <c r="G65" s="121" t="s">
        <v>88</v>
      </c>
      <c r="H65" s="114">
        <v>9</v>
      </c>
      <c r="I65" s="114">
        <v>4</v>
      </c>
      <c r="J65" s="115">
        <v>9139.4</v>
      </c>
      <c r="K65" s="115">
        <v>7997</v>
      </c>
      <c r="L65" s="115">
        <v>7997</v>
      </c>
      <c r="M65" s="114">
        <v>433</v>
      </c>
      <c r="N65" s="116">
        <f>'Приложение 2'!E68</f>
        <v>4586954.66</v>
      </c>
      <c r="O65" s="361">
        <v>0</v>
      </c>
      <c r="P65" s="361">
        <v>0</v>
      </c>
      <c r="Q65" s="361">
        <v>0</v>
      </c>
      <c r="R65" s="361">
        <f t="shared" si="1"/>
        <v>4586954.66</v>
      </c>
      <c r="S65" s="361">
        <f t="shared" si="2"/>
        <v>573.58442665999746</v>
      </c>
      <c r="T65" s="361">
        <v>4180</v>
      </c>
      <c r="U65" s="105" t="s">
        <v>226</v>
      </c>
      <c r="V65" s="117">
        <f t="shared" si="3"/>
        <v>3606.4155733400025</v>
      </c>
      <c r="W65" s="118"/>
    </row>
    <row r="66" spans="1:23" ht="9" customHeight="1">
      <c r="A66" s="369">
        <v>51</v>
      </c>
      <c r="B66" s="109" t="s">
        <v>156</v>
      </c>
      <c r="C66" s="110" t="s">
        <v>975</v>
      </c>
      <c r="D66" s="110"/>
      <c r="E66" s="120">
        <v>1992</v>
      </c>
      <c r="F66" s="114"/>
      <c r="G66" s="121" t="s">
        <v>88</v>
      </c>
      <c r="H66" s="114">
        <v>5</v>
      </c>
      <c r="I66" s="114">
        <v>4</v>
      </c>
      <c r="J66" s="115">
        <v>3360</v>
      </c>
      <c r="K66" s="122">
        <v>2994.5</v>
      </c>
      <c r="L66" s="122">
        <v>2933.8</v>
      </c>
      <c r="M66" s="114">
        <v>142</v>
      </c>
      <c r="N66" s="116">
        <f>'Приложение 2'!E69</f>
        <v>2976904.46</v>
      </c>
      <c r="O66" s="361">
        <v>0</v>
      </c>
      <c r="P66" s="361">
        <v>0</v>
      </c>
      <c r="Q66" s="361">
        <v>0</v>
      </c>
      <c r="R66" s="361">
        <f t="shared" si="1"/>
        <v>2976904.46</v>
      </c>
      <c r="S66" s="361">
        <f t="shared" si="2"/>
        <v>994.12404742027047</v>
      </c>
      <c r="T66" s="361">
        <v>4180</v>
      </c>
      <c r="U66" s="105" t="s">
        <v>226</v>
      </c>
      <c r="V66" s="117">
        <f t="shared" si="3"/>
        <v>3185.8759525797295</v>
      </c>
      <c r="W66" s="118"/>
    </row>
    <row r="67" spans="1:23" ht="9" customHeight="1">
      <c r="A67" s="369">
        <v>52</v>
      </c>
      <c r="B67" s="109" t="s">
        <v>157</v>
      </c>
      <c r="C67" s="110" t="s">
        <v>975</v>
      </c>
      <c r="D67" s="110"/>
      <c r="E67" s="120">
        <v>1982</v>
      </c>
      <c r="F67" s="114"/>
      <c r="G67" s="121" t="s">
        <v>88</v>
      </c>
      <c r="H67" s="114">
        <v>5</v>
      </c>
      <c r="I67" s="114">
        <v>1</v>
      </c>
      <c r="J67" s="115">
        <v>1923.5</v>
      </c>
      <c r="K67" s="115">
        <v>1680.5</v>
      </c>
      <c r="L67" s="115">
        <v>1680.5</v>
      </c>
      <c r="M67" s="114">
        <v>115</v>
      </c>
      <c r="N67" s="116">
        <f>'Приложение 2'!E70</f>
        <v>1204026.3600000001</v>
      </c>
      <c r="O67" s="361">
        <v>0</v>
      </c>
      <c r="P67" s="361">
        <v>0</v>
      </c>
      <c r="Q67" s="361">
        <v>0</v>
      </c>
      <c r="R67" s="361">
        <f t="shared" si="1"/>
        <v>1204026.3600000001</v>
      </c>
      <c r="S67" s="361">
        <f t="shared" si="2"/>
        <v>716.46912228503425</v>
      </c>
      <c r="T67" s="361">
        <v>4180</v>
      </c>
      <c r="U67" s="105" t="s">
        <v>226</v>
      </c>
      <c r="V67" s="117">
        <f t="shared" si="3"/>
        <v>3463.5308777149658</v>
      </c>
      <c r="W67" s="118"/>
    </row>
    <row r="68" spans="1:23" ht="9" customHeight="1">
      <c r="A68" s="369">
        <v>53</v>
      </c>
      <c r="B68" s="109" t="s">
        <v>158</v>
      </c>
      <c r="C68" s="110" t="s">
        <v>976</v>
      </c>
      <c r="D68" s="110"/>
      <c r="E68" s="120">
        <v>1968</v>
      </c>
      <c r="F68" s="114"/>
      <c r="G68" s="121" t="s">
        <v>88</v>
      </c>
      <c r="H68" s="114">
        <v>4</v>
      </c>
      <c r="I68" s="114">
        <v>2</v>
      </c>
      <c r="J68" s="115">
        <v>1370.2</v>
      </c>
      <c r="K68" s="122">
        <v>1275</v>
      </c>
      <c r="L68" s="122">
        <v>1275</v>
      </c>
      <c r="M68" s="114">
        <v>66</v>
      </c>
      <c r="N68" s="116">
        <f>'Приложение 2'!E71</f>
        <v>1894629.02</v>
      </c>
      <c r="O68" s="361">
        <v>0</v>
      </c>
      <c r="P68" s="361">
        <v>0</v>
      </c>
      <c r="Q68" s="361">
        <v>0</v>
      </c>
      <c r="R68" s="361">
        <f t="shared" si="1"/>
        <v>1894629.02</v>
      </c>
      <c r="S68" s="361">
        <f t="shared" si="2"/>
        <v>1485.9835450980393</v>
      </c>
      <c r="T68" s="361">
        <v>4503.95</v>
      </c>
      <c r="U68" s="105" t="s">
        <v>226</v>
      </c>
      <c r="V68" s="117">
        <f t="shared" si="3"/>
        <v>3017.9664549019608</v>
      </c>
      <c r="W68" s="118"/>
    </row>
    <row r="69" spans="1:23" ht="9" customHeight="1">
      <c r="A69" s="369">
        <v>54</v>
      </c>
      <c r="B69" s="109" t="s">
        <v>159</v>
      </c>
      <c r="C69" s="110" t="s">
        <v>975</v>
      </c>
      <c r="D69" s="110"/>
      <c r="E69" s="120">
        <v>1981</v>
      </c>
      <c r="F69" s="114"/>
      <c r="G69" s="121" t="s">
        <v>88</v>
      </c>
      <c r="H69" s="114">
        <v>6</v>
      </c>
      <c r="I69" s="114">
        <v>2</v>
      </c>
      <c r="J69" s="115">
        <v>1643.7</v>
      </c>
      <c r="K69" s="122">
        <v>1380</v>
      </c>
      <c r="L69" s="122">
        <v>1380</v>
      </c>
      <c r="M69" s="114">
        <v>65</v>
      </c>
      <c r="N69" s="116">
        <f>'Приложение 2'!E72</f>
        <v>1200062.53</v>
      </c>
      <c r="O69" s="361">
        <v>0</v>
      </c>
      <c r="P69" s="361">
        <v>0</v>
      </c>
      <c r="Q69" s="361">
        <v>0</v>
      </c>
      <c r="R69" s="361">
        <f t="shared" si="1"/>
        <v>1200062.53</v>
      </c>
      <c r="S69" s="361">
        <f t="shared" si="2"/>
        <v>869.61052898550724</v>
      </c>
      <c r="T69" s="361">
        <v>4180</v>
      </c>
      <c r="U69" s="105" t="s">
        <v>226</v>
      </c>
      <c r="V69" s="117">
        <f t="shared" si="3"/>
        <v>3310.3894710144928</v>
      </c>
      <c r="W69" s="118"/>
    </row>
    <row r="70" spans="1:23" ht="9" customHeight="1">
      <c r="A70" s="369">
        <v>55</v>
      </c>
      <c r="B70" s="109" t="s">
        <v>160</v>
      </c>
      <c r="C70" s="110" t="s">
        <v>975</v>
      </c>
      <c r="D70" s="110"/>
      <c r="E70" s="120">
        <v>1979</v>
      </c>
      <c r="F70" s="114"/>
      <c r="G70" s="121" t="s">
        <v>88</v>
      </c>
      <c r="H70" s="114">
        <v>5</v>
      </c>
      <c r="I70" s="114">
        <v>8</v>
      </c>
      <c r="J70" s="115">
        <v>5048.3999999999996</v>
      </c>
      <c r="K70" s="122">
        <v>4504.3999999999996</v>
      </c>
      <c r="L70" s="122">
        <v>4258</v>
      </c>
      <c r="M70" s="114">
        <v>214</v>
      </c>
      <c r="N70" s="116">
        <f>'Приложение 2'!E73</f>
        <v>3061197.6</v>
      </c>
      <c r="O70" s="361">
        <v>0</v>
      </c>
      <c r="P70" s="361">
        <v>0</v>
      </c>
      <c r="Q70" s="361">
        <v>0</v>
      </c>
      <c r="R70" s="361">
        <f t="shared" si="1"/>
        <v>3061197.6</v>
      </c>
      <c r="S70" s="361">
        <f t="shared" si="2"/>
        <v>679.60163395790789</v>
      </c>
      <c r="T70" s="361">
        <v>4180</v>
      </c>
      <c r="U70" s="105" t="s">
        <v>226</v>
      </c>
      <c r="V70" s="117">
        <f t="shared" si="3"/>
        <v>3500.3983660420922</v>
      </c>
      <c r="W70" s="118"/>
    </row>
    <row r="71" spans="1:23" ht="9" customHeight="1">
      <c r="A71" s="369">
        <v>56</v>
      </c>
      <c r="B71" s="109" t="s">
        <v>161</v>
      </c>
      <c r="C71" s="110" t="s">
        <v>978</v>
      </c>
      <c r="D71" s="110"/>
      <c r="E71" s="120">
        <v>1984</v>
      </c>
      <c r="F71" s="114"/>
      <c r="G71" s="121" t="s">
        <v>88</v>
      </c>
      <c r="H71" s="114">
        <v>5</v>
      </c>
      <c r="I71" s="114">
        <v>1</v>
      </c>
      <c r="J71" s="115">
        <v>2815.9</v>
      </c>
      <c r="K71" s="122">
        <v>2530.6999999999998</v>
      </c>
      <c r="L71" s="122">
        <v>1963</v>
      </c>
      <c r="M71" s="114">
        <v>126</v>
      </c>
      <c r="N71" s="116">
        <f>'Приложение 2'!E74</f>
        <v>1966795.3299999998</v>
      </c>
      <c r="O71" s="361">
        <v>0</v>
      </c>
      <c r="P71" s="361">
        <v>0</v>
      </c>
      <c r="Q71" s="361">
        <v>0</v>
      </c>
      <c r="R71" s="361">
        <f t="shared" si="1"/>
        <v>1966795.3299999998</v>
      </c>
      <c r="S71" s="361">
        <f t="shared" si="2"/>
        <v>777.17442999960485</v>
      </c>
      <c r="T71" s="361">
        <v>5307.56</v>
      </c>
      <c r="U71" s="105" t="s">
        <v>226</v>
      </c>
      <c r="V71" s="117">
        <f t="shared" si="3"/>
        <v>4530.3855700003951</v>
      </c>
      <c r="W71" s="118"/>
    </row>
    <row r="72" spans="1:23" ht="9" customHeight="1">
      <c r="A72" s="369">
        <v>57</v>
      </c>
      <c r="B72" s="109" t="s">
        <v>416</v>
      </c>
      <c r="C72" s="123" t="s">
        <v>975</v>
      </c>
      <c r="D72" s="123"/>
      <c r="E72" s="368" t="s">
        <v>0</v>
      </c>
      <c r="F72" s="368"/>
      <c r="G72" s="369" t="s">
        <v>90</v>
      </c>
      <c r="H72" s="368">
        <v>5</v>
      </c>
      <c r="I72" s="368">
        <v>4</v>
      </c>
      <c r="J72" s="122">
        <v>3852.6</v>
      </c>
      <c r="K72" s="122">
        <v>3552.6</v>
      </c>
      <c r="L72" s="122">
        <v>3552.6</v>
      </c>
      <c r="M72" s="368">
        <v>163</v>
      </c>
      <c r="N72" s="116">
        <f>'Приложение 2'!E75</f>
        <v>2624889.88</v>
      </c>
      <c r="O72" s="361">
        <v>0</v>
      </c>
      <c r="P72" s="361">
        <v>0</v>
      </c>
      <c r="Q72" s="361">
        <v>0</v>
      </c>
      <c r="R72" s="361">
        <f t="shared" si="1"/>
        <v>2624889.88</v>
      </c>
      <c r="S72" s="361">
        <f t="shared" si="2"/>
        <v>738.86445983223553</v>
      </c>
      <c r="T72" s="361">
        <v>4180</v>
      </c>
      <c r="U72" s="105" t="s">
        <v>226</v>
      </c>
      <c r="V72" s="117">
        <f t="shared" si="3"/>
        <v>3441.1355401677647</v>
      </c>
      <c r="W72" s="118"/>
    </row>
    <row r="73" spans="1:23" ht="9" customHeight="1">
      <c r="A73" s="369">
        <v>58</v>
      </c>
      <c r="B73" s="109" t="s">
        <v>415</v>
      </c>
      <c r="C73" s="123" t="s">
        <v>975</v>
      </c>
      <c r="D73" s="123"/>
      <c r="E73" s="368" t="s">
        <v>0</v>
      </c>
      <c r="F73" s="368"/>
      <c r="G73" s="369" t="s">
        <v>90</v>
      </c>
      <c r="H73" s="368">
        <v>5</v>
      </c>
      <c r="I73" s="368">
        <v>4</v>
      </c>
      <c r="J73" s="122">
        <v>3852.6</v>
      </c>
      <c r="K73" s="122">
        <v>3552.6</v>
      </c>
      <c r="L73" s="122">
        <v>3552.6</v>
      </c>
      <c r="M73" s="368">
        <v>179</v>
      </c>
      <c r="N73" s="116">
        <f>'Приложение 2'!E76</f>
        <v>2747312.93</v>
      </c>
      <c r="O73" s="361">
        <v>0</v>
      </c>
      <c r="P73" s="361">
        <v>0</v>
      </c>
      <c r="Q73" s="361">
        <v>0</v>
      </c>
      <c r="R73" s="361">
        <f t="shared" ref="R73:R122" si="4">N73</f>
        <v>2747312.93</v>
      </c>
      <c r="S73" s="361">
        <f t="shared" si="2"/>
        <v>773.32458762596411</v>
      </c>
      <c r="T73" s="361">
        <v>4180</v>
      </c>
      <c r="U73" s="105" t="s">
        <v>226</v>
      </c>
      <c r="V73" s="117">
        <f t="shared" si="3"/>
        <v>3406.6754123740357</v>
      </c>
      <c r="W73" s="118"/>
    </row>
    <row r="74" spans="1:23" ht="9" customHeight="1">
      <c r="A74" s="369">
        <v>59</v>
      </c>
      <c r="B74" s="109" t="s">
        <v>414</v>
      </c>
      <c r="C74" s="123" t="s">
        <v>975</v>
      </c>
      <c r="D74" s="123"/>
      <c r="E74" s="368" t="s">
        <v>0</v>
      </c>
      <c r="F74" s="368"/>
      <c r="G74" s="369" t="s">
        <v>90</v>
      </c>
      <c r="H74" s="368">
        <v>5</v>
      </c>
      <c r="I74" s="368">
        <v>4</v>
      </c>
      <c r="J74" s="122">
        <v>3852.6</v>
      </c>
      <c r="K74" s="122">
        <v>3552.6</v>
      </c>
      <c r="L74" s="122">
        <v>3552.6</v>
      </c>
      <c r="M74" s="368">
        <v>146</v>
      </c>
      <c r="N74" s="116">
        <f>'Приложение 2'!E77</f>
        <v>2607514.44</v>
      </c>
      <c r="O74" s="361">
        <v>0</v>
      </c>
      <c r="P74" s="361">
        <v>0</v>
      </c>
      <c r="Q74" s="361">
        <v>0</v>
      </c>
      <c r="R74" s="361">
        <f t="shared" si="4"/>
        <v>2607514.44</v>
      </c>
      <c r="S74" s="361">
        <f t="shared" si="2"/>
        <v>733.97355176490453</v>
      </c>
      <c r="T74" s="361">
        <v>4180</v>
      </c>
      <c r="U74" s="105" t="s">
        <v>226</v>
      </c>
      <c r="V74" s="117">
        <f t="shared" si="3"/>
        <v>3446.0264482350954</v>
      </c>
      <c r="W74" s="118"/>
    </row>
    <row r="75" spans="1:23" ht="9" customHeight="1">
      <c r="A75" s="369">
        <v>60</v>
      </c>
      <c r="B75" s="109" t="s">
        <v>162</v>
      </c>
      <c r="C75" s="110" t="s">
        <v>978</v>
      </c>
      <c r="D75" s="110"/>
      <c r="E75" s="120">
        <v>1959</v>
      </c>
      <c r="F75" s="114"/>
      <c r="G75" s="121" t="s">
        <v>88</v>
      </c>
      <c r="H75" s="114">
        <v>4</v>
      </c>
      <c r="I75" s="114">
        <v>2</v>
      </c>
      <c r="J75" s="115">
        <v>1358.1</v>
      </c>
      <c r="K75" s="122">
        <v>1261</v>
      </c>
      <c r="L75" s="122">
        <v>1133.3</v>
      </c>
      <c r="M75" s="114">
        <v>64</v>
      </c>
      <c r="N75" s="116">
        <f>'Приложение 2'!E78</f>
        <v>3046446.62</v>
      </c>
      <c r="O75" s="361">
        <v>0</v>
      </c>
      <c r="P75" s="361">
        <v>0</v>
      </c>
      <c r="Q75" s="361">
        <v>0</v>
      </c>
      <c r="R75" s="361">
        <f t="shared" si="4"/>
        <v>3046446.62</v>
      </c>
      <c r="S75" s="361">
        <f t="shared" si="2"/>
        <v>2415.8973988897701</v>
      </c>
      <c r="T75" s="361">
        <v>4984.6499999999996</v>
      </c>
      <c r="U75" s="105" t="s">
        <v>226</v>
      </c>
      <c r="V75" s="117">
        <f t="shared" si="3"/>
        <v>2568.7526011102295</v>
      </c>
      <c r="W75" s="118"/>
    </row>
    <row r="76" spans="1:23" ht="9" customHeight="1">
      <c r="A76" s="369">
        <v>61</v>
      </c>
      <c r="B76" s="109" t="s">
        <v>163</v>
      </c>
      <c r="C76" s="110" t="s">
        <v>976</v>
      </c>
      <c r="D76" s="110"/>
      <c r="E76" s="120">
        <v>1957</v>
      </c>
      <c r="F76" s="114"/>
      <c r="G76" s="121" t="s">
        <v>88</v>
      </c>
      <c r="H76" s="114">
        <v>2</v>
      </c>
      <c r="I76" s="114">
        <v>1</v>
      </c>
      <c r="J76" s="115">
        <v>965.4</v>
      </c>
      <c r="K76" s="115">
        <v>750</v>
      </c>
      <c r="L76" s="115">
        <v>750</v>
      </c>
      <c r="M76" s="114">
        <v>51</v>
      </c>
      <c r="N76" s="116">
        <f>'Приложение 2'!E79</f>
        <v>2454550.14</v>
      </c>
      <c r="O76" s="361">
        <v>0</v>
      </c>
      <c r="P76" s="361">
        <v>0</v>
      </c>
      <c r="Q76" s="361">
        <v>0</v>
      </c>
      <c r="R76" s="361">
        <f t="shared" si="4"/>
        <v>2454550.14</v>
      </c>
      <c r="S76" s="361">
        <f t="shared" si="2"/>
        <v>3272.7335200000002</v>
      </c>
      <c r="T76" s="361">
        <v>4503.95</v>
      </c>
      <c r="U76" s="105" t="s">
        <v>226</v>
      </c>
      <c r="V76" s="117">
        <f t="shared" si="3"/>
        <v>1231.2164799999996</v>
      </c>
      <c r="W76" s="118"/>
    </row>
    <row r="77" spans="1:23" ht="9" customHeight="1">
      <c r="A77" s="369">
        <v>62</v>
      </c>
      <c r="B77" s="109" t="s">
        <v>164</v>
      </c>
      <c r="C77" s="110" t="s">
        <v>978</v>
      </c>
      <c r="D77" s="110"/>
      <c r="E77" s="120">
        <v>1959</v>
      </c>
      <c r="F77" s="114"/>
      <c r="G77" s="121" t="s">
        <v>88</v>
      </c>
      <c r="H77" s="114">
        <v>3</v>
      </c>
      <c r="I77" s="114">
        <v>4</v>
      </c>
      <c r="J77" s="115">
        <v>2001</v>
      </c>
      <c r="K77" s="122">
        <v>1845</v>
      </c>
      <c r="L77" s="122">
        <v>1845</v>
      </c>
      <c r="M77" s="114">
        <v>79</v>
      </c>
      <c r="N77" s="116">
        <f>'Приложение 2'!E80</f>
        <v>3243961.2199999997</v>
      </c>
      <c r="O77" s="361">
        <v>0</v>
      </c>
      <c r="P77" s="361">
        <v>0</v>
      </c>
      <c r="Q77" s="361">
        <v>0</v>
      </c>
      <c r="R77" s="361">
        <f t="shared" si="4"/>
        <v>3243961.2199999997</v>
      </c>
      <c r="S77" s="361">
        <f t="shared" si="2"/>
        <v>1758.2445636856366</v>
      </c>
      <c r="T77" s="361">
        <f>4984.65+322.91</f>
        <v>5307.5599999999995</v>
      </c>
      <c r="U77" s="105" t="s">
        <v>226</v>
      </c>
      <c r="V77" s="117">
        <f t="shared" si="3"/>
        <v>3549.3154363143631</v>
      </c>
      <c r="W77" s="118"/>
    </row>
    <row r="78" spans="1:23" ht="9" customHeight="1">
      <c r="A78" s="369">
        <v>63</v>
      </c>
      <c r="B78" s="109" t="s">
        <v>165</v>
      </c>
      <c r="C78" s="110" t="s">
        <v>975</v>
      </c>
      <c r="D78" s="110"/>
      <c r="E78" s="371">
        <v>1976</v>
      </c>
      <c r="F78" s="368"/>
      <c r="G78" s="121" t="s">
        <v>88</v>
      </c>
      <c r="H78" s="368">
        <v>5</v>
      </c>
      <c r="I78" s="368">
        <v>4</v>
      </c>
      <c r="J78" s="115">
        <v>3791.2</v>
      </c>
      <c r="K78" s="122">
        <v>3483.2</v>
      </c>
      <c r="L78" s="122">
        <v>2742</v>
      </c>
      <c r="M78" s="368">
        <v>134</v>
      </c>
      <c r="N78" s="116">
        <f>'Приложение 2'!E81</f>
        <v>2561975.35</v>
      </c>
      <c r="O78" s="361">
        <v>0</v>
      </c>
      <c r="P78" s="361">
        <v>0</v>
      </c>
      <c r="Q78" s="361">
        <v>0</v>
      </c>
      <c r="R78" s="361">
        <f t="shared" si="4"/>
        <v>2561975.35</v>
      </c>
      <c r="S78" s="361">
        <f t="shared" si="2"/>
        <v>735.52346979788706</v>
      </c>
      <c r="T78" s="361">
        <v>4180</v>
      </c>
      <c r="U78" s="105" t="s">
        <v>226</v>
      </c>
      <c r="V78" s="117">
        <f t="shared" si="3"/>
        <v>3444.4765302021128</v>
      </c>
      <c r="W78" s="118"/>
    </row>
    <row r="79" spans="1:23" ht="9" customHeight="1">
      <c r="A79" s="369">
        <v>64</v>
      </c>
      <c r="B79" s="109" t="s">
        <v>166</v>
      </c>
      <c r="C79" s="110" t="s">
        <v>975</v>
      </c>
      <c r="D79" s="110"/>
      <c r="E79" s="120">
        <v>1975</v>
      </c>
      <c r="F79" s="114"/>
      <c r="G79" s="121" t="s">
        <v>90</v>
      </c>
      <c r="H79" s="114">
        <v>5</v>
      </c>
      <c r="I79" s="114">
        <v>6</v>
      </c>
      <c r="J79" s="115">
        <v>4849</v>
      </c>
      <c r="K79" s="122">
        <v>4471</v>
      </c>
      <c r="L79" s="122">
        <v>4471</v>
      </c>
      <c r="M79" s="114">
        <v>252</v>
      </c>
      <c r="N79" s="116">
        <f>'Приложение 2'!E82</f>
        <v>3028641.67</v>
      </c>
      <c r="O79" s="361">
        <v>0</v>
      </c>
      <c r="P79" s="361">
        <v>0</v>
      </c>
      <c r="Q79" s="361">
        <v>0</v>
      </c>
      <c r="R79" s="361">
        <f t="shared" si="4"/>
        <v>3028641.67</v>
      </c>
      <c r="S79" s="361">
        <f t="shared" si="2"/>
        <v>677.39692909863561</v>
      </c>
      <c r="T79" s="361">
        <v>4180</v>
      </c>
      <c r="U79" s="105" t="s">
        <v>226</v>
      </c>
      <c r="V79" s="117">
        <f t="shared" si="3"/>
        <v>3502.6030709013644</v>
      </c>
      <c r="W79" s="118"/>
    </row>
    <row r="80" spans="1:23" ht="10.5" customHeight="1">
      <c r="A80" s="369">
        <v>65</v>
      </c>
      <c r="B80" s="109" t="s">
        <v>167</v>
      </c>
      <c r="C80" s="110" t="s">
        <v>975</v>
      </c>
      <c r="D80" s="110"/>
      <c r="E80" s="371">
        <v>1985</v>
      </c>
      <c r="F80" s="368"/>
      <c r="G80" s="121" t="s">
        <v>90</v>
      </c>
      <c r="H80" s="368">
        <v>9</v>
      </c>
      <c r="I80" s="368">
        <v>3</v>
      </c>
      <c r="J80" s="115">
        <v>6518.1</v>
      </c>
      <c r="K80" s="122">
        <v>5827</v>
      </c>
      <c r="L80" s="122">
        <v>5827</v>
      </c>
      <c r="M80" s="368">
        <v>278</v>
      </c>
      <c r="N80" s="116">
        <f>'Приложение 2'!E83</f>
        <v>2320425.7799999998</v>
      </c>
      <c r="O80" s="361">
        <v>0</v>
      </c>
      <c r="P80" s="361">
        <v>0</v>
      </c>
      <c r="Q80" s="361">
        <v>0</v>
      </c>
      <c r="R80" s="361">
        <f t="shared" si="4"/>
        <v>2320425.7799999998</v>
      </c>
      <c r="S80" s="361">
        <f t="shared" si="2"/>
        <v>398.21962931182424</v>
      </c>
      <c r="T80" s="361">
        <v>4180</v>
      </c>
      <c r="U80" s="105" t="s">
        <v>226</v>
      </c>
      <c r="V80" s="117">
        <f t="shared" si="3"/>
        <v>3781.7803706881759</v>
      </c>
      <c r="W80" s="118"/>
    </row>
    <row r="81" spans="1:23" ht="9" customHeight="1">
      <c r="A81" s="369">
        <v>66</v>
      </c>
      <c r="B81" s="109" t="s">
        <v>168</v>
      </c>
      <c r="C81" s="110" t="s">
        <v>976</v>
      </c>
      <c r="D81" s="110"/>
      <c r="E81" s="371">
        <v>1953</v>
      </c>
      <c r="F81" s="368"/>
      <c r="G81" s="369" t="s">
        <v>88</v>
      </c>
      <c r="H81" s="368">
        <v>2</v>
      </c>
      <c r="I81" s="368">
        <v>1</v>
      </c>
      <c r="J81" s="115">
        <v>451.5</v>
      </c>
      <c r="K81" s="122">
        <v>411</v>
      </c>
      <c r="L81" s="122">
        <v>411</v>
      </c>
      <c r="M81" s="368">
        <v>18</v>
      </c>
      <c r="N81" s="116">
        <f>'Приложение 2'!E84</f>
        <v>1581769.89</v>
      </c>
      <c r="O81" s="361">
        <v>0</v>
      </c>
      <c r="P81" s="361">
        <v>0</v>
      </c>
      <c r="Q81" s="361">
        <v>0</v>
      </c>
      <c r="R81" s="361">
        <f t="shared" si="4"/>
        <v>1581769.89</v>
      </c>
      <c r="S81" s="361">
        <f t="shared" ref="S81:S130" si="5">N81/K81</f>
        <v>3848.588540145985</v>
      </c>
      <c r="T81" s="361">
        <v>4503.95</v>
      </c>
      <c r="U81" s="105" t="s">
        <v>226</v>
      </c>
      <c r="V81" s="117">
        <f t="shared" ref="V81:V144" si="6">T81-S81</f>
        <v>655.36145985401481</v>
      </c>
      <c r="W81" s="118"/>
    </row>
    <row r="82" spans="1:23" ht="9" customHeight="1">
      <c r="A82" s="369">
        <v>67</v>
      </c>
      <c r="B82" s="109" t="s">
        <v>169</v>
      </c>
      <c r="C82" s="110" t="s">
        <v>976</v>
      </c>
      <c r="D82" s="110"/>
      <c r="E82" s="371">
        <v>1954</v>
      </c>
      <c r="F82" s="368"/>
      <c r="G82" s="369" t="s">
        <v>88</v>
      </c>
      <c r="H82" s="368">
        <v>2</v>
      </c>
      <c r="I82" s="368">
        <v>2</v>
      </c>
      <c r="J82" s="115">
        <v>790.1</v>
      </c>
      <c r="K82" s="115">
        <v>714.1</v>
      </c>
      <c r="L82" s="122">
        <v>555</v>
      </c>
      <c r="M82" s="368">
        <v>26</v>
      </c>
      <c r="N82" s="116">
        <f>'Приложение 2'!E85</f>
        <v>2442918.9900000002</v>
      </c>
      <c r="O82" s="361">
        <v>0</v>
      </c>
      <c r="P82" s="361">
        <v>0</v>
      </c>
      <c r="Q82" s="361">
        <v>0</v>
      </c>
      <c r="R82" s="361">
        <f t="shared" si="4"/>
        <v>2442918.9900000002</v>
      </c>
      <c r="S82" s="361">
        <f t="shared" si="5"/>
        <v>3420.9760397703403</v>
      </c>
      <c r="T82" s="361">
        <v>4503.95</v>
      </c>
      <c r="U82" s="105" t="s">
        <v>226</v>
      </c>
      <c r="V82" s="117">
        <f t="shared" si="6"/>
        <v>1082.9739602296595</v>
      </c>
      <c r="W82" s="118"/>
    </row>
    <row r="83" spans="1:23" ht="9" customHeight="1">
      <c r="A83" s="369">
        <v>68</v>
      </c>
      <c r="B83" s="109" t="s">
        <v>170</v>
      </c>
      <c r="C83" s="110" t="s">
        <v>975</v>
      </c>
      <c r="D83" s="110"/>
      <c r="E83" s="120">
        <v>1984</v>
      </c>
      <c r="F83" s="114"/>
      <c r="G83" s="369" t="s">
        <v>88</v>
      </c>
      <c r="H83" s="114">
        <v>12</v>
      </c>
      <c r="I83" s="114">
        <v>1</v>
      </c>
      <c r="J83" s="115">
        <v>4691.1000000000004</v>
      </c>
      <c r="K83" s="122">
        <v>3918.9</v>
      </c>
      <c r="L83" s="122">
        <v>3840</v>
      </c>
      <c r="M83" s="114">
        <v>166</v>
      </c>
      <c r="N83" s="116">
        <f>'Приложение 2'!E86</f>
        <v>1364257.25</v>
      </c>
      <c r="O83" s="361">
        <v>0</v>
      </c>
      <c r="P83" s="361">
        <v>0</v>
      </c>
      <c r="Q83" s="361">
        <v>0</v>
      </c>
      <c r="R83" s="361">
        <f t="shared" si="4"/>
        <v>1364257.25</v>
      </c>
      <c r="S83" s="361">
        <f t="shared" si="5"/>
        <v>348.12249610860192</v>
      </c>
      <c r="T83" s="361">
        <v>4180</v>
      </c>
      <c r="U83" s="105" t="s">
        <v>226</v>
      </c>
      <c r="V83" s="117">
        <f t="shared" si="6"/>
        <v>3831.8775038913982</v>
      </c>
      <c r="W83" s="118"/>
    </row>
    <row r="84" spans="1:23" ht="9" customHeight="1">
      <c r="A84" s="369">
        <v>69</v>
      </c>
      <c r="B84" s="109" t="s">
        <v>171</v>
      </c>
      <c r="C84" s="110" t="s">
        <v>976</v>
      </c>
      <c r="D84" s="110"/>
      <c r="E84" s="120">
        <v>1969</v>
      </c>
      <c r="F84" s="114"/>
      <c r="G84" s="369" t="s">
        <v>88</v>
      </c>
      <c r="H84" s="114">
        <v>5</v>
      </c>
      <c r="I84" s="114">
        <v>4</v>
      </c>
      <c r="J84" s="115">
        <v>3339</v>
      </c>
      <c r="K84" s="122">
        <v>3104</v>
      </c>
      <c r="L84" s="122">
        <v>3104</v>
      </c>
      <c r="M84" s="114">
        <v>152</v>
      </c>
      <c r="N84" s="116">
        <f>'Приложение 2'!E87</f>
        <v>3827798.52</v>
      </c>
      <c r="O84" s="361">
        <v>0</v>
      </c>
      <c r="P84" s="361">
        <v>0</v>
      </c>
      <c r="Q84" s="361">
        <v>0</v>
      </c>
      <c r="R84" s="361">
        <f t="shared" si="4"/>
        <v>3827798.52</v>
      </c>
      <c r="S84" s="361">
        <f t="shared" si="5"/>
        <v>1233.182512886598</v>
      </c>
      <c r="T84" s="361">
        <v>4503.95</v>
      </c>
      <c r="U84" s="105" t="s">
        <v>226</v>
      </c>
      <c r="V84" s="117">
        <f t="shared" si="6"/>
        <v>3270.7674871134018</v>
      </c>
      <c r="W84" s="118"/>
    </row>
    <row r="85" spans="1:23" ht="9" customHeight="1">
      <c r="A85" s="369">
        <v>70</v>
      </c>
      <c r="B85" s="354" t="s">
        <v>172</v>
      </c>
      <c r="C85" s="371" t="s">
        <v>976</v>
      </c>
      <c r="D85" s="371"/>
      <c r="E85" s="120">
        <v>1963</v>
      </c>
      <c r="F85" s="114"/>
      <c r="G85" s="121" t="s">
        <v>88</v>
      </c>
      <c r="H85" s="114">
        <v>4</v>
      </c>
      <c r="I85" s="114">
        <v>2</v>
      </c>
      <c r="J85" s="115">
        <v>1328.9</v>
      </c>
      <c r="K85" s="115">
        <v>1205.9000000000001</v>
      </c>
      <c r="L85" s="115">
        <v>1072.17</v>
      </c>
      <c r="M85" s="114">
        <v>64</v>
      </c>
      <c r="N85" s="116">
        <f>'Приложение 2'!E88</f>
        <v>2020205.08</v>
      </c>
      <c r="O85" s="361">
        <v>0</v>
      </c>
      <c r="P85" s="361">
        <v>0</v>
      </c>
      <c r="Q85" s="361">
        <v>0</v>
      </c>
      <c r="R85" s="361">
        <f t="shared" si="4"/>
        <v>2020205.08</v>
      </c>
      <c r="S85" s="361">
        <f t="shared" si="5"/>
        <v>1675.2675014511983</v>
      </c>
      <c r="T85" s="361">
        <v>4503.95</v>
      </c>
      <c r="U85" s="105" t="s">
        <v>226</v>
      </c>
      <c r="V85" s="117">
        <f t="shared" si="6"/>
        <v>2828.6824985488015</v>
      </c>
      <c r="W85" s="118"/>
    </row>
    <row r="86" spans="1:23" ht="9" customHeight="1">
      <c r="A86" s="369">
        <v>71</v>
      </c>
      <c r="B86" s="354" t="s">
        <v>173</v>
      </c>
      <c r="C86" s="371" t="s">
        <v>978</v>
      </c>
      <c r="D86" s="371"/>
      <c r="E86" s="120">
        <v>1982</v>
      </c>
      <c r="F86" s="114"/>
      <c r="G86" s="121" t="s">
        <v>88</v>
      </c>
      <c r="H86" s="114">
        <v>5</v>
      </c>
      <c r="I86" s="114">
        <v>7</v>
      </c>
      <c r="J86" s="115">
        <v>5285.9</v>
      </c>
      <c r="K86" s="115">
        <v>4638.8999999999996</v>
      </c>
      <c r="L86" s="115">
        <v>4638.8999999999996</v>
      </c>
      <c r="M86" s="114">
        <v>213</v>
      </c>
      <c r="N86" s="116">
        <f>'Приложение 2'!E89</f>
        <v>8338444.04</v>
      </c>
      <c r="O86" s="361">
        <v>0</v>
      </c>
      <c r="P86" s="361">
        <v>0</v>
      </c>
      <c r="Q86" s="361">
        <v>0</v>
      </c>
      <c r="R86" s="361">
        <f t="shared" si="4"/>
        <v>8338444.04</v>
      </c>
      <c r="S86" s="361">
        <f t="shared" si="5"/>
        <v>1797.5045894500854</v>
      </c>
      <c r="T86" s="361">
        <f>4984.65+322.91</f>
        <v>5307.5599999999995</v>
      </c>
      <c r="U86" s="105" t="s">
        <v>226</v>
      </c>
      <c r="V86" s="117">
        <f t="shared" si="6"/>
        <v>3510.0554105499141</v>
      </c>
      <c r="W86" s="118"/>
    </row>
    <row r="87" spans="1:23" ht="9" customHeight="1">
      <c r="A87" s="369">
        <v>72</v>
      </c>
      <c r="B87" s="354" t="s">
        <v>174</v>
      </c>
      <c r="C87" s="371" t="s">
        <v>976</v>
      </c>
      <c r="D87" s="371"/>
      <c r="E87" s="120">
        <v>1967</v>
      </c>
      <c r="F87" s="114"/>
      <c r="G87" s="121" t="s">
        <v>88</v>
      </c>
      <c r="H87" s="114">
        <v>2</v>
      </c>
      <c r="I87" s="114">
        <v>1</v>
      </c>
      <c r="J87" s="115">
        <v>943.2</v>
      </c>
      <c r="K87" s="115">
        <v>620</v>
      </c>
      <c r="L87" s="115">
        <v>620</v>
      </c>
      <c r="M87" s="114">
        <v>62</v>
      </c>
      <c r="N87" s="116">
        <f>'Приложение 2'!E90</f>
        <v>1827393.07</v>
      </c>
      <c r="O87" s="361">
        <v>0</v>
      </c>
      <c r="P87" s="361">
        <v>0</v>
      </c>
      <c r="Q87" s="361">
        <v>0</v>
      </c>
      <c r="R87" s="361">
        <f t="shared" si="4"/>
        <v>1827393.07</v>
      </c>
      <c r="S87" s="361">
        <f t="shared" si="5"/>
        <v>2947.4081774193551</v>
      </c>
      <c r="T87" s="361">
        <v>4503.95</v>
      </c>
      <c r="U87" s="105" t="s">
        <v>226</v>
      </c>
      <c r="V87" s="117">
        <f t="shared" si="6"/>
        <v>1556.5418225806447</v>
      </c>
      <c r="W87" s="118"/>
    </row>
    <row r="88" spans="1:23" ht="9" customHeight="1">
      <c r="A88" s="369">
        <v>73</v>
      </c>
      <c r="B88" s="354" t="s">
        <v>175</v>
      </c>
      <c r="C88" s="371" t="s">
        <v>976</v>
      </c>
      <c r="D88" s="371"/>
      <c r="E88" s="120">
        <v>1941</v>
      </c>
      <c r="F88" s="114"/>
      <c r="G88" s="121" t="s">
        <v>88</v>
      </c>
      <c r="H88" s="114">
        <v>2</v>
      </c>
      <c r="I88" s="114">
        <v>2</v>
      </c>
      <c r="J88" s="115">
        <v>781.2</v>
      </c>
      <c r="K88" s="115">
        <v>696.2</v>
      </c>
      <c r="L88" s="115">
        <v>696.2</v>
      </c>
      <c r="M88" s="114">
        <v>31</v>
      </c>
      <c r="N88" s="116">
        <f>'Приложение 2'!E91</f>
        <v>2026962.71</v>
      </c>
      <c r="O88" s="361">
        <v>0</v>
      </c>
      <c r="P88" s="361">
        <v>0</v>
      </c>
      <c r="Q88" s="361">
        <v>0</v>
      </c>
      <c r="R88" s="361">
        <f t="shared" si="4"/>
        <v>2026962.71</v>
      </c>
      <c r="S88" s="361">
        <f t="shared" si="5"/>
        <v>2911.4661160586038</v>
      </c>
      <c r="T88" s="361">
        <v>4503.95</v>
      </c>
      <c r="U88" s="105" t="s">
        <v>226</v>
      </c>
      <c r="V88" s="117">
        <f t="shared" si="6"/>
        <v>1592.483883941396</v>
      </c>
      <c r="W88" s="118"/>
    </row>
    <row r="89" spans="1:23" ht="9" customHeight="1">
      <c r="A89" s="369">
        <v>74</v>
      </c>
      <c r="B89" s="354" t="s">
        <v>176</v>
      </c>
      <c r="C89" s="371" t="s">
        <v>975</v>
      </c>
      <c r="D89" s="371"/>
      <c r="E89" s="124">
        <v>1984</v>
      </c>
      <c r="F89" s="114"/>
      <c r="G89" s="121" t="s">
        <v>88</v>
      </c>
      <c r="H89" s="114">
        <v>5</v>
      </c>
      <c r="I89" s="114">
        <v>4</v>
      </c>
      <c r="J89" s="115">
        <v>3066.1</v>
      </c>
      <c r="K89" s="115">
        <v>2771.7</v>
      </c>
      <c r="L89" s="115">
        <v>2771.7</v>
      </c>
      <c r="M89" s="114">
        <v>98</v>
      </c>
      <c r="N89" s="116">
        <f>'Приложение 2'!E92</f>
        <v>2151018.02</v>
      </c>
      <c r="O89" s="361">
        <v>0</v>
      </c>
      <c r="P89" s="361">
        <v>0</v>
      </c>
      <c r="Q89" s="361">
        <v>0</v>
      </c>
      <c r="R89" s="361">
        <f t="shared" si="4"/>
        <v>2151018.02</v>
      </c>
      <c r="S89" s="361">
        <f t="shared" si="5"/>
        <v>776.06451636179963</v>
      </c>
      <c r="T89" s="361">
        <v>4180</v>
      </c>
      <c r="U89" s="105" t="s">
        <v>226</v>
      </c>
      <c r="V89" s="117">
        <f t="shared" si="6"/>
        <v>3403.9354836382004</v>
      </c>
      <c r="W89" s="118"/>
    </row>
    <row r="90" spans="1:23" ht="9.75" customHeight="1">
      <c r="A90" s="369">
        <v>75</v>
      </c>
      <c r="B90" s="354" t="s">
        <v>177</v>
      </c>
      <c r="C90" s="371" t="s">
        <v>975</v>
      </c>
      <c r="D90" s="371"/>
      <c r="E90" s="124">
        <v>1976</v>
      </c>
      <c r="F90" s="114"/>
      <c r="G90" s="125" t="s">
        <v>90</v>
      </c>
      <c r="H90" s="114">
        <v>5</v>
      </c>
      <c r="I90" s="114">
        <v>4</v>
      </c>
      <c r="J90" s="115">
        <v>3680.1</v>
      </c>
      <c r="K90" s="115">
        <v>3359.1</v>
      </c>
      <c r="L90" s="115">
        <v>3249.8</v>
      </c>
      <c r="M90" s="114">
        <v>145</v>
      </c>
      <c r="N90" s="116">
        <f>'Приложение 2'!E93</f>
        <v>3115364.86</v>
      </c>
      <c r="O90" s="361">
        <v>0</v>
      </c>
      <c r="P90" s="361">
        <v>0</v>
      </c>
      <c r="Q90" s="361">
        <v>0</v>
      </c>
      <c r="R90" s="361">
        <f t="shared" si="4"/>
        <v>3115364.86</v>
      </c>
      <c r="S90" s="361">
        <f t="shared" si="5"/>
        <v>927.44034413979932</v>
      </c>
      <c r="T90" s="361">
        <v>4180</v>
      </c>
      <c r="U90" s="105" t="s">
        <v>226</v>
      </c>
      <c r="V90" s="117">
        <f t="shared" si="6"/>
        <v>3252.5596558602006</v>
      </c>
      <c r="W90" s="118"/>
    </row>
    <row r="91" spans="1:23" ht="9" customHeight="1">
      <c r="A91" s="369">
        <v>76</v>
      </c>
      <c r="B91" s="354" t="s">
        <v>178</v>
      </c>
      <c r="C91" s="371" t="s">
        <v>975</v>
      </c>
      <c r="D91" s="371"/>
      <c r="E91" s="120">
        <v>1978</v>
      </c>
      <c r="F91" s="114"/>
      <c r="G91" s="121" t="s">
        <v>88</v>
      </c>
      <c r="H91" s="114">
        <v>5</v>
      </c>
      <c r="I91" s="114">
        <v>2</v>
      </c>
      <c r="J91" s="115">
        <v>3728.6</v>
      </c>
      <c r="K91" s="115">
        <v>3039.6</v>
      </c>
      <c r="L91" s="115">
        <v>3027.9</v>
      </c>
      <c r="M91" s="114">
        <v>148</v>
      </c>
      <c r="N91" s="116">
        <f>'Приложение 2'!E94</f>
        <v>3010204.83</v>
      </c>
      <c r="O91" s="361">
        <v>0</v>
      </c>
      <c r="P91" s="361">
        <v>0</v>
      </c>
      <c r="Q91" s="361">
        <v>0</v>
      </c>
      <c r="R91" s="361">
        <f t="shared" si="4"/>
        <v>3010204.83</v>
      </c>
      <c r="S91" s="361">
        <f t="shared" si="5"/>
        <v>990.3292637189104</v>
      </c>
      <c r="T91" s="361">
        <f>IF('Приложение 2'!J94="скатная",3605.25,4180)</f>
        <v>4180</v>
      </c>
      <c r="U91" s="105" t="s">
        <v>226</v>
      </c>
      <c r="V91" s="117">
        <f t="shared" si="6"/>
        <v>3189.6707362810894</v>
      </c>
      <c r="W91" s="118"/>
    </row>
    <row r="92" spans="1:23" ht="9" customHeight="1">
      <c r="A92" s="369">
        <v>77</v>
      </c>
      <c r="B92" s="354" t="s">
        <v>179</v>
      </c>
      <c r="C92" s="371" t="s">
        <v>976</v>
      </c>
      <c r="D92" s="371"/>
      <c r="E92" s="124">
        <v>1965</v>
      </c>
      <c r="F92" s="114"/>
      <c r="G92" s="125" t="s">
        <v>88</v>
      </c>
      <c r="H92" s="114">
        <v>5</v>
      </c>
      <c r="I92" s="114">
        <v>2</v>
      </c>
      <c r="J92" s="115">
        <v>1756.7</v>
      </c>
      <c r="K92" s="115">
        <v>1633.7</v>
      </c>
      <c r="L92" s="115">
        <v>1633.7</v>
      </c>
      <c r="M92" s="114">
        <v>63</v>
      </c>
      <c r="N92" s="116">
        <f>'Приложение 2'!E95</f>
        <v>1760498</v>
      </c>
      <c r="O92" s="361">
        <v>0</v>
      </c>
      <c r="P92" s="361">
        <v>0</v>
      </c>
      <c r="Q92" s="361">
        <v>0</v>
      </c>
      <c r="R92" s="361">
        <f t="shared" si="4"/>
        <v>1760498</v>
      </c>
      <c r="S92" s="361">
        <f t="shared" si="5"/>
        <v>1077.6140050192814</v>
      </c>
      <c r="T92" s="361">
        <v>4503.95</v>
      </c>
      <c r="U92" s="105" t="s">
        <v>226</v>
      </c>
      <c r="V92" s="117">
        <f t="shared" si="6"/>
        <v>3426.3359949807182</v>
      </c>
      <c r="W92" s="118"/>
    </row>
    <row r="93" spans="1:23" ht="9" customHeight="1">
      <c r="A93" s="369">
        <v>78</v>
      </c>
      <c r="B93" s="354" t="s">
        <v>180</v>
      </c>
      <c r="C93" s="371" t="s">
        <v>975</v>
      </c>
      <c r="D93" s="371"/>
      <c r="E93" s="120">
        <v>1986</v>
      </c>
      <c r="F93" s="114"/>
      <c r="G93" s="121" t="s">
        <v>88</v>
      </c>
      <c r="H93" s="114">
        <v>5</v>
      </c>
      <c r="I93" s="114">
        <v>1</v>
      </c>
      <c r="J93" s="115">
        <v>2963.8</v>
      </c>
      <c r="K93" s="115">
        <v>2862.8</v>
      </c>
      <c r="L93" s="115">
        <v>836.4</v>
      </c>
      <c r="M93" s="114">
        <v>43</v>
      </c>
      <c r="N93" s="116">
        <f>'Приложение 2'!E96</f>
        <v>782580.19</v>
      </c>
      <c r="O93" s="361">
        <v>0</v>
      </c>
      <c r="P93" s="361">
        <v>0</v>
      </c>
      <c r="Q93" s="361">
        <v>0</v>
      </c>
      <c r="R93" s="361">
        <f t="shared" si="4"/>
        <v>782580.19</v>
      </c>
      <c r="S93" s="361">
        <f t="shared" si="5"/>
        <v>273.36181011597034</v>
      </c>
      <c r="T93" s="361">
        <v>4180</v>
      </c>
      <c r="U93" s="105" t="s">
        <v>226</v>
      </c>
      <c r="V93" s="117">
        <f t="shared" si="6"/>
        <v>3906.6381898840295</v>
      </c>
      <c r="W93" s="118"/>
    </row>
    <row r="94" spans="1:23" ht="9.75" customHeight="1">
      <c r="A94" s="369">
        <v>79</v>
      </c>
      <c r="B94" s="354" t="s">
        <v>8</v>
      </c>
      <c r="C94" s="371" t="s">
        <v>975</v>
      </c>
      <c r="D94" s="371"/>
      <c r="E94" s="126" t="s">
        <v>297</v>
      </c>
      <c r="F94" s="127"/>
      <c r="G94" s="128" t="s">
        <v>88</v>
      </c>
      <c r="H94" s="114">
        <v>5</v>
      </c>
      <c r="I94" s="114">
        <v>9</v>
      </c>
      <c r="J94" s="115">
        <v>7333.6</v>
      </c>
      <c r="K94" s="115">
        <v>6772.6</v>
      </c>
      <c r="L94" s="115">
        <v>6146.5</v>
      </c>
      <c r="M94" s="114">
        <v>137</v>
      </c>
      <c r="N94" s="116">
        <f>'Приложение 2'!E97</f>
        <v>3084107.4</v>
      </c>
      <c r="O94" s="361">
        <v>0</v>
      </c>
      <c r="P94" s="361">
        <v>0</v>
      </c>
      <c r="Q94" s="361">
        <v>0</v>
      </c>
      <c r="R94" s="361">
        <f t="shared" si="4"/>
        <v>3084107.4</v>
      </c>
      <c r="S94" s="361">
        <f t="shared" si="5"/>
        <v>455.38011989487046</v>
      </c>
      <c r="T94" s="361">
        <v>4180</v>
      </c>
      <c r="U94" s="105" t="s">
        <v>226</v>
      </c>
      <c r="V94" s="117">
        <f t="shared" si="6"/>
        <v>3724.6198801051296</v>
      </c>
      <c r="W94" s="118"/>
    </row>
    <row r="95" spans="1:23" ht="9" customHeight="1">
      <c r="A95" s="369">
        <v>80</v>
      </c>
      <c r="B95" s="354" t="s">
        <v>181</v>
      </c>
      <c r="C95" s="371" t="s">
        <v>976</v>
      </c>
      <c r="D95" s="371"/>
      <c r="E95" s="124">
        <v>1969</v>
      </c>
      <c r="F95" s="114"/>
      <c r="G95" s="125" t="s">
        <v>88</v>
      </c>
      <c r="H95" s="114">
        <v>5</v>
      </c>
      <c r="I95" s="114">
        <v>2</v>
      </c>
      <c r="J95" s="115">
        <v>1920.91</v>
      </c>
      <c r="K95" s="115">
        <v>1764.91</v>
      </c>
      <c r="L95" s="115">
        <v>1764.91</v>
      </c>
      <c r="M95" s="114">
        <v>76</v>
      </c>
      <c r="N95" s="116">
        <f>'Приложение 2'!E98</f>
        <v>2223789.4500000002</v>
      </c>
      <c r="O95" s="361">
        <v>0</v>
      </c>
      <c r="P95" s="361">
        <v>0</v>
      </c>
      <c r="Q95" s="361">
        <v>0</v>
      </c>
      <c r="R95" s="361">
        <f t="shared" si="4"/>
        <v>2223789.4500000002</v>
      </c>
      <c r="S95" s="361">
        <f t="shared" si="5"/>
        <v>1260.0016148132199</v>
      </c>
      <c r="T95" s="361">
        <v>4503.95</v>
      </c>
      <c r="U95" s="105" t="s">
        <v>226</v>
      </c>
      <c r="V95" s="117">
        <f t="shared" si="6"/>
        <v>3243.9483851867799</v>
      </c>
      <c r="W95" s="118"/>
    </row>
    <row r="96" spans="1:23" ht="9" customHeight="1">
      <c r="A96" s="369">
        <v>81</v>
      </c>
      <c r="B96" s="354" t="s">
        <v>182</v>
      </c>
      <c r="C96" s="371" t="s">
        <v>978</v>
      </c>
      <c r="D96" s="371"/>
      <c r="E96" s="120">
        <v>1978</v>
      </c>
      <c r="F96" s="114"/>
      <c r="G96" s="121" t="s">
        <v>90</v>
      </c>
      <c r="H96" s="114">
        <v>5</v>
      </c>
      <c r="I96" s="114">
        <v>4</v>
      </c>
      <c r="J96" s="115">
        <v>3511.8</v>
      </c>
      <c r="K96" s="115">
        <v>3188.7</v>
      </c>
      <c r="L96" s="115">
        <v>3188.7</v>
      </c>
      <c r="M96" s="114">
        <v>133</v>
      </c>
      <c r="N96" s="116">
        <f>'Приложение 2'!E99</f>
        <v>4919643.5200000005</v>
      </c>
      <c r="O96" s="361">
        <v>0</v>
      </c>
      <c r="P96" s="361">
        <v>0</v>
      </c>
      <c r="Q96" s="361">
        <v>0</v>
      </c>
      <c r="R96" s="361">
        <f t="shared" si="4"/>
        <v>4919643.5200000005</v>
      </c>
      <c r="S96" s="361">
        <f t="shared" si="5"/>
        <v>1542.8367422460567</v>
      </c>
      <c r="T96" s="361">
        <f>4984.65+322.91</f>
        <v>5307.5599999999995</v>
      </c>
      <c r="U96" s="105" t="s">
        <v>226</v>
      </c>
      <c r="V96" s="117">
        <f t="shared" si="6"/>
        <v>3764.7232577539426</v>
      </c>
      <c r="W96" s="118"/>
    </row>
    <row r="97" spans="1:23" ht="9" customHeight="1">
      <c r="A97" s="369">
        <v>82</v>
      </c>
      <c r="B97" s="354" t="s">
        <v>183</v>
      </c>
      <c r="C97" s="371" t="s">
        <v>975</v>
      </c>
      <c r="D97" s="371"/>
      <c r="E97" s="120">
        <v>1971</v>
      </c>
      <c r="F97" s="114"/>
      <c r="G97" s="121" t="s">
        <v>90</v>
      </c>
      <c r="H97" s="114">
        <v>5</v>
      </c>
      <c r="I97" s="114">
        <v>2</v>
      </c>
      <c r="J97" s="115">
        <v>2818.1</v>
      </c>
      <c r="K97" s="115">
        <v>1394.7</v>
      </c>
      <c r="L97" s="115">
        <v>1394.7</v>
      </c>
      <c r="M97" s="114">
        <v>170</v>
      </c>
      <c r="N97" s="116">
        <f>'Приложение 2'!E100</f>
        <v>2271445.9900000002</v>
      </c>
      <c r="O97" s="361">
        <v>0</v>
      </c>
      <c r="P97" s="361">
        <v>0</v>
      </c>
      <c r="Q97" s="361">
        <v>0</v>
      </c>
      <c r="R97" s="361">
        <f t="shared" si="4"/>
        <v>2271445.9900000002</v>
      </c>
      <c r="S97" s="361">
        <f t="shared" si="5"/>
        <v>1628.6269376926939</v>
      </c>
      <c r="T97" s="361">
        <v>4180</v>
      </c>
      <c r="U97" s="105" t="s">
        <v>226</v>
      </c>
      <c r="V97" s="117">
        <f t="shared" si="6"/>
        <v>2551.3730623073061</v>
      </c>
      <c r="W97" s="118"/>
    </row>
    <row r="98" spans="1:23" ht="9" customHeight="1">
      <c r="A98" s="369">
        <v>83</v>
      </c>
      <c r="B98" s="354" t="s">
        <v>184</v>
      </c>
      <c r="C98" s="371" t="s">
        <v>975</v>
      </c>
      <c r="D98" s="371"/>
      <c r="E98" s="120">
        <v>1987</v>
      </c>
      <c r="F98" s="114"/>
      <c r="G98" s="121" t="s">
        <v>90</v>
      </c>
      <c r="H98" s="114">
        <v>5</v>
      </c>
      <c r="I98" s="114">
        <v>4</v>
      </c>
      <c r="J98" s="115">
        <v>3153.4</v>
      </c>
      <c r="K98" s="115">
        <v>2835.4</v>
      </c>
      <c r="L98" s="115">
        <v>2835.4</v>
      </c>
      <c r="M98" s="114">
        <v>152</v>
      </c>
      <c r="N98" s="116">
        <f>'Приложение 2'!E101</f>
        <v>2838710.62</v>
      </c>
      <c r="O98" s="361">
        <v>0</v>
      </c>
      <c r="P98" s="361">
        <v>0</v>
      </c>
      <c r="Q98" s="361">
        <v>0</v>
      </c>
      <c r="R98" s="361">
        <f t="shared" si="4"/>
        <v>2838710.62</v>
      </c>
      <c r="S98" s="361">
        <f t="shared" si="5"/>
        <v>1001.1676024546802</v>
      </c>
      <c r="T98" s="361">
        <v>4180</v>
      </c>
      <c r="U98" s="105" t="s">
        <v>226</v>
      </c>
      <c r="V98" s="117">
        <f t="shared" si="6"/>
        <v>3178.83239754532</v>
      </c>
      <c r="W98" s="118"/>
    </row>
    <row r="99" spans="1:23" ht="9" customHeight="1">
      <c r="A99" s="369">
        <v>84</v>
      </c>
      <c r="B99" s="354" t="s">
        <v>391</v>
      </c>
      <c r="C99" s="371" t="s">
        <v>975</v>
      </c>
      <c r="D99" s="371"/>
      <c r="E99" s="124">
        <v>1972</v>
      </c>
      <c r="F99" s="114"/>
      <c r="G99" s="125" t="s">
        <v>90</v>
      </c>
      <c r="H99" s="114">
        <v>5</v>
      </c>
      <c r="I99" s="114">
        <v>4</v>
      </c>
      <c r="J99" s="115">
        <v>3578</v>
      </c>
      <c r="K99" s="115">
        <v>3309</v>
      </c>
      <c r="L99" s="115">
        <v>3309</v>
      </c>
      <c r="M99" s="114">
        <v>167</v>
      </c>
      <c r="N99" s="116">
        <f>'Приложение 2'!E102</f>
        <v>3213295.51</v>
      </c>
      <c r="O99" s="361">
        <v>0</v>
      </c>
      <c r="P99" s="361">
        <v>0</v>
      </c>
      <c r="Q99" s="361">
        <v>0</v>
      </c>
      <c r="R99" s="361">
        <f t="shared" si="4"/>
        <v>3213295.51</v>
      </c>
      <c r="S99" s="361">
        <f t="shared" si="5"/>
        <v>971.07751888788152</v>
      </c>
      <c r="T99" s="361">
        <v>4180</v>
      </c>
      <c r="U99" s="105" t="s">
        <v>226</v>
      </c>
      <c r="V99" s="117">
        <f t="shared" si="6"/>
        <v>3208.9224811121185</v>
      </c>
      <c r="W99" s="118"/>
    </row>
    <row r="100" spans="1:23" ht="9" customHeight="1">
      <c r="A100" s="369">
        <v>85</v>
      </c>
      <c r="B100" s="354" t="s">
        <v>185</v>
      </c>
      <c r="C100" s="371" t="s">
        <v>975</v>
      </c>
      <c r="D100" s="371"/>
      <c r="E100" s="124">
        <v>1993</v>
      </c>
      <c r="F100" s="114"/>
      <c r="G100" s="125" t="s">
        <v>90</v>
      </c>
      <c r="H100" s="114">
        <v>5</v>
      </c>
      <c r="I100" s="114">
        <v>2</v>
      </c>
      <c r="J100" s="115">
        <v>1598.1</v>
      </c>
      <c r="K100" s="115">
        <v>1469.3</v>
      </c>
      <c r="L100" s="115">
        <v>1469.3</v>
      </c>
      <c r="M100" s="114">
        <v>69</v>
      </c>
      <c r="N100" s="116">
        <f>'Приложение 2'!E103</f>
        <v>1227007.33</v>
      </c>
      <c r="O100" s="361">
        <v>0</v>
      </c>
      <c r="P100" s="361">
        <v>0</v>
      </c>
      <c r="Q100" s="361">
        <v>0</v>
      </c>
      <c r="R100" s="361">
        <f t="shared" si="4"/>
        <v>1227007.33</v>
      </c>
      <c r="S100" s="361">
        <f t="shared" si="5"/>
        <v>835.09652895936847</v>
      </c>
      <c r="T100" s="361">
        <v>4180</v>
      </c>
      <c r="U100" s="105" t="s">
        <v>226</v>
      </c>
      <c r="V100" s="117">
        <f t="shared" si="6"/>
        <v>3344.9034710406313</v>
      </c>
      <c r="W100" s="118"/>
    </row>
    <row r="101" spans="1:23" ht="9.75" customHeight="1">
      <c r="A101" s="369">
        <v>86</v>
      </c>
      <c r="B101" s="123" t="s">
        <v>217</v>
      </c>
      <c r="C101" s="120" t="s">
        <v>978</v>
      </c>
      <c r="D101" s="120"/>
      <c r="E101" s="126" t="s">
        <v>218</v>
      </c>
      <c r="F101" s="127"/>
      <c r="G101" s="128" t="s">
        <v>88</v>
      </c>
      <c r="H101" s="114">
        <v>3</v>
      </c>
      <c r="I101" s="114">
        <v>2</v>
      </c>
      <c r="J101" s="115">
        <v>1176.8</v>
      </c>
      <c r="K101" s="115">
        <v>1027.7</v>
      </c>
      <c r="L101" s="115">
        <v>1027.0999999999999</v>
      </c>
      <c r="M101" s="114">
        <v>18</v>
      </c>
      <c r="N101" s="116">
        <f>'Приложение 2'!E104</f>
        <v>1117783.42</v>
      </c>
      <c r="O101" s="361">
        <v>0</v>
      </c>
      <c r="P101" s="361">
        <v>0</v>
      </c>
      <c r="Q101" s="361">
        <v>0</v>
      </c>
      <c r="R101" s="361">
        <f t="shared" si="4"/>
        <v>1117783.42</v>
      </c>
      <c r="S101" s="361">
        <f t="shared" si="5"/>
        <v>1087.6553663520481</v>
      </c>
      <c r="T101" s="361">
        <v>4984.6499999999996</v>
      </c>
      <c r="U101" s="105" t="s">
        <v>226</v>
      </c>
      <c r="V101" s="117">
        <f t="shared" si="6"/>
        <v>3896.9946336479516</v>
      </c>
      <c r="W101" s="118"/>
    </row>
    <row r="102" spans="1:23" ht="9" customHeight="1">
      <c r="A102" s="369">
        <v>87</v>
      </c>
      <c r="B102" s="354" t="s">
        <v>1016</v>
      </c>
      <c r="C102" s="371" t="s">
        <v>976</v>
      </c>
      <c r="D102" s="371"/>
      <c r="E102" s="126" t="s">
        <v>106</v>
      </c>
      <c r="F102" s="127"/>
      <c r="G102" s="128" t="s">
        <v>88</v>
      </c>
      <c r="H102" s="114">
        <v>5</v>
      </c>
      <c r="I102" s="114">
        <v>3</v>
      </c>
      <c r="J102" s="115">
        <v>6805.2</v>
      </c>
      <c r="K102" s="115">
        <v>6155.2</v>
      </c>
      <c r="L102" s="115">
        <v>4804</v>
      </c>
      <c r="M102" s="114">
        <v>51</v>
      </c>
      <c r="N102" s="116">
        <f>'Приложение 2'!E105</f>
        <v>6881704.5800000001</v>
      </c>
      <c r="O102" s="361">
        <v>0</v>
      </c>
      <c r="P102" s="361">
        <v>0</v>
      </c>
      <c r="Q102" s="361">
        <v>0</v>
      </c>
      <c r="R102" s="361">
        <f t="shared" si="4"/>
        <v>6881704.5800000001</v>
      </c>
      <c r="S102" s="361">
        <f t="shared" si="5"/>
        <v>1118.0310274239669</v>
      </c>
      <c r="T102" s="361">
        <v>4503.95</v>
      </c>
      <c r="U102" s="105" t="s">
        <v>226</v>
      </c>
      <c r="V102" s="117">
        <f t="shared" si="6"/>
        <v>3385.918972576033</v>
      </c>
      <c r="W102" s="118"/>
    </row>
    <row r="103" spans="1:23" ht="9" customHeight="1">
      <c r="A103" s="369">
        <v>88</v>
      </c>
      <c r="B103" s="354" t="s">
        <v>1017</v>
      </c>
      <c r="C103" s="371" t="s">
        <v>976</v>
      </c>
      <c r="D103" s="371"/>
      <c r="E103" s="120">
        <v>1959</v>
      </c>
      <c r="F103" s="114"/>
      <c r="G103" s="121" t="s">
        <v>88</v>
      </c>
      <c r="H103" s="114">
        <v>5</v>
      </c>
      <c r="I103" s="114">
        <v>4</v>
      </c>
      <c r="J103" s="115">
        <v>2527.35</v>
      </c>
      <c r="K103" s="115">
        <v>2241.35</v>
      </c>
      <c r="L103" s="115">
        <v>1849.89</v>
      </c>
      <c r="M103" s="114">
        <v>62</v>
      </c>
      <c r="N103" s="116">
        <f>'Приложение 2'!E106</f>
        <v>3022877.39</v>
      </c>
      <c r="O103" s="361">
        <v>0</v>
      </c>
      <c r="P103" s="361">
        <v>0</v>
      </c>
      <c r="Q103" s="361">
        <v>0</v>
      </c>
      <c r="R103" s="361">
        <f t="shared" si="4"/>
        <v>3022877.39</v>
      </c>
      <c r="S103" s="361">
        <f t="shared" si="5"/>
        <v>1348.6860106632164</v>
      </c>
      <c r="T103" s="361">
        <v>4503.95</v>
      </c>
      <c r="U103" s="105" t="s">
        <v>226</v>
      </c>
      <c r="V103" s="117">
        <f t="shared" si="6"/>
        <v>3155.2639893367832</v>
      </c>
      <c r="W103" s="118"/>
    </row>
    <row r="104" spans="1:23" ht="9" customHeight="1">
      <c r="A104" s="369">
        <v>89</v>
      </c>
      <c r="B104" s="354" t="s">
        <v>188</v>
      </c>
      <c r="C104" s="371" t="s">
        <v>976</v>
      </c>
      <c r="D104" s="371"/>
      <c r="E104" s="120">
        <v>1959</v>
      </c>
      <c r="F104" s="114"/>
      <c r="G104" s="121" t="s">
        <v>88</v>
      </c>
      <c r="H104" s="114">
        <v>4</v>
      </c>
      <c r="I104" s="114">
        <v>4</v>
      </c>
      <c r="J104" s="115">
        <v>2916.93</v>
      </c>
      <c r="K104" s="115">
        <v>2716.93</v>
      </c>
      <c r="L104" s="115">
        <v>2683.6</v>
      </c>
      <c r="M104" s="114">
        <v>94</v>
      </c>
      <c r="N104" s="116">
        <f>'Приложение 2'!E107</f>
        <v>3409279.78</v>
      </c>
      <c r="O104" s="361">
        <v>0</v>
      </c>
      <c r="P104" s="361">
        <v>0</v>
      </c>
      <c r="Q104" s="361">
        <v>0</v>
      </c>
      <c r="R104" s="361">
        <f t="shared" si="4"/>
        <v>3409279.78</v>
      </c>
      <c r="S104" s="361">
        <f t="shared" si="5"/>
        <v>1254.8279786376536</v>
      </c>
      <c r="T104" s="361">
        <v>4503.95</v>
      </c>
      <c r="U104" s="105" t="s">
        <v>226</v>
      </c>
      <c r="V104" s="117">
        <f t="shared" si="6"/>
        <v>3249.1220213623465</v>
      </c>
      <c r="W104" s="118"/>
    </row>
    <row r="105" spans="1:23" ht="9" customHeight="1">
      <c r="A105" s="369">
        <v>90</v>
      </c>
      <c r="B105" s="354" t="s">
        <v>189</v>
      </c>
      <c r="C105" s="371" t="s">
        <v>975</v>
      </c>
      <c r="D105" s="371"/>
      <c r="E105" s="124">
        <v>1971</v>
      </c>
      <c r="F105" s="114"/>
      <c r="G105" s="125" t="s">
        <v>205</v>
      </c>
      <c r="H105" s="114">
        <v>5</v>
      </c>
      <c r="I105" s="114">
        <v>4</v>
      </c>
      <c r="J105" s="115">
        <v>4284.1000000000004</v>
      </c>
      <c r="K105" s="115">
        <v>3903.2</v>
      </c>
      <c r="L105" s="115">
        <v>3903.2</v>
      </c>
      <c r="M105" s="114">
        <v>163</v>
      </c>
      <c r="N105" s="116">
        <f>'Приложение 2'!E108</f>
        <v>3520956.94</v>
      </c>
      <c r="O105" s="361">
        <v>0</v>
      </c>
      <c r="P105" s="361">
        <v>0</v>
      </c>
      <c r="Q105" s="361">
        <v>0</v>
      </c>
      <c r="R105" s="361">
        <f t="shared" si="4"/>
        <v>3520956.94</v>
      </c>
      <c r="S105" s="361">
        <f t="shared" si="5"/>
        <v>902.06931235908996</v>
      </c>
      <c r="T105" s="361">
        <v>4180</v>
      </c>
      <c r="U105" s="105" t="s">
        <v>226</v>
      </c>
      <c r="V105" s="117">
        <f t="shared" si="6"/>
        <v>3277.93068764091</v>
      </c>
      <c r="W105" s="118"/>
    </row>
    <row r="106" spans="1:23" ht="9" customHeight="1">
      <c r="A106" s="369">
        <v>91</v>
      </c>
      <c r="B106" s="354" t="s">
        <v>190</v>
      </c>
      <c r="C106" s="371" t="s">
        <v>976</v>
      </c>
      <c r="D106" s="371"/>
      <c r="E106" s="124">
        <v>1969</v>
      </c>
      <c r="F106" s="114"/>
      <c r="G106" s="125" t="s">
        <v>88</v>
      </c>
      <c r="H106" s="114">
        <v>5</v>
      </c>
      <c r="I106" s="114">
        <v>6</v>
      </c>
      <c r="J106" s="115">
        <v>5624.4</v>
      </c>
      <c r="K106" s="115">
        <v>5023.3999999999996</v>
      </c>
      <c r="L106" s="115">
        <v>4333.5</v>
      </c>
      <c r="M106" s="114">
        <v>180</v>
      </c>
      <c r="N106" s="116">
        <f>'Приложение 2'!E109</f>
        <v>4171971.74</v>
      </c>
      <c r="O106" s="361">
        <v>0</v>
      </c>
      <c r="P106" s="361">
        <v>0</v>
      </c>
      <c r="Q106" s="361">
        <v>0</v>
      </c>
      <c r="R106" s="361">
        <f t="shared" si="4"/>
        <v>4171971.74</v>
      </c>
      <c r="S106" s="361">
        <f t="shared" si="5"/>
        <v>830.50757256041732</v>
      </c>
      <c r="T106" s="361">
        <v>4503.95</v>
      </c>
      <c r="U106" s="105" t="s">
        <v>226</v>
      </c>
      <c r="V106" s="117">
        <f t="shared" si="6"/>
        <v>3673.4424274395824</v>
      </c>
      <c r="W106" s="118"/>
    </row>
    <row r="107" spans="1:23" ht="9" customHeight="1">
      <c r="A107" s="369">
        <v>92</v>
      </c>
      <c r="B107" s="354" t="s">
        <v>191</v>
      </c>
      <c r="C107" s="371" t="s">
        <v>976</v>
      </c>
      <c r="D107" s="371"/>
      <c r="E107" s="120">
        <v>1968</v>
      </c>
      <c r="F107" s="114"/>
      <c r="G107" s="121" t="s">
        <v>88</v>
      </c>
      <c r="H107" s="114">
        <v>4</v>
      </c>
      <c r="I107" s="114">
        <v>1</v>
      </c>
      <c r="J107" s="115">
        <v>2114.9</v>
      </c>
      <c r="K107" s="115">
        <v>1295.9000000000001</v>
      </c>
      <c r="L107" s="115">
        <v>1295.9000000000001</v>
      </c>
      <c r="M107" s="114">
        <v>128</v>
      </c>
      <c r="N107" s="116">
        <f>'Приложение 2'!E110</f>
        <v>2491750.42</v>
      </c>
      <c r="O107" s="361">
        <v>0</v>
      </c>
      <c r="P107" s="361">
        <v>0</v>
      </c>
      <c r="Q107" s="361">
        <v>0</v>
      </c>
      <c r="R107" s="361">
        <f t="shared" si="4"/>
        <v>2491750.42</v>
      </c>
      <c r="S107" s="361">
        <f t="shared" si="5"/>
        <v>1922.79529284667</v>
      </c>
      <c r="T107" s="361">
        <v>4503.95</v>
      </c>
      <c r="U107" s="105" t="s">
        <v>226</v>
      </c>
      <c r="V107" s="117">
        <f t="shared" si="6"/>
        <v>2581.1547071533296</v>
      </c>
      <c r="W107" s="118"/>
    </row>
    <row r="108" spans="1:23" ht="9.75" customHeight="1">
      <c r="A108" s="369">
        <v>93</v>
      </c>
      <c r="B108" s="123" t="s">
        <v>324</v>
      </c>
      <c r="C108" s="120" t="s">
        <v>975</v>
      </c>
      <c r="D108" s="120"/>
      <c r="E108" s="126" t="s">
        <v>326</v>
      </c>
      <c r="F108" s="127"/>
      <c r="G108" s="128" t="s">
        <v>88</v>
      </c>
      <c r="H108" s="114">
        <v>9</v>
      </c>
      <c r="I108" s="114">
        <v>6</v>
      </c>
      <c r="J108" s="115">
        <v>14314.5</v>
      </c>
      <c r="K108" s="115">
        <v>12490.5</v>
      </c>
      <c r="L108" s="115">
        <v>12490.5</v>
      </c>
      <c r="M108" s="114">
        <v>220</v>
      </c>
      <c r="N108" s="116">
        <f>'Приложение 2'!E111</f>
        <v>5381896.7199999997</v>
      </c>
      <c r="O108" s="361">
        <v>0</v>
      </c>
      <c r="P108" s="361">
        <v>0</v>
      </c>
      <c r="Q108" s="361">
        <v>0</v>
      </c>
      <c r="R108" s="361">
        <f t="shared" si="4"/>
        <v>5381896.7199999997</v>
      </c>
      <c r="S108" s="361">
        <f t="shared" si="5"/>
        <v>430.87920579640524</v>
      </c>
      <c r="T108" s="361">
        <v>4180</v>
      </c>
      <c r="U108" s="105" t="s">
        <v>226</v>
      </c>
      <c r="V108" s="117">
        <f t="shared" si="6"/>
        <v>3749.1207942035949</v>
      </c>
      <c r="W108" s="118"/>
    </row>
    <row r="109" spans="1:23" ht="9.75" customHeight="1">
      <c r="A109" s="369">
        <v>94</v>
      </c>
      <c r="B109" s="123" t="s">
        <v>325</v>
      </c>
      <c r="C109" s="120" t="s">
        <v>975</v>
      </c>
      <c r="D109" s="120"/>
      <c r="E109" s="126" t="s">
        <v>297</v>
      </c>
      <c r="F109" s="127"/>
      <c r="G109" s="128" t="s">
        <v>90</v>
      </c>
      <c r="H109" s="114">
        <v>5</v>
      </c>
      <c r="I109" s="114">
        <v>10</v>
      </c>
      <c r="J109" s="115">
        <v>7840.1</v>
      </c>
      <c r="K109" s="115">
        <v>7215.1</v>
      </c>
      <c r="L109" s="115">
        <v>7215.1</v>
      </c>
      <c r="M109" s="114">
        <v>72</v>
      </c>
      <c r="N109" s="116">
        <f>'Приложение 2'!E112</f>
        <v>5868278.0800000001</v>
      </c>
      <c r="O109" s="361">
        <v>0</v>
      </c>
      <c r="P109" s="361">
        <v>0</v>
      </c>
      <c r="Q109" s="361">
        <v>0</v>
      </c>
      <c r="R109" s="361">
        <f t="shared" si="4"/>
        <v>5868278.0800000001</v>
      </c>
      <c r="S109" s="361">
        <f t="shared" si="5"/>
        <v>813.33288242713195</v>
      </c>
      <c r="T109" s="361">
        <v>4180</v>
      </c>
      <c r="U109" s="105" t="s">
        <v>226</v>
      </c>
      <c r="V109" s="117">
        <f t="shared" si="6"/>
        <v>3366.6671175728679</v>
      </c>
      <c r="W109" s="118"/>
    </row>
    <row r="110" spans="1:23" ht="9.75" customHeight="1">
      <c r="A110" s="369">
        <v>95</v>
      </c>
      <c r="B110" s="123" t="s">
        <v>7</v>
      </c>
      <c r="C110" s="120" t="s">
        <v>975</v>
      </c>
      <c r="D110" s="120"/>
      <c r="E110" s="126" t="s">
        <v>297</v>
      </c>
      <c r="F110" s="127"/>
      <c r="G110" s="128" t="s">
        <v>90</v>
      </c>
      <c r="H110" s="114">
        <v>5</v>
      </c>
      <c r="I110" s="114">
        <v>6</v>
      </c>
      <c r="J110" s="115">
        <v>4659.8</v>
      </c>
      <c r="K110" s="115">
        <v>4284.8</v>
      </c>
      <c r="L110" s="115">
        <v>4284.8</v>
      </c>
      <c r="M110" s="114">
        <v>92</v>
      </c>
      <c r="N110" s="116">
        <f>'Приложение 2'!E113</f>
        <v>3342271.24</v>
      </c>
      <c r="O110" s="361">
        <v>0</v>
      </c>
      <c r="P110" s="361">
        <v>0</v>
      </c>
      <c r="Q110" s="361">
        <v>0</v>
      </c>
      <c r="R110" s="361">
        <f t="shared" si="4"/>
        <v>3342271.24</v>
      </c>
      <c r="S110" s="361">
        <f t="shared" si="5"/>
        <v>780.02969566840932</v>
      </c>
      <c r="T110" s="361">
        <v>4180</v>
      </c>
      <c r="U110" s="105" t="s">
        <v>226</v>
      </c>
      <c r="V110" s="117">
        <f t="shared" si="6"/>
        <v>3399.9703043315908</v>
      </c>
      <c r="W110" s="118"/>
    </row>
    <row r="111" spans="1:23" ht="9.75" customHeight="1">
      <c r="A111" s="369">
        <v>96</v>
      </c>
      <c r="B111" s="123" t="s">
        <v>412</v>
      </c>
      <c r="C111" s="120" t="s">
        <v>976</v>
      </c>
      <c r="D111" s="120"/>
      <c r="E111" s="126" t="s">
        <v>89</v>
      </c>
      <c r="F111" s="127"/>
      <c r="G111" s="128" t="s">
        <v>88</v>
      </c>
      <c r="H111" s="114">
        <v>3</v>
      </c>
      <c r="I111" s="114">
        <v>2</v>
      </c>
      <c r="J111" s="115">
        <v>1136</v>
      </c>
      <c r="K111" s="115">
        <v>760</v>
      </c>
      <c r="L111" s="115">
        <v>760</v>
      </c>
      <c r="M111" s="114">
        <v>21</v>
      </c>
      <c r="N111" s="116">
        <f>'Приложение 2'!E114</f>
        <v>2680912.9900000002</v>
      </c>
      <c r="O111" s="361">
        <v>0</v>
      </c>
      <c r="P111" s="361">
        <v>0</v>
      </c>
      <c r="Q111" s="361">
        <v>0</v>
      </c>
      <c r="R111" s="361">
        <f t="shared" si="4"/>
        <v>2680912.9900000002</v>
      </c>
      <c r="S111" s="361">
        <f t="shared" si="5"/>
        <v>3527.5170921052636</v>
      </c>
      <c r="T111" s="361">
        <v>4503.95</v>
      </c>
      <c r="U111" s="105" t="s">
        <v>226</v>
      </c>
      <c r="V111" s="117">
        <f t="shared" si="6"/>
        <v>976.43290789473622</v>
      </c>
      <c r="W111" s="118"/>
    </row>
    <row r="112" spans="1:23" ht="9" customHeight="1">
      <c r="A112" s="369">
        <v>97</v>
      </c>
      <c r="B112" s="354" t="s">
        <v>192</v>
      </c>
      <c r="C112" s="371" t="s">
        <v>976</v>
      </c>
      <c r="D112" s="371"/>
      <c r="E112" s="120">
        <v>1947</v>
      </c>
      <c r="F112" s="114"/>
      <c r="G112" s="121" t="s">
        <v>206</v>
      </c>
      <c r="H112" s="114">
        <v>2</v>
      </c>
      <c r="I112" s="114">
        <v>2</v>
      </c>
      <c r="J112" s="115">
        <v>536.70000000000005</v>
      </c>
      <c r="K112" s="115">
        <v>471.7</v>
      </c>
      <c r="L112" s="115">
        <v>471.7</v>
      </c>
      <c r="M112" s="114">
        <v>23</v>
      </c>
      <c r="N112" s="116">
        <f>'Приложение 2'!E115</f>
        <v>1234829.32</v>
      </c>
      <c r="O112" s="361">
        <v>0</v>
      </c>
      <c r="P112" s="361">
        <v>0</v>
      </c>
      <c r="Q112" s="361">
        <v>0</v>
      </c>
      <c r="R112" s="361">
        <f t="shared" si="4"/>
        <v>1234829.32</v>
      </c>
      <c r="S112" s="361">
        <f t="shared" si="5"/>
        <v>2617.8276870892519</v>
      </c>
      <c r="T112" s="361">
        <v>4503.95</v>
      </c>
      <c r="U112" s="105" t="s">
        <v>226</v>
      </c>
      <c r="V112" s="117">
        <f t="shared" si="6"/>
        <v>1886.122312910748</v>
      </c>
      <c r="W112" s="118"/>
    </row>
    <row r="113" spans="1:23" ht="9" customHeight="1">
      <c r="A113" s="369">
        <v>98</v>
      </c>
      <c r="B113" s="354" t="s">
        <v>193</v>
      </c>
      <c r="C113" s="371" t="s">
        <v>976</v>
      </c>
      <c r="D113" s="371"/>
      <c r="E113" s="120">
        <v>1934</v>
      </c>
      <c r="F113" s="114"/>
      <c r="G113" s="121" t="s">
        <v>207</v>
      </c>
      <c r="H113" s="114">
        <v>3</v>
      </c>
      <c r="I113" s="114">
        <v>4</v>
      </c>
      <c r="J113" s="115">
        <v>1445.6</v>
      </c>
      <c r="K113" s="115">
        <v>1260.5999999999999</v>
      </c>
      <c r="L113" s="115">
        <v>1248.72</v>
      </c>
      <c r="M113" s="114">
        <v>73</v>
      </c>
      <c r="N113" s="116">
        <f>'Приложение 2'!E116</f>
        <v>3538919.29</v>
      </c>
      <c r="O113" s="361">
        <v>0</v>
      </c>
      <c r="P113" s="361">
        <v>0</v>
      </c>
      <c r="Q113" s="361">
        <v>0</v>
      </c>
      <c r="R113" s="361">
        <f t="shared" si="4"/>
        <v>3538919.29</v>
      </c>
      <c r="S113" s="361">
        <f t="shared" si="5"/>
        <v>2807.3292797080758</v>
      </c>
      <c r="T113" s="361">
        <v>4503.95</v>
      </c>
      <c r="U113" s="105" t="s">
        <v>226</v>
      </c>
      <c r="V113" s="117">
        <f t="shared" si="6"/>
        <v>1696.620720291924</v>
      </c>
      <c r="W113" s="118"/>
    </row>
    <row r="114" spans="1:23" ht="9" customHeight="1">
      <c r="A114" s="369">
        <v>99</v>
      </c>
      <c r="B114" s="129" t="s">
        <v>194</v>
      </c>
      <c r="C114" s="356" t="s">
        <v>976</v>
      </c>
      <c r="D114" s="356"/>
      <c r="E114" s="120">
        <v>1971</v>
      </c>
      <c r="F114" s="114"/>
      <c r="G114" s="121" t="s">
        <v>88</v>
      </c>
      <c r="H114" s="114">
        <v>5</v>
      </c>
      <c r="I114" s="114">
        <v>2</v>
      </c>
      <c r="J114" s="115">
        <v>2158.29</v>
      </c>
      <c r="K114" s="115">
        <v>1998.9</v>
      </c>
      <c r="L114" s="115">
        <v>1181</v>
      </c>
      <c r="M114" s="114">
        <v>53</v>
      </c>
      <c r="N114" s="116">
        <f>'Приложение 2'!E117</f>
        <v>2009946.46</v>
      </c>
      <c r="O114" s="361">
        <v>0</v>
      </c>
      <c r="P114" s="361">
        <v>0</v>
      </c>
      <c r="Q114" s="361">
        <v>0</v>
      </c>
      <c r="R114" s="361">
        <f t="shared" si="4"/>
        <v>2009946.46</v>
      </c>
      <c r="S114" s="361">
        <f t="shared" si="5"/>
        <v>1005.5262694481964</v>
      </c>
      <c r="T114" s="361">
        <v>4503.95</v>
      </c>
      <c r="U114" s="105" t="s">
        <v>226</v>
      </c>
      <c r="V114" s="117">
        <f t="shared" si="6"/>
        <v>3498.4237305518036</v>
      </c>
      <c r="W114" s="118"/>
    </row>
    <row r="115" spans="1:23" ht="9" customHeight="1">
      <c r="A115" s="369">
        <v>100</v>
      </c>
      <c r="B115" s="129" t="s">
        <v>195</v>
      </c>
      <c r="C115" s="356" t="s">
        <v>975</v>
      </c>
      <c r="D115" s="356"/>
      <c r="E115" s="124">
        <v>1975</v>
      </c>
      <c r="F115" s="114"/>
      <c r="G115" s="125" t="s">
        <v>88</v>
      </c>
      <c r="H115" s="114">
        <v>5</v>
      </c>
      <c r="I115" s="114">
        <v>4</v>
      </c>
      <c r="J115" s="115">
        <v>3490.4</v>
      </c>
      <c r="K115" s="115">
        <v>3146.1</v>
      </c>
      <c r="L115" s="115">
        <v>3146.1</v>
      </c>
      <c r="M115" s="114">
        <v>137</v>
      </c>
      <c r="N115" s="116">
        <f>'Приложение 2'!E118</f>
        <v>2305946.58</v>
      </c>
      <c r="O115" s="361">
        <v>0</v>
      </c>
      <c r="P115" s="361">
        <v>0</v>
      </c>
      <c r="Q115" s="361">
        <v>0</v>
      </c>
      <c r="R115" s="361">
        <f t="shared" si="4"/>
        <v>2305946.58</v>
      </c>
      <c r="S115" s="361">
        <f t="shared" si="5"/>
        <v>732.95400019071235</v>
      </c>
      <c r="T115" s="361">
        <v>4180</v>
      </c>
      <c r="U115" s="105" t="s">
        <v>226</v>
      </c>
      <c r="V115" s="117">
        <f t="shared" si="6"/>
        <v>3447.0459998092874</v>
      </c>
      <c r="W115" s="118"/>
    </row>
    <row r="116" spans="1:23" ht="9" customHeight="1">
      <c r="A116" s="369">
        <v>101</v>
      </c>
      <c r="B116" s="129" t="s">
        <v>196</v>
      </c>
      <c r="C116" s="356" t="s">
        <v>975</v>
      </c>
      <c r="D116" s="356"/>
      <c r="E116" s="124">
        <v>1970</v>
      </c>
      <c r="F116" s="114"/>
      <c r="G116" s="125" t="s">
        <v>88</v>
      </c>
      <c r="H116" s="114">
        <v>5</v>
      </c>
      <c r="I116" s="114">
        <v>2</v>
      </c>
      <c r="J116" s="115">
        <v>1763.7</v>
      </c>
      <c r="K116" s="115">
        <v>1640.7</v>
      </c>
      <c r="L116" s="115">
        <v>1640.7</v>
      </c>
      <c r="M116" s="114">
        <v>80</v>
      </c>
      <c r="N116" s="116">
        <f>'Приложение 2'!E119</f>
        <v>1285936.6399999999</v>
      </c>
      <c r="O116" s="361">
        <v>0</v>
      </c>
      <c r="P116" s="361">
        <v>0</v>
      </c>
      <c r="Q116" s="361">
        <v>0</v>
      </c>
      <c r="R116" s="361">
        <f t="shared" si="4"/>
        <v>1285936.6399999999</v>
      </c>
      <c r="S116" s="361">
        <f t="shared" si="5"/>
        <v>783.77316998841945</v>
      </c>
      <c r="T116" s="361">
        <v>4180</v>
      </c>
      <c r="U116" s="105" t="s">
        <v>226</v>
      </c>
      <c r="V116" s="117">
        <f t="shared" si="6"/>
        <v>3396.2268300115807</v>
      </c>
      <c r="W116" s="118"/>
    </row>
    <row r="117" spans="1:23" ht="9" customHeight="1">
      <c r="A117" s="369">
        <v>102</v>
      </c>
      <c r="B117" s="129" t="s">
        <v>197</v>
      </c>
      <c r="C117" s="356" t="s">
        <v>976</v>
      </c>
      <c r="D117" s="356"/>
      <c r="E117" s="120">
        <v>1958</v>
      </c>
      <c r="F117" s="114"/>
      <c r="G117" s="121" t="s">
        <v>88</v>
      </c>
      <c r="H117" s="114">
        <v>2</v>
      </c>
      <c r="I117" s="114">
        <v>1</v>
      </c>
      <c r="J117" s="115">
        <v>338.4</v>
      </c>
      <c r="K117" s="115">
        <v>269.2</v>
      </c>
      <c r="L117" s="115">
        <v>229.8</v>
      </c>
      <c r="M117" s="114">
        <v>13</v>
      </c>
      <c r="N117" s="116">
        <f>'Приложение 2'!E120</f>
        <v>615919.81999999995</v>
      </c>
      <c r="O117" s="361">
        <v>0</v>
      </c>
      <c r="P117" s="361">
        <v>0</v>
      </c>
      <c r="Q117" s="361">
        <v>0</v>
      </c>
      <c r="R117" s="361">
        <f t="shared" si="4"/>
        <v>615919.81999999995</v>
      </c>
      <c r="S117" s="361">
        <f t="shared" si="5"/>
        <v>2287.9636701337295</v>
      </c>
      <c r="T117" s="361">
        <v>4503.95</v>
      </c>
      <c r="U117" s="105" t="s">
        <v>226</v>
      </c>
      <c r="V117" s="117">
        <f t="shared" si="6"/>
        <v>2215.9863298662704</v>
      </c>
      <c r="W117" s="118"/>
    </row>
    <row r="118" spans="1:23" ht="9" customHeight="1">
      <c r="A118" s="369">
        <v>103</v>
      </c>
      <c r="B118" s="129" t="s">
        <v>198</v>
      </c>
      <c r="C118" s="356" t="s">
        <v>976</v>
      </c>
      <c r="D118" s="356"/>
      <c r="E118" s="120">
        <v>1954</v>
      </c>
      <c r="F118" s="114"/>
      <c r="G118" s="121" t="s">
        <v>88</v>
      </c>
      <c r="H118" s="114">
        <v>2</v>
      </c>
      <c r="I118" s="114">
        <v>1</v>
      </c>
      <c r="J118" s="115">
        <v>294.39999999999998</v>
      </c>
      <c r="K118" s="115">
        <v>271.3</v>
      </c>
      <c r="L118" s="115">
        <v>271.3</v>
      </c>
      <c r="M118" s="114">
        <v>18</v>
      </c>
      <c r="N118" s="116">
        <f>'Приложение 2'!E121</f>
        <v>618007.39</v>
      </c>
      <c r="O118" s="361">
        <v>0</v>
      </c>
      <c r="P118" s="361">
        <v>0</v>
      </c>
      <c r="Q118" s="361">
        <v>0</v>
      </c>
      <c r="R118" s="361">
        <f t="shared" si="4"/>
        <v>618007.39</v>
      </c>
      <c r="S118" s="361">
        <f t="shared" si="5"/>
        <v>2277.9483597493549</v>
      </c>
      <c r="T118" s="361">
        <v>4503.95</v>
      </c>
      <c r="U118" s="105" t="s">
        <v>226</v>
      </c>
      <c r="V118" s="117">
        <f t="shared" si="6"/>
        <v>2226.0016402506449</v>
      </c>
      <c r="W118" s="118"/>
    </row>
    <row r="119" spans="1:23" ht="9" customHeight="1">
      <c r="A119" s="369">
        <v>104</v>
      </c>
      <c r="B119" s="129" t="s">
        <v>199</v>
      </c>
      <c r="C119" s="356" t="s">
        <v>975</v>
      </c>
      <c r="D119" s="356"/>
      <c r="E119" s="124">
        <v>1973</v>
      </c>
      <c r="F119" s="114"/>
      <c r="G119" s="125" t="s">
        <v>88</v>
      </c>
      <c r="H119" s="114">
        <v>5</v>
      </c>
      <c r="I119" s="114">
        <v>4</v>
      </c>
      <c r="J119" s="115">
        <v>4031.7</v>
      </c>
      <c r="K119" s="115">
        <v>3687.7</v>
      </c>
      <c r="L119" s="115">
        <v>2588.6999999999998</v>
      </c>
      <c r="M119" s="114">
        <v>123</v>
      </c>
      <c r="N119" s="116">
        <f>'Приложение 2'!E122</f>
        <v>2690517</v>
      </c>
      <c r="O119" s="361">
        <v>0</v>
      </c>
      <c r="P119" s="361">
        <v>0</v>
      </c>
      <c r="Q119" s="361">
        <v>0</v>
      </c>
      <c r="R119" s="361">
        <f t="shared" si="4"/>
        <v>2690517</v>
      </c>
      <c r="S119" s="361">
        <f t="shared" si="5"/>
        <v>729.59215771347999</v>
      </c>
      <c r="T119" s="361">
        <v>4180</v>
      </c>
      <c r="U119" s="105" t="s">
        <v>226</v>
      </c>
      <c r="V119" s="117">
        <f t="shared" si="6"/>
        <v>3450.40784228652</v>
      </c>
      <c r="W119" s="118"/>
    </row>
    <row r="120" spans="1:23" ht="9" customHeight="1">
      <c r="A120" s="369">
        <v>105</v>
      </c>
      <c r="B120" s="129" t="s">
        <v>200</v>
      </c>
      <c r="C120" s="356" t="s">
        <v>976</v>
      </c>
      <c r="D120" s="356"/>
      <c r="E120" s="120">
        <v>1900</v>
      </c>
      <c r="F120" s="114"/>
      <c r="G120" s="121" t="s">
        <v>88</v>
      </c>
      <c r="H120" s="114">
        <v>2</v>
      </c>
      <c r="I120" s="114">
        <v>1</v>
      </c>
      <c r="J120" s="115">
        <v>421.5</v>
      </c>
      <c r="K120" s="115">
        <v>373.7</v>
      </c>
      <c r="L120" s="115">
        <v>311.5</v>
      </c>
      <c r="M120" s="114">
        <v>16</v>
      </c>
      <c r="N120" s="116">
        <f>'Приложение 2'!E123</f>
        <v>1163314.4099999999</v>
      </c>
      <c r="O120" s="361">
        <v>0</v>
      </c>
      <c r="P120" s="361">
        <v>0</v>
      </c>
      <c r="Q120" s="361">
        <v>0</v>
      </c>
      <c r="R120" s="361">
        <f t="shared" si="4"/>
        <v>1163314.4099999999</v>
      </c>
      <c r="S120" s="361">
        <f t="shared" si="5"/>
        <v>3112.9633663366335</v>
      </c>
      <c r="T120" s="361">
        <v>4503.95</v>
      </c>
      <c r="U120" s="105" t="s">
        <v>226</v>
      </c>
      <c r="V120" s="117">
        <f t="shared" si="6"/>
        <v>1390.9866336633663</v>
      </c>
      <c r="W120" s="118"/>
    </row>
    <row r="121" spans="1:23" ht="9" customHeight="1">
      <c r="A121" s="369">
        <v>106</v>
      </c>
      <c r="B121" s="129" t="s">
        <v>201</v>
      </c>
      <c r="C121" s="356" t="s">
        <v>976</v>
      </c>
      <c r="D121" s="356"/>
      <c r="E121" s="120">
        <v>1949</v>
      </c>
      <c r="F121" s="114"/>
      <c r="G121" s="121" t="s">
        <v>88</v>
      </c>
      <c r="H121" s="114">
        <v>3</v>
      </c>
      <c r="I121" s="114">
        <v>2</v>
      </c>
      <c r="J121" s="115">
        <v>1067.8</v>
      </c>
      <c r="K121" s="115">
        <v>991</v>
      </c>
      <c r="L121" s="115">
        <v>991</v>
      </c>
      <c r="M121" s="114">
        <v>48</v>
      </c>
      <c r="N121" s="116">
        <f>'Приложение 2'!E124</f>
        <v>2886508.54</v>
      </c>
      <c r="O121" s="361">
        <v>0</v>
      </c>
      <c r="P121" s="361">
        <v>0</v>
      </c>
      <c r="Q121" s="361">
        <v>0</v>
      </c>
      <c r="R121" s="361">
        <f t="shared" si="4"/>
        <v>2886508.54</v>
      </c>
      <c r="S121" s="361">
        <f t="shared" si="5"/>
        <v>2912.7230474268417</v>
      </c>
      <c r="T121" s="361">
        <v>4503.95</v>
      </c>
      <c r="U121" s="105" t="s">
        <v>226</v>
      </c>
      <c r="V121" s="117">
        <f t="shared" si="6"/>
        <v>1591.2269525731581</v>
      </c>
      <c r="W121" s="118"/>
    </row>
    <row r="122" spans="1:23" ht="10.5" customHeight="1">
      <c r="A122" s="369">
        <v>107</v>
      </c>
      <c r="B122" s="129" t="s">
        <v>204</v>
      </c>
      <c r="C122" s="354" t="s">
        <v>975</v>
      </c>
      <c r="D122" s="354"/>
      <c r="E122" s="124">
        <v>1966</v>
      </c>
      <c r="F122" s="114"/>
      <c r="G122" s="125" t="s">
        <v>88</v>
      </c>
      <c r="H122" s="114">
        <v>6</v>
      </c>
      <c r="I122" s="114">
        <v>6</v>
      </c>
      <c r="J122" s="115">
        <v>5866</v>
      </c>
      <c r="K122" s="115">
        <v>5257</v>
      </c>
      <c r="L122" s="115">
        <v>5257</v>
      </c>
      <c r="M122" s="114">
        <v>241</v>
      </c>
      <c r="N122" s="116">
        <f>'Приложение 2'!E125</f>
        <v>4194560.96</v>
      </c>
      <c r="O122" s="361">
        <v>0</v>
      </c>
      <c r="P122" s="361">
        <v>0</v>
      </c>
      <c r="Q122" s="361">
        <v>0</v>
      </c>
      <c r="R122" s="361">
        <f t="shared" si="4"/>
        <v>4194560.96</v>
      </c>
      <c r="S122" s="361">
        <f t="shared" si="5"/>
        <v>797.90012554688985</v>
      </c>
      <c r="T122" s="361">
        <v>4180</v>
      </c>
      <c r="U122" s="105" t="s">
        <v>226</v>
      </c>
      <c r="V122" s="117">
        <f t="shared" si="6"/>
        <v>3382.0998744531103</v>
      </c>
      <c r="W122" s="118"/>
    </row>
    <row r="123" spans="1:23" ht="10.5" customHeight="1">
      <c r="A123" s="369">
        <v>108</v>
      </c>
      <c r="B123" s="129" t="s">
        <v>1065</v>
      </c>
      <c r="C123" s="354"/>
      <c r="D123" s="354"/>
      <c r="E123" s="302">
        <v>1983</v>
      </c>
      <c r="F123" s="114"/>
      <c r="G123" s="302" t="s">
        <v>90</v>
      </c>
      <c r="H123" s="114">
        <v>5</v>
      </c>
      <c r="I123" s="114">
        <v>6</v>
      </c>
      <c r="J123" s="115">
        <v>4713.8</v>
      </c>
      <c r="K123" s="115">
        <v>4341.8</v>
      </c>
      <c r="L123" s="115">
        <v>4341.8</v>
      </c>
      <c r="M123" s="114">
        <v>199</v>
      </c>
      <c r="N123" s="116">
        <f>'Приложение 2'!E126</f>
        <v>390000</v>
      </c>
      <c r="O123" s="361">
        <v>0</v>
      </c>
      <c r="P123" s="361">
        <v>0</v>
      </c>
      <c r="Q123" s="361">
        <v>0</v>
      </c>
      <c r="R123" s="361">
        <f t="shared" ref="R123:R128" si="7">N123</f>
        <v>390000</v>
      </c>
      <c r="S123" s="361">
        <f t="shared" si="5"/>
        <v>89.824496752498959</v>
      </c>
      <c r="T123" s="361">
        <v>2194.5</v>
      </c>
      <c r="U123" s="105" t="s">
        <v>226</v>
      </c>
      <c r="V123" s="117">
        <f t="shared" si="6"/>
        <v>2104.6755032475012</v>
      </c>
      <c r="W123" s="118" t="s">
        <v>1067</v>
      </c>
    </row>
    <row r="124" spans="1:23" ht="10.5" customHeight="1">
      <c r="A124" s="369">
        <v>109</v>
      </c>
      <c r="B124" s="129" t="s">
        <v>1066</v>
      </c>
      <c r="C124" s="354"/>
      <c r="D124" s="354"/>
      <c r="E124" s="302">
        <v>1984</v>
      </c>
      <c r="F124" s="114"/>
      <c r="G124" s="302" t="s">
        <v>90</v>
      </c>
      <c r="H124" s="114">
        <v>5</v>
      </c>
      <c r="I124" s="114">
        <v>8</v>
      </c>
      <c r="J124" s="115">
        <v>6493</v>
      </c>
      <c r="K124" s="115">
        <v>5832.6</v>
      </c>
      <c r="L124" s="115">
        <v>5832.6</v>
      </c>
      <c r="M124" s="114">
        <v>276</v>
      </c>
      <c r="N124" s="116">
        <f>'Приложение 2'!E127</f>
        <v>961041.56</v>
      </c>
      <c r="O124" s="361">
        <v>0</v>
      </c>
      <c r="P124" s="361">
        <v>0</v>
      </c>
      <c r="Q124" s="361">
        <v>0</v>
      </c>
      <c r="R124" s="361">
        <f t="shared" si="7"/>
        <v>961041.56</v>
      </c>
      <c r="S124" s="361">
        <f t="shared" si="5"/>
        <v>164.77069574460791</v>
      </c>
      <c r="T124" s="361">
        <v>4984.6499999999996</v>
      </c>
      <c r="U124" s="105" t="s">
        <v>226</v>
      </c>
      <c r="V124" s="117">
        <f t="shared" si="6"/>
        <v>4819.8793042553916</v>
      </c>
      <c r="W124" s="118" t="s">
        <v>1067</v>
      </c>
    </row>
    <row r="125" spans="1:23" ht="10.5" customHeight="1">
      <c r="A125" s="369">
        <v>110</v>
      </c>
      <c r="B125" s="129" t="s">
        <v>1134</v>
      </c>
      <c r="C125" s="354"/>
      <c r="D125" s="354"/>
      <c r="E125" s="302">
        <v>1981</v>
      </c>
      <c r="F125" s="114"/>
      <c r="G125" s="302" t="s">
        <v>90</v>
      </c>
      <c r="H125" s="114">
        <v>5</v>
      </c>
      <c r="I125" s="114">
        <v>4</v>
      </c>
      <c r="J125" s="115">
        <v>3698.51</v>
      </c>
      <c r="K125" s="115">
        <f>L125+I125</f>
        <v>3319.11</v>
      </c>
      <c r="L125" s="115">
        <v>3315.11</v>
      </c>
      <c r="M125" s="114">
        <v>151</v>
      </c>
      <c r="N125" s="116">
        <f>'Приложение 2'!E128</f>
        <v>379884</v>
      </c>
      <c r="O125" s="361">
        <v>0</v>
      </c>
      <c r="P125" s="361">
        <v>0</v>
      </c>
      <c r="Q125" s="361">
        <v>0</v>
      </c>
      <c r="R125" s="361">
        <f t="shared" si="7"/>
        <v>379884</v>
      </c>
      <c r="S125" s="361">
        <f t="shared" si="5"/>
        <v>114.45357339768793</v>
      </c>
      <c r="T125" s="361">
        <v>4984.6499999999996</v>
      </c>
      <c r="U125" s="105" t="s">
        <v>226</v>
      </c>
      <c r="V125" s="117">
        <f t="shared" si="6"/>
        <v>4870.1964266023115</v>
      </c>
      <c r="W125" s="118" t="s">
        <v>1067</v>
      </c>
    </row>
    <row r="126" spans="1:23" ht="10.5" customHeight="1">
      <c r="A126" s="369">
        <v>111</v>
      </c>
      <c r="B126" s="129" t="s">
        <v>1076</v>
      </c>
      <c r="C126" s="354"/>
      <c r="D126" s="354"/>
      <c r="E126" s="302">
        <v>1997</v>
      </c>
      <c r="F126" s="114"/>
      <c r="G126" s="302" t="s">
        <v>88</v>
      </c>
      <c r="H126" s="114">
        <v>9</v>
      </c>
      <c r="I126" s="114">
        <v>2</v>
      </c>
      <c r="J126" s="115">
        <v>4034.1</v>
      </c>
      <c r="K126" s="115">
        <v>3394.1</v>
      </c>
      <c r="L126" s="115">
        <v>3394.1</v>
      </c>
      <c r="M126" s="114">
        <v>158</v>
      </c>
      <c r="N126" s="116">
        <f>'Приложение 2'!E129</f>
        <v>570000</v>
      </c>
      <c r="O126" s="361">
        <v>0</v>
      </c>
      <c r="P126" s="361">
        <v>0</v>
      </c>
      <c r="Q126" s="361">
        <v>0</v>
      </c>
      <c r="R126" s="361">
        <f t="shared" si="7"/>
        <v>570000</v>
      </c>
      <c r="S126" s="361">
        <f t="shared" si="5"/>
        <v>167.93848148257271</v>
      </c>
      <c r="T126" s="361">
        <v>3929.2</v>
      </c>
      <c r="U126" s="105" t="s">
        <v>226</v>
      </c>
      <c r="V126" s="117">
        <f t="shared" si="6"/>
        <v>3761.2615185174272</v>
      </c>
      <c r="W126" s="118" t="s">
        <v>1067</v>
      </c>
    </row>
    <row r="127" spans="1:23" ht="10.5" customHeight="1">
      <c r="A127" s="369">
        <v>112</v>
      </c>
      <c r="B127" s="129" t="s">
        <v>1077</v>
      </c>
      <c r="C127" s="354"/>
      <c r="D127" s="354"/>
      <c r="E127" s="302">
        <v>1982</v>
      </c>
      <c r="F127" s="114"/>
      <c r="G127" s="302" t="s">
        <v>90</v>
      </c>
      <c r="H127" s="114">
        <v>5</v>
      </c>
      <c r="I127" s="114">
        <v>8</v>
      </c>
      <c r="J127" s="115">
        <v>6305.5</v>
      </c>
      <c r="K127" s="115">
        <v>5793.5</v>
      </c>
      <c r="L127" s="115">
        <v>5793.5</v>
      </c>
      <c r="M127" s="114">
        <v>278</v>
      </c>
      <c r="N127" s="116">
        <f>'Приложение 2'!E130</f>
        <v>979618</v>
      </c>
      <c r="O127" s="361">
        <v>0</v>
      </c>
      <c r="P127" s="361">
        <v>0</v>
      </c>
      <c r="Q127" s="361">
        <v>0</v>
      </c>
      <c r="R127" s="361">
        <f t="shared" si="7"/>
        <v>979618</v>
      </c>
      <c r="S127" s="361">
        <f t="shared" si="5"/>
        <v>169.08915163545353</v>
      </c>
      <c r="T127" s="361">
        <v>4984.6499999999996</v>
      </c>
      <c r="U127" s="105" t="s">
        <v>226</v>
      </c>
      <c r="V127" s="117">
        <f t="shared" si="6"/>
        <v>4815.5608483645465</v>
      </c>
      <c r="W127" s="118" t="s">
        <v>1067</v>
      </c>
    </row>
    <row r="128" spans="1:23" ht="10.5" customHeight="1">
      <c r="A128" s="369">
        <v>113</v>
      </c>
      <c r="B128" s="129" t="s">
        <v>1078</v>
      </c>
      <c r="C128" s="354"/>
      <c r="D128" s="354"/>
      <c r="E128" s="302">
        <v>1986</v>
      </c>
      <c r="F128" s="114"/>
      <c r="G128" s="302" t="s">
        <v>90</v>
      </c>
      <c r="H128" s="114">
        <v>5</v>
      </c>
      <c r="I128" s="114">
        <v>9</v>
      </c>
      <c r="J128" s="115">
        <v>7688.2</v>
      </c>
      <c r="K128" s="115">
        <v>6798.2</v>
      </c>
      <c r="L128" s="115">
        <v>6798.2</v>
      </c>
      <c r="M128" s="114">
        <v>340</v>
      </c>
      <c r="N128" s="116">
        <f>'Приложение 2'!E131</f>
        <v>854947</v>
      </c>
      <c r="O128" s="361">
        <v>0</v>
      </c>
      <c r="P128" s="361">
        <v>0</v>
      </c>
      <c r="Q128" s="361">
        <v>0</v>
      </c>
      <c r="R128" s="361">
        <f t="shared" si="7"/>
        <v>854947</v>
      </c>
      <c r="S128" s="361">
        <f t="shared" si="5"/>
        <v>125.76078962078198</v>
      </c>
      <c r="T128" s="361">
        <v>7502.06</v>
      </c>
      <c r="U128" s="105" t="s">
        <v>226</v>
      </c>
      <c r="V128" s="117">
        <f t="shared" si="6"/>
        <v>7376.2992103792185</v>
      </c>
      <c r="W128" s="118" t="s">
        <v>1067</v>
      </c>
    </row>
    <row r="129" spans="1:23" ht="10.5" customHeight="1">
      <c r="A129" s="369">
        <v>114</v>
      </c>
      <c r="B129" s="129" t="s">
        <v>1111</v>
      </c>
      <c r="C129" s="354"/>
      <c r="D129" s="354"/>
      <c r="E129" s="302">
        <v>1996</v>
      </c>
      <c r="F129" s="114"/>
      <c r="G129" s="302" t="s">
        <v>90</v>
      </c>
      <c r="H129" s="114">
        <v>1</v>
      </c>
      <c r="I129" s="114">
        <v>17</v>
      </c>
      <c r="J129" s="115">
        <v>6002.6</v>
      </c>
      <c r="K129" s="115">
        <v>4802.6000000000004</v>
      </c>
      <c r="L129" s="115">
        <v>4531.1000000000004</v>
      </c>
      <c r="M129" s="114">
        <v>175</v>
      </c>
      <c r="N129" s="361">
        <f>'Приложение 2'!E132</f>
        <v>357000</v>
      </c>
      <c r="O129" s="361">
        <v>0</v>
      </c>
      <c r="P129" s="361">
        <v>0</v>
      </c>
      <c r="Q129" s="361">
        <v>0</v>
      </c>
      <c r="R129" s="361">
        <f>N129</f>
        <v>357000</v>
      </c>
      <c r="S129" s="361">
        <f t="shared" si="5"/>
        <v>74.3347353516845</v>
      </c>
      <c r="T129" s="361">
        <v>2194.5</v>
      </c>
      <c r="U129" s="105" t="s">
        <v>226</v>
      </c>
      <c r="V129" s="117">
        <f t="shared" si="6"/>
        <v>2120.1652646483153</v>
      </c>
      <c r="W129" s="118" t="s">
        <v>1067</v>
      </c>
    </row>
    <row r="130" spans="1:23" ht="10.5" customHeight="1">
      <c r="A130" s="369">
        <v>115</v>
      </c>
      <c r="B130" s="354" t="s">
        <v>1130</v>
      </c>
      <c r="C130" s="357"/>
      <c r="D130" s="357"/>
      <c r="E130" s="303">
        <v>1977</v>
      </c>
      <c r="F130" s="292"/>
      <c r="G130" s="302" t="s">
        <v>90</v>
      </c>
      <c r="H130" s="114">
        <v>5</v>
      </c>
      <c r="I130" s="114">
        <v>4</v>
      </c>
      <c r="J130" s="115">
        <v>3558.4</v>
      </c>
      <c r="K130" s="115">
        <v>3283.4</v>
      </c>
      <c r="L130" s="115">
        <v>3193.7</v>
      </c>
      <c r="M130" s="114">
        <v>147</v>
      </c>
      <c r="N130" s="361">
        <f>'Приложение 2'!E133</f>
        <v>278275.90000000002</v>
      </c>
      <c r="O130" s="361">
        <v>0</v>
      </c>
      <c r="P130" s="361">
        <v>0</v>
      </c>
      <c r="Q130" s="361">
        <v>0</v>
      </c>
      <c r="R130" s="361">
        <f>N130</f>
        <v>278275.90000000002</v>
      </c>
      <c r="S130" s="361">
        <f t="shared" si="5"/>
        <v>84.752360358165319</v>
      </c>
      <c r="T130" s="361">
        <v>4984.6499999999996</v>
      </c>
      <c r="U130" s="105" t="s">
        <v>226</v>
      </c>
      <c r="V130" s="117">
        <f t="shared" si="6"/>
        <v>4899.8976396418348</v>
      </c>
      <c r="W130" s="118" t="s">
        <v>1067</v>
      </c>
    </row>
    <row r="131" spans="1:23" ht="22.5" customHeight="1">
      <c r="A131" s="464" t="s">
        <v>108</v>
      </c>
      <c r="B131" s="465"/>
      <c r="C131" s="357"/>
      <c r="D131" s="357"/>
      <c r="E131" s="366" t="s">
        <v>388</v>
      </c>
      <c r="F131" s="366" t="s">
        <v>388</v>
      </c>
      <c r="G131" s="366" t="s">
        <v>388</v>
      </c>
      <c r="H131" s="366" t="s">
        <v>388</v>
      </c>
      <c r="I131" s="366" t="s">
        <v>388</v>
      </c>
      <c r="J131" s="196">
        <f>SUM(J16:J130)</f>
        <v>402521.65</v>
      </c>
      <c r="K131" s="196">
        <f t="shared" ref="K131:R131" si="8">SUM(K16:K130)</f>
        <v>358316.06000000006</v>
      </c>
      <c r="L131" s="196">
        <f t="shared" si="8"/>
        <v>338060.25999999989</v>
      </c>
      <c r="M131" s="290">
        <f t="shared" si="8"/>
        <v>15044</v>
      </c>
      <c r="N131" s="196">
        <f>SUM(N16:N130)</f>
        <v>317278213.48000002</v>
      </c>
      <c r="O131" s="196">
        <f t="shared" si="8"/>
        <v>0</v>
      </c>
      <c r="P131" s="196">
        <f t="shared" si="8"/>
        <v>0</v>
      </c>
      <c r="Q131" s="196">
        <f t="shared" si="8"/>
        <v>0</v>
      </c>
      <c r="R131" s="196">
        <f t="shared" si="8"/>
        <v>317278213.48000002</v>
      </c>
      <c r="S131" s="135">
        <f>N131/K131</f>
        <v>885.47025628714482</v>
      </c>
      <c r="T131" s="131"/>
      <c r="U131" s="150"/>
      <c r="V131" s="117">
        <f t="shared" si="6"/>
        <v>-885.47025628714482</v>
      </c>
      <c r="W131" s="118"/>
    </row>
    <row r="132" spans="1:23" s="132" customFormat="1" ht="9" customHeight="1">
      <c r="A132" s="433" t="s">
        <v>220</v>
      </c>
      <c r="B132" s="434"/>
      <c r="C132" s="434"/>
      <c r="D132" s="434"/>
      <c r="E132" s="434"/>
      <c r="F132" s="434"/>
      <c r="G132" s="434"/>
      <c r="H132" s="434"/>
      <c r="I132" s="434"/>
      <c r="J132" s="434"/>
      <c r="K132" s="434"/>
      <c r="L132" s="434"/>
      <c r="M132" s="434"/>
      <c r="N132" s="434"/>
      <c r="O132" s="434"/>
      <c r="P132" s="434"/>
      <c r="Q132" s="434"/>
      <c r="R132" s="434"/>
      <c r="S132" s="434"/>
      <c r="T132" s="434"/>
      <c r="U132" s="435"/>
      <c r="V132" s="117">
        <f t="shared" si="6"/>
        <v>0</v>
      </c>
      <c r="W132" s="118"/>
    </row>
    <row r="133" spans="1:23" s="132" customFormat="1" ht="9" customHeight="1">
      <c r="A133" s="369">
        <v>116</v>
      </c>
      <c r="B133" s="129" t="s">
        <v>222</v>
      </c>
      <c r="C133" s="356" t="s">
        <v>978</v>
      </c>
      <c r="D133" s="356"/>
      <c r="E133" s="120">
        <v>1961</v>
      </c>
      <c r="F133" s="123"/>
      <c r="G133" s="114" t="s">
        <v>88</v>
      </c>
      <c r="H133" s="114">
        <v>3</v>
      </c>
      <c r="I133" s="114" t="s">
        <v>73</v>
      </c>
      <c r="J133" s="115">
        <v>1039.4000000000001</v>
      </c>
      <c r="K133" s="115">
        <v>965.6</v>
      </c>
      <c r="L133" s="115">
        <v>925.3</v>
      </c>
      <c r="M133" s="114">
        <v>35</v>
      </c>
      <c r="N133" s="133">
        <f>'Приложение 2'!E136</f>
        <v>2116645.38</v>
      </c>
      <c r="O133" s="361">
        <v>0</v>
      </c>
      <c r="P133" s="361">
        <v>0</v>
      </c>
      <c r="Q133" s="361">
        <v>0</v>
      </c>
      <c r="R133" s="361">
        <f t="shared" ref="R133:R140" si="9">N133</f>
        <v>2116645.38</v>
      </c>
      <c r="S133" s="361">
        <f>N133/K133</f>
        <v>2192.0519676884837</v>
      </c>
      <c r="T133" s="361">
        <f>4984.65+322.91</f>
        <v>5307.5599999999995</v>
      </c>
      <c r="U133" s="105" t="s">
        <v>226</v>
      </c>
      <c r="V133" s="117">
        <f t="shared" si="6"/>
        <v>3115.5080323115158</v>
      </c>
      <c r="W133" s="118"/>
    </row>
    <row r="134" spans="1:23" s="132" customFormat="1" ht="9" customHeight="1">
      <c r="A134" s="369">
        <v>117</v>
      </c>
      <c r="B134" s="129" t="s">
        <v>1018</v>
      </c>
      <c r="C134" s="356" t="s">
        <v>976</v>
      </c>
      <c r="D134" s="356"/>
      <c r="E134" s="120">
        <v>1966</v>
      </c>
      <c r="F134" s="123"/>
      <c r="G134" s="114" t="s">
        <v>88</v>
      </c>
      <c r="H134" s="114">
        <v>4</v>
      </c>
      <c r="I134" s="114">
        <v>4</v>
      </c>
      <c r="J134" s="115">
        <v>2760.6</v>
      </c>
      <c r="K134" s="115">
        <v>2564.1999999999998</v>
      </c>
      <c r="L134" s="115">
        <v>2300.5</v>
      </c>
      <c r="M134" s="114">
        <v>95</v>
      </c>
      <c r="N134" s="133">
        <f>'Приложение 2'!E137</f>
        <v>3992588.78</v>
      </c>
      <c r="O134" s="361">
        <v>0</v>
      </c>
      <c r="P134" s="361">
        <v>0</v>
      </c>
      <c r="Q134" s="361">
        <v>0</v>
      </c>
      <c r="R134" s="361">
        <f t="shared" si="9"/>
        <v>3992588.78</v>
      </c>
      <c r="S134" s="361">
        <f t="shared" ref="S134:S142" si="10">N134/K134</f>
        <v>1557.0504562826613</v>
      </c>
      <c r="T134" s="361">
        <v>4503.95</v>
      </c>
      <c r="U134" s="105" t="s">
        <v>226</v>
      </c>
      <c r="V134" s="117">
        <f t="shared" si="6"/>
        <v>2946.8995437173385</v>
      </c>
      <c r="W134" s="118"/>
    </row>
    <row r="135" spans="1:23" s="132" customFormat="1" ht="9" customHeight="1">
      <c r="A135" s="369">
        <v>118</v>
      </c>
      <c r="B135" s="129" t="s">
        <v>365</v>
      </c>
      <c r="C135" s="356" t="s">
        <v>976</v>
      </c>
      <c r="D135" s="356"/>
      <c r="E135" s="120">
        <v>1953</v>
      </c>
      <c r="F135" s="123"/>
      <c r="G135" s="114" t="s">
        <v>88</v>
      </c>
      <c r="H135" s="114">
        <v>4</v>
      </c>
      <c r="I135" s="114">
        <v>4</v>
      </c>
      <c r="J135" s="115">
        <v>3958.4</v>
      </c>
      <c r="K135" s="115">
        <v>3577.8</v>
      </c>
      <c r="L135" s="115">
        <v>2792.5</v>
      </c>
      <c r="M135" s="114">
        <v>113</v>
      </c>
      <c r="N135" s="133">
        <f>'Приложение 2'!E138</f>
        <v>4303950.1500000004</v>
      </c>
      <c r="O135" s="361">
        <v>0</v>
      </c>
      <c r="P135" s="361">
        <v>0</v>
      </c>
      <c r="Q135" s="361">
        <v>0</v>
      </c>
      <c r="R135" s="361">
        <f t="shared" si="9"/>
        <v>4303950.1500000004</v>
      </c>
      <c r="S135" s="361">
        <f t="shared" si="10"/>
        <v>1202.9599614288111</v>
      </c>
      <c r="T135" s="361">
        <v>4503.95</v>
      </c>
      <c r="U135" s="105" t="s">
        <v>226</v>
      </c>
      <c r="V135" s="117">
        <f t="shared" si="6"/>
        <v>3300.990038571189</v>
      </c>
      <c r="W135" s="118"/>
    </row>
    <row r="136" spans="1:23" s="132" customFormat="1" ht="9" customHeight="1">
      <c r="A136" s="369">
        <v>119</v>
      </c>
      <c r="B136" s="129" t="s">
        <v>366</v>
      </c>
      <c r="C136" s="356" t="s">
        <v>976</v>
      </c>
      <c r="D136" s="356"/>
      <c r="E136" s="120">
        <v>1917</v>
      </c>
      <c r="F136" s="123"/>
      <c r="G136" s="114" t="s">
        <v>88</v>
      </c>
      <c r="H136" s="114">
        <v>1</v>
      </c>
      <c r="I136" s="114">
        <v>4</v>
      </c>
      <c r="J136" s="115">
        <v>362.7</v>
      </c>
      <c r="K136" s="115">
        <v>340.1</v>
      </c>
      <c r="L136" s="115">
        <v>174.5</v>
      </c>
      <c r="M136" s="114">
        <v>10</v>
      </c>
      <c r="N136" s="133">
        <f>'Приложение 2'!E139</f>
        <v>1110243.6499999999</v>
      </c>
      <c r="O136" s="361">
        <v>0</v>
      </c>
      <c r="P136" s="361">
        <v>0</v>
      </c>
      <c r="Q136" s="361">
        <v>0</v>
      </c>
      <c r="R136" s="361">
        <f t="shared" si="9"/>
        <v>1110243.6499999999</v>
      </c>
      <c r="S136" s="361">
        <f t="shared" si="10"/>
        <v>3264.4623640105847</v>
      </c>
      <c r="T136" s="361">
        <v>4503.95</v>
      </c>
      <c r="U136" s="105" t="s">
        <v>226</v>
      </c>
      <c r="V136" s="117">
        <f t="shared" si="6"/>
        <v>1239.4876359894151</v>
      </c>
      <c r="W136" s="118"/>
    </row>
    <row r="137" spans="1:23" s="132" customFormat="1" ht="9" customHeight="1">
      <c r="A137" s="369">
        <v>120</v>
      </c>
      <c r="B137" s="129" t="s">
        <v>223</v>
      </c>
      <c r="C137" s="356" t="s">
        <v>976</v>
      </c>
      <c r="D137" s="356"/>
      <c r="E137" s="120">
        <v>1961</v>
      </c>
      <c r="F137" s="123"/>
      <c r="G137" s="114" t="s">
        <v>88</v>
      </c>
      <c r="H137" s="114">
        <v>3</v>
      </c>
      <c r="I137" s="114">
        <v>3</v>
      </c>
      <c r="J137" s="115">
        <v>1630</v>
      </c>
      <c r="K137" s="115">
        <v>1519.1</v>
      </c>
      <c r="L137" s="115">
        <v>1400.7</v>
      </c>
      <c r="M137" s="114">
        <v>74</v>
      </c>
      <c r="N137" s="133">
        <f>'Приложение 2'!E140</f>
        <v>2935085.2</v>
      </c>
      <c r="O137" s="361">
        <v>0</v>
      </c>
      <c r="P137" s="361">
        <v>0</v>
      </c>
      <c r="Q137" s="361">
        <v>0</v>
      </c>
      <c r="R137" s="361">
        <f t="shared" si="9"/>
        <v>2935085.2</v>
      </c>
      <c r="S137" s="361">
        <f t="shared" si="10"/>
        <v>1932.1211243499442</v>
      </c>
      <c r="T137" s="361">
        <v>4503.95</v>
      </c>
      <c r="U137" s="105" t="s">
        <v>226</v>
      </c>
      <c r="V137" s="117">
        <f t="shared" si="6"/>
        <v>2571.8288756500556</v>
      </c>
      <c r="W137" s="118"/>
    </row>
    <row r="138" spans="1:23" s="132" customFormat="1" ht="9" customHeight="1">
      <c r="A138" s="369">
        <v>121</v>
      </c>
      <c r="B138" s="129" t="s">
        <v>1136</v>
      </c>
      <c r="C138" s="356" t="s">
        <v>976</v>
      </c>
      <c r="D138" s="356"/>
      <c r="E138" s="120">
        <v>1963</v>
      </c>
      <c r="F138" s="123"/>
      <c r="G138" s="114" t="s">
        <v>88</v>
      </c>
      <c r="H138" s="114">
        <v>4</v>
      </c>
      <c r="I138" s="114" t="s">
        <v>73</v>
      </c>
      <c r="J138" s="115">
        <v>1428.2</v>
      </c>
      <c r="K138" s="115">
        <v>1288.4000000000001</v>
      </c>
      <c r="L138" s="115">
        <v>1246.3</v>
      </c>
      <c r="M138" s="114">
        <v>65</v>
      </c>
      <c r="N138" s="133">
        <f>'Приложение 2'!E141</f>
        <v>1936321.92</v>
      </c>
      <c r="O138" s="361">
        <v>0</v>
      </c>
      <c r="P138" s="361">
        <v>0</v>
      </c>
      <c r="Q138" s="361">
        <v>0</v>
      </c>
      <c r="R138" s="361">
        <f t="shared" si="9"/>
        <v>1936321.92</v>
      </c>
      <c r="S138" s="361">
        <f t="shared" si="10"/>
        <v>1502.8887923005277</v>
      </c>
      <c r="T138" s="361">
        <v>4503.95</v>
      </c>
      <c r="U138" s="105" t="s">
        <v>226</v>
      </c>
      <c r="V138" s="117">
        <f t="shared" si="6"/>
        <v>3001.0612076994721</v>
      </c>
      <c r="W138" s="118"/>
    </row>
    <row r="139" spans="1:23" s="132" customFormat="1" ht="9" customHeight="1">
      <c r="A139" s="369">
        <v>122</v>
      </c>
      <c r="B139" s="129" t="s">
        <v>224</v>
      </c>
      <c r="C139" s="356" t="s">
        <v>976</v>
      </c>
      <c r="D139" s="356"/>
      <c r="E139" s="120">
        <v>1949</v>
      </c>
      <c r="F139" s="123"/>
      <c r="G139" s="114" t="s">
        <v>88</v>
      </c>
      <c r="H139" s="114">
        <v>5</v>
      </c>
      <c r="I139" s="114">
        <v>4</v>
      </c>
      <c r="J139" s="115">
        <v>2758.78</v>
      </c>
      <c r="K139" s="115">
        <v>2457.1799999999998</v>
      </c>
      <c r="L139" s="115">
        <v>2371</v>
      </c>
      <c r="M139" s="114">
        <v>98</v>
      </c>
      <c r="N139" s="133">
        <f>'Приложение 2'!E142</f>
        <v>3872686.96</v>
      </c>
      <c r="O139" s="361">
        <v>0</v>
      </c>
      <c r="P139" s="361">
        <v>0</v>
      </c>
      <c r="Q139" s="361">
        <v>0</v>
      </c>
      <c r="R139" s="361">
        <f t="shared" si="9"/>
        <v>3872686.96</v>
      </c>
      <c r="S139" s="361">
        <f t="shared" si="10"/>
        <v>1576.0697059230502</v>
      </c>
      <c r="T139" s="361">
        <v>4503.95</v>
      </c>
      <c r="U139" s="105" t="s">
        <v>226</v>
      </c>
      <c r="V139" s="117">
        <f t="shared" si="6"/>
        <v>2927.8802940769497</v>
      </c>
      <c r="W139" s="118"/>
    </row>
    <row r="140" spans="1:23" s="132" customFormat="1" ht="9" customHeight="1">
      <c r="A140" s="369">
        <v>123</v>
      </c>
      <c r="B140" s="129" t="s">
        <v>367</v>
      </c>
      <c r="C140" s="356" t="s">
        <v>976</v>
      </c>
      <c r="D140" s="356"/>
      <c r="E140" s="120">
        <v>1959</v>
      </c>
      <c r="F140" s="123"/>
      <c r="G140" s="114" t="s">
        <v>88</v>
      </c>
      <c r="H140" s="114">
        <v>3</v>
      </c>
      <c r="I140" s="114">
        <v>3</v>
      </c>
      <c r="J140" s="115">
        <v>1674.1</v>
      </c>
      <c r="K140" s="115">
        <v>1542.9</v>
      </c>
      <c r="L140" s="115">
        <v>1138</v>
      </c>
      <c r="M140" s="114">
        <v>63</v>
      </c>
      <c r="N140" s="133">
        <f>'Приложение 2'!E143</f>
        <v>2640715.48</v>
      </c>
      <c r="O140" s="361">
        <v>0</v>
      </c>
      <c r="P140" s="361">
        <v>0</v>
      </c>
      <c r="Q140" s="361">
        <v>0</v>
      </c>
      <c r="R140" s="361">
        <f t="shared" si="9"/>
        <v>2640715.48</v>
      </c>
      <c r="S140" s="361">
        <f t="shared" si="10"/>
        <v>1711.527305722989</v>
      </c>
      <c r="T140" s="361">
        <v>4503.95</v>
      </c>
      <c r="U140" s="105" t="s">
        <v>226</v>
      </c>
      <c r="V140" s="117">
        <f t="shared" si="6"/>
        <v>2792.422694277011</v>
      </c>
      <c r="W140" s="118"/>
    </row>
    <row r="141" spans="1:23" s="132" customFormat="1" ht="9" customHeight="1">
      <c r="A141" s="369">
        <v>124</v>
      </c>
      <c r="B141" s="129" t="s">
        <v>1137</v>
      </c>
      <c r="C141" s="356" t="s">
        <v>975</v>
      </c>
      <c r="D141" s="356"/>
      <c r="E141" s="120">
        <v>1963</v>
      </c>
      <c r="F141" s="123"/>
      <c r="G141" s="114" t="s">
        <v>88</v>
      </c>
      <c r="H141" s="114">
        <v>4</v>
      </c>
      <c r="I141" s="114">
        <v>3</v>
      </c>
      <c r="J141" s="115">
        <v>2581.4</v>
      </c>
      <c r="K141" s="115">
        <v>1665.2</v>
      </c>
      <c r="L141" s="115">
        <v>978.8</v>
      </c>
      <c r="M141" s="114">
        <v>227</v>
      </c>
      <c r="N141" s="133">
        <f>'Приложение 2'!E144</f>
        <v>2227652.15</v>
      </c>
      <c r="O141" s="361">
        <v>0</v>
      </c>
      <c r="P141" s="361">
        <v>0</v>
      </c>
      <c r="Q141" s="361">
        <v>0</v>
      </c>
      <c r="R141" s="361">
        <f>N141</f>
        <v>2227652.15</v>
      </c>
      <c r="S141" s="361">
        <f t="shared" si="10"/>
        <v>1337.7685263031467</v>
      </c>
      <c r="T141" s="361">
        <v>4180</v>
      </c>
      <c r="U141" s="105" t="s">
        <v>226</v>
      </c>
      <c r="V141" s="117">
        <f t="shared" si="6"/>
        <v>2842.2314736968533</v>
      </c>
      <c r="W141" s="118"/>
    </row>
    <row r="142" spans="1:23" s="132" customFormat="1" ht="9" customHeight="1">
      <c r="A142" s="369">
        <v>125</v>
      </c>
      <c r="B142" s="129" t="s">
        <v>1079</v>
      </c>
      <c r="C142" s="356"/>
      <c r="D142" s="356"/>
      <c r="E142" s="120">
        <v>1987</v>
      </c>
      <c r="F142" s="123"/>
      <c r="G142" s="114" t="s">
        <v>88</v>
      </c>
      <c r="H142" s="114">
        <v>5</v>
      </c>
      <c r="I142" s="114">
        <v>4</v>
      </c>
      <c r="J142" s="304">
        <v>2946.9</v>
      </c>
      <c r="K142" s="304">
        <v>2617.5</v>
      </c>
      <c r="L142" s="304">
        <v>2538.6</v>
      </c>
      <c r="M142" s="121">
        <v>135</v>
      </c>
      <c r="N142" s="133">
        <f>'Приложение 2'!E145</f>
        <v>97200</v>
      </c>
      <c r="O142" s="361">
        <v>0</v>
      </c>
      <c r="P142" s="361">
        <v>0</v>
      </c>
      <c r="Q142" s="361">
        <v>0</v>
      </c>
      <c r="R142" s="361">
        <f>N142</f>
        <v>97200</v>
      </c>
      <c r="S142" s="361">
        <f t="shared" si="10"/>
        <v>37.134670487106014</v>
      </c>
      <c r="T142" s="361">
        <v>3929.2</v>
      </c>
      <c r="U142" s="105" t="s">
        <v>226</v>
      </c>
      <c r="V142" s="117">
        <f t="shared" si="6"/>
        <v>3892.0653295128936</v>
      </c>
      <c r="W142" s="118" t="s">
        <v>1067</v>
      </c>
    </row>
    <row r="143" spans="1:23" s="132" customFormat="1" ht="20.25" customHeight="1">
      <c r="A143" s="431" t="s">
        <v>221</v>
      </c>
      <c r="B143" s="432"/>
      <c r="C143" s="356"/>
      <c r="D143" s="356"/>
      <c r="E143" s="120" t="s">
        <v>388</v>
      </c>
      <c r="F143" s="114" t="s">
        <v>388</v>
      </c>
      <c r="G143" s="114" t="s">
        <v>388</v>
      </c>
      <c r="H143" s="114" t="s">
        <v>388</v>
      </c>
      <c r="I143" s="114" t="s">
        <v>388</v>
      </c>
      <c r="J143" s="133">
        <f t="shared" ref="J143:R143" si="11">SUM(J133:J142)</f>
        <v>21140.480000000003</v>
      </c>
      <c r="K143" s="133">
        <f t="shared" si="11"/>
        <v>18537.980000000003</v>
      </c>
      <c r="L143" s="133">
        <f t="shared" si="11"/>
        <v>15866.199999999999</v>
      </c>
      <c r="M143" s="291">
        <f t="shared" si="11"/>
        <v>915</v>
      </c>
      <c r="N143" s="133">
        <f t="shared" si="11"/>
        <v>25233089.669999998</v>
      </c>
      <c r="O143" s="133">
        <f t="shared" si="11"/>
        <v>0</v>
      </c>
      <c r="P143" s="133">
        <f t="shared" si="11"/>
        <v>0</v>
      </c>
      <c r="Q143" s="133">
        <f t="shared" si="11"/>
        <v>0</v>
      </c>
      <c r="R143" s="133">
        <f t="shared" si="11"/>
        <v>25233089.669999998</v>
      </c>
      <c r="S143" s="361">
        <f>N143/K143</f>
        <v>1361.1563757216263</v>
      </c>
      <c r="T143" s="361"/>
      <c r="U143" s="105"/>
      <c r="V143" s="117">
        <f t="shared" si="6"/>
        <v>-1361.1563757216263</v>
      </c>
      <c r="W143" s="118"/>
    </row>
    <row r="144" spans="1:23" s="132" customFormat="1" ht="9" customHeight="1">
      <c r="A144" s="433" t="s">
        <v>230</v>
      </c>
      <c r="B144" s="434"/>
      <c r="C144" s="434"/>
      <c r="D144" s="434"/>
      <c r="E144" s="434"/>
      <c r="F144" s="434"/>
      <c r="G144" s="434"/>
      <c r="H144" s="434"/>
      <c r="I144" s="434"/>
      <c r="J144" s="434"/>
      <c r="K144" s="434"/>
      <c r="L144" s="434"/>
      <c r="M144" s="434"/>
      <c r="N144" s="434"/>
      <c r="O144" s="434"/>
      <c r="P144" s="434"/>
      <c r="Q144" s="434"/>
      <c r="R144" s="434"/>
      <c r="S144" s="434"/>
      <c r="T144" s="434"/>
      <c r="U144" s="435"/>
      <c r="V144" s="117">
        <f t="shared" si="6"/>
        <v>0</v>
      </c>
      <c r="W144" s="118"/>
    </row>
    <row r="145" spans="1:23" s="132" customFormat="1" ht="9" customHeight="1">
      <c r="A145" s="368">
        <v>126</v>
      </c>
      <c r="B145" s="129" t="s">
        <v>231</v>
      </c>
      <c r="C145" s="130" t="s">
        <v>979</v>
      </c>
      <c r="D145" s="130"/>
      <c r="E145" s="114">
        <v>1977</v>
      </c>
      <c r="F145" s="368"/>
      <c r="G145" s="114" t="s">
        <v>88</v>
      </c>
      <c r="H145" s="114">
        <v>2</v>
      </c>
      <c r="I145" s="114">
        <v>3</v>
      </c>
      <c r="J145" s="115">
        <v>1170</v>
      </c>
      <c r="K145" s="115">
        <v>1120</v>
      </c>
      <c r="L145" s="115">
        <v>1120</v>
      </c>
      <c r="M145" s="114">
        <v>21</v>
      </c>
      <c r="N145" s="361">
        <f>'Приложение 2'!E148</f>
        <v>2229910.67</v>
      </c>
      <c r="O145" s="361">
        <v>0</v>
      </c>
      <c r="P145" s="361">
        <v>0</v>
      </c>
      <c r="Q145" s="361">
        <v>0</v>
      </c>
      <c r="R145" s="361">
        <f t="shared" ref="R145:R152" si="12">N145</f>
        <v>2229910.67</v>
      </c>
      <c r="S145" s="361">
        <f t="shared" ref="S145:S153" si="13">N145/K145</f>
        <v>1990.991669642857</v>
      </c>
      <c r="T145" s="361">
        <v>3929.2</v>
      </c>
      <c r="U145" s="105" t="s">
        <v>226</v>
      </c>
      <c r="V145" s="117">
        <f t="shared" ref="V145:V208" si="14">T145-S145</f>
        <v>1938.2083303571428</v>
      </c>
      <c r="W145" s="118"/>
    </row>
    <row r="146" spans="1:23" s="132" customFormat="1" ht="9" customHeight="1">
      <c r="A146" s="368">
        <v>127</v>
      </c>
      <c r="B146" s="129" t="s">
        <v>232</v>
      </c>
      <c r="C146" s="130" t="s">
        <v>976</v>
      </c>
      <c r="D146" s="130"/>
      <c r="E146" s="114">
        <v>1960</v>
      </c>
      <c r="F146" s="368"/>
      <c r="G146" s="114" t="s">
        <v>88</v>
      </c>
      <c r="H146" s="114">
        <v>2</v>
      </c>
      <c r="I146" s="114">
        <v>1</v>
      </c>
      <c r="J146" s="115">
        <v>387</v>
      </c>
      <c r="K146" s="115">
        <v>285.3</v>
      </c>
      <c r="L146" s="115">
        <v>208</v>
      </c>
      <c r="M146" s="114">
        <v>8</v>
      </c>
      <c r="N146" s="361">
        <f>'Приложение 2'!E149</f>
        <v>848778.18</v>
      </c>
      <c r="O146" s="361">
        <v>0</v>
      </c>
      <c r="P146" s="361">
        <v>0</v>
      </c>
      <c r="Q146" s="361">
        <v>0</v>
      </c>
      <c r="R146" s="361">
        <f t="shared" si="12"/>
        <v>848778.18</v>
      </c>
      <c r="S146" s="361">
        <f t="shared" si="13"/>
        <v>2975.0374342797058</v>
      </c>
      <c r="T146" s="361">
        <v>4503.95</v>
      </c>
      <c r="U146" s="105" t="s">
        <v>226</v>
      </c>
      <c r="V146" s="117">
        <f t="shared" si="14"/>
        <v>1528.912565720294</v>
      </c>
      <c r="W146" s="118"/>
    </row>
    <row r="147" spans="1:23" s="132" customFormat="1" ht="9" customHeight="1">
      <c r="A147" s="368">
        <v>128</v>
      </c>
      <c r="B147" s="129" t="s">
        <v>233</v>
      </c>
      <c r="C147" s="130" t="s">
        <v>975</v>
      </c>
      <c r="D147" s="130"/>
      <c r="E147" s="114">
        <v>1984</v>
      </c>
      <c r="F147" s="368"/>
      <c r="G147" s="114" t="s">
        <v>88</v>
      </c>
      <c r="H147" s="114">
        <v>3</v>
      </c>
      <c r="I147" s="114">
        <v>2</v>
      </c>
      <c r="J147" s="115">
        <v>1389.6</v>
      </c>
      <c r="K147" s="115">
        <v>1281.0999999999999</v>
      </c>
      <c r="L147" s="115">
        <v>1233.3</v>
      </c>
      <c r="M147" s="114">
        <v>61</v>
      </c>
      <c r="N147" s="361">
        <f>'Приложение 2'!E150</f>
        <v>1526524.48</v>
      </c>
      <c r="O147" s="361">
        <v>0</v>
      </c>
      <c r="P147" s="361">
        <v>0</v>
      </c>
      <c r="Q147" s="361">
        <v>0</v>
      </c>
      <c r="R147" s="361">
        <f t="shared" si="12"/>
        <v>1526524.48</v>
      </c>
      <c r="S147" s="361">
        <f t="shared" si="13"/>
        <v>1191.5732417453751</v>
      </c>
      <c r="T147" s="361">
        <v>4180</v>
      </c>
      <c r="U147" s="105" t="s">
        <v>226</v>
      </c>
      <c r="V147" s="117">
        <f t="shared" si="14"/>
        <v>2988.4267582546249</v>
      </c>
      <c r="W147" s="118"/>
    </row>
    <row r="148" spans="1:23" s="132" customFormat="1" ht="9" customHeight="1">
      <c r="A148" s="368">
        <v>129</v>
      </c>
      <c r="B148" s="129" t="s">
        <v>238</v>
      </c>
      <c r="C148" s="130" t="s">
        <v>975</v>
      </c>
      <c r="D148" s="130"/>
      <c r="E148" s="114">
        <v>1989</v>
      </c>
      <c r="F148" s="368"/>
      <c r="G148" s="114" t="s">
        <v>88</v>
      </c>
      <c r="H148" s="114">
        <v>3</v>
      </c>
      <c r="I148" s="114">
        <v>1</v>
      </c>
      <c r="J148" s="115">
        <v>611.20000000000005</v>
      </c>
      <c r="K148" s="115">
        <v>560.79999999999995</v>
      </c>
      <c r="L148" s="115">
        <v>519</v>
      </c>
      <c r="M148" s="114">
        <v>35</v>
      </c>
      <c r="N148" s="361">
        <f>'Приложение 2'!E151</f>
        <v>1212878.1399999999</v>
      </c>
      <c r="O148" s="361">
        <v>0</v>
      </c>
      <c r="P148" s="361">
        <v>0</v>
      </c>
      <c r="Q148" s="361">
        <v>0</v>
      </c>
      <c r="R148" s="361">
        <f t="shared" si="12"/>
        <v>1212878.1399999999</v>
      </c>
      <c r="S148" s="361">
        <f t="shared" si="13"/>
        <v>2162.7641583452209</v>
      </c>
      <c r="T148" s="361">
        <v>4503.95</v>
      </c>
      <c r="U148" s="105" t="s">
        <v>226</v>
      </c>
      <c r="V148" s="117">
        <f t="shared" si="14"/>
        <v>2341.1858416547789</v>
      </c>
      <c r="W148" s="118"/>
    </row>
    <row r="149" spans="1:23" s="132" customFormat="1" ht="9" customHeight="1">
      <c r="A149" s="368">
        <v>130</v>
      </c>
      <c r="B149" s="129" t="s">
        <v>239</v>
      </c>
      <c r="C149" s="130" t="s">
        <v>975</v>
      </c>
      <c r="D149" s="130"/>
      <c r="E149" s="114">
        <v>1981</v>
      </c>
      <c r="F149" s="368"/>
      <c r="G149" s="114" t="s">
        <v>90</v>
      </c>
      <c r="H149" s="114">
        <v>5</v>
      </c>
      <c r="I149" s="114">
        <v>6</v>
      </c>
      <c r="J149" s="115">
        <v>4909.8999999999996</v>
      </c>
      <c r="K149" s="115">
        <v>4341.6000000000004</v>
      </c>
      <c r="L149" s="115">
        <v>4211.6000000000004</v>
      </c>
      <c r="M149" s="114">
        <v>182</v>
      </c>
      <c r="N149" s="361">
        <f>'Приложение 2'!E152</f>
        <v>2819384.29</v>
      </c>
      <c r="O149" s="361">
        <v>0</v>
      </c>
      <c r="P149" s="361">
        <v>0</v>
      </c>
      <c r="Q149" s="361">
        <v>0</v>
      </c>
      <c r="R149" s="361">
        <f t="shared" si="12"/>
        <v>2819384.29</v>
      </c>
      <c r="S149" s="361">
        <f t="shared" si="13"/>
        <v>649.38831076100973</v>
      </c>
      <c r="T149" s="361">
        <v>4180</v>
      </c>
      <c r="U149" s="105" t="s">
        <v>226</v>
      </c>
      <c r="V149" s="117">
        <f t="shared" si="14"/>
        <v>3530.61168923899</v>
      </c>
      <c r="W149" s="118"/>
    </row>
    <row r="150" spans="1:23" s="132" customFormat="1" ht="9" customHeight="1">
      <c r="A150" s="368">
        <v>131</v>
      </c>
      <c r="B150" s="129" t="s">
        <v>234</v>
      </c>
      <c r="C150" s="130" t="s">
        <v>976</v>
      </c>
      <c r="D150" s="130"/>
      <c r="E150" s="114">
        <v>1939</v>
      </c>
      <c r="F150" s="368"/>
      <c r="G150" s="114" t="s">
        <v>88</v>
      </c>
      <c r="H150" s="114">
        <v>2</v>
      </c>
      <c r="I150" s="114">
        <v>3</v>
      </c>
      <c r="J150" s="115">
        <v>917.7</v>
      </c>
      <c r="K150" s="115">
        <v>822</v>
      </c>
      <c r="L150" s="115">
        <v>822</v>
      </c>
      <c r="M150" s="114">
        <v>36</v>
      </c>
      <c r="N150" s="361">
        <f>'Приложение 2'!E153</f>
        <v>2357499.15</v>
      </c>
      <c r="O150" s="361">
        <v>0</v>
      </c>
      <c r="P150" s="361">
        <v>0</v>
      </c>
      <c r="Q150" s="361">
        <v>0</v>
      </c>
      <c r="R150" s="361">
        <f t="shared" si="12"/>
        <v>2357499.15</v>
      </c>
      <c r="S150" s="361">
        <f t="shared" si="13"/>
        <v>2868.0038321167881</v>
      </c>
      <c r="T150" s="361">
        <v>4503.95</v>
      </c>
      <c r="U150" s="105" t="s">
        <v>226</v>
      </c>
      <c r="V150" s="117">
        <f t="shared" si="14"/>
        <v>1635.9461678832117</v>
      </c>
      <c r="W150" s="118"/>
    </row>
    <row r="151" spans="1:23" s="132" customFormat="1" ht="9" customHeight="1">
      <c r="A151" s="368">
        <v>132</v>
      </c>
      <c r="B151" s="129" t="s">
        <v>235</v>
      </c>
      <c r="C151" s="130" t="s">
        <v>976</v>
      </c>
      <c r="D151" s="130"/>
      <c r="E151" s="114">
        <v>1979</v>
      </c>
      <c r="F151" s="368"/>
      <c r="G151" s="114" t="s">
        <v>88</v>
      </c>
      <c r="H151" s="114">
        <v>2</v>
      </c>
      <c r="I151" s="114">
        <v>3</v>
      </c>
      <c r="J151" s="115">
        <v>945.2</v>
      </c>
      <c r="K151" s="115">
        <v>857</v>
      </c>
      <c r="L151" s="115">
        <v>760.6</v>
      </c>
      <c r="M151" s="114">
        <v>34</v>
      </c>
      <c r="N151" s="361">
        <f>'Приложение 2'!E154</f>
        <v>2153191.38</v>
      </c>
      <c r="O151" s="361">
        <v>0</v>
      </c>
      <c r="P151" s="361">
        <v>0</v>
      </c>
      <c r="Q151" s="361">
        <v>0</v>
      </c>
      <c r="R151" s="361">
        <f t="shared" si="12"/>
        <v>2153191.38</v>
      </c>
      <c r="S151" s="361">
        <f t="shared" si="13"/>
        <v>2512.4753558926486</v>
      </c>
      <c r="T151" s="361">
        <v>4503.95</v>
      </c>
      <c r="U151" s="105" t="s">
        <v>226</v>
      </c>
      <c r="V151" s="117">
        <f t="shared" si="14"/>
        <v>1991.4746441073512</v>
      </c>
      <c r="W151" s="118"/>
    </row>
    <row r="152" spans="1:23" s="132" customFormat="1" ht="9" customHeight="1">
      <c r="A152" s="368">
        <v>133</v>
      </c>
      <c r="B152" s="129" t="s">
        <v>236</v>
      </c>
      <c r="C152" s="130" t="s">
        <v>976</v>
      </c>
      <c r="D152" s="130"/>
      <c r="E152" s="114">
        <v>1928</v>
      </c>
      <c r="F152" s="368"/>
      <c r="G152" s="114" t="s">
        <v>88</v>
      </c>
      <c r="H152" s="114">
        <v>2</v>
      </c>
      <c r="I152" s="114">
        <v>1</v>
      </c>
      <c r="J152" s="115">
        <v>222</v>
      </c>
      <c r="K152" s="115">
        <v>207</v>
      </c>
      <c r="L152" s="115">
        <v>162.30000000000001</v>
      </c>
      <c r="M152" s="114">
        <v>9</v>
      </c>
      <c r="N152" s="361">
        <f>'Приложение 2'!E155</f>
        <v>802154.2</v>
      </c>
      <c r="O152" s="361">
        <v>0</v>
      </c>
      <c r="P152" s="361">
        <v>0</v>
      </c>
      <c r="Q152" s="361">
        <v>0</v>
      </c>
      <c r="R152" s="361">
        <f t="shared" si="12"/>
        <v>802154.2</v>
      </c>
      <c r="S152" s="361">
        <f t="shared" si="13"/>
        <v>3875.1410628019321</v>
      </c>
      <c r="T152" s="361">
        <v>4503.95</v>
      </c>
      <c r="U152" s="105" t="s">
        <v>226</v>
      </c>
      <c r="V152" s="117">
        <f t="shared" si="14"/>
        <v>628.80893719806772</v>
      </c>
      <c r="W152" s="118"/>
    </row>
    <row r="153" spans="1:23" s="132" customFormat="1" ht="9" customHeight="1">
      <c r="A153" s="368">
        <v>134</v>
      </c>
      <c r="B153" s="354" t="s">
        <v>991</v>
      </c>
      <c r="C153" s="368" t="s">
        <v>106</v>
      </c>
      <c r="D153" s="368"/>
      <c r="E153" s="368" t="s">
        <v>106</v>
      </c>
      <c r="F153" s="368"/>
      <c r="G153" s="368" t="s">
        <v>88</v>
      </c>
      <c r="H153" s="368" t="s">
        <v>73</v>
      </c>
      <c r="I153" s="368" t="s">
        <v>73</v>
      </c>
      <c r="J153" s="361">
        <v>464.6</v>
      </c>
      <c r="K153" s="361">
        <f>365.9+38.5</f>
        <v>404.4</v>
      </c>
      <c r="L153" s="361">
        <v>111.8</v>
      </c>
      <c r="M153" s="103">
        <v>12</v>
      </c>
      <c r="N153" s="361">
        <f>'Приложение 2'!E156</f>
        <v>424035.08</v>
      </c>
      <c r="O153" s="361">
        <v>0</v>
      </c>
      <c r="P153" s="361">
        <v>0</v>
      </c>
      <c r="Q153" s="361">
        <v>0</v>
      </c>
      <c r="R153" s="361">
        <f>N153-O153-P153-Q153</f>
        <v>424035.08</v>
      </c>
      <c r="S153" s="361">
        <f t="shared" si="13"/>
        <v>1048.5536102868448</v>
      </c>
      <c r="T153" s="361">
        <v>4984.6499999999996</v>
      </c>
      <c r="U153" s="105" t="s">
        <v>226</v>
      </c>
      <c r="V153" s="117">
        <f t="shared" si="14"/>
        <v>3936.0963897131551</v>
      </c>
      <c r="W153" s="118"/>
    </row>
    <row r="154" spans="1:23" s="132" customFormat="1" ht="9" customHeight="1">
      <c r="A154" s="368">
        <v>135</v>
      </c>
      <c r="B154" s="354" t="s">
        <v>1135</v>
      </c>
      <c r="C154" s="371"/>
      <c r="D154" s="371"/>
      <c r="E154" s="371">
        <v>1988</v>
      </c>
      <c r="F154" s="368"/>
      <c r="G154" s="368" t="s">
        <v>88</v>
      </c>
      <c r="H154" s="368">
        <v>5</v>
      </c>
      <c r="I154" s="368">
        <v>6</v>
      </c>
      <c r="J154" s="361">
        <v>4551.5999999999995</v>
      </c>
      <c r="K154" s="361">
        <v>4081.7</v>
      </c>
      <c r="L154" s="361">
        <v>4081.7</v>
      </c>
      <c r="M154" s="103">
        <v>205</v>
      </c>
      <c r="N154" s="361">
        <f>'Приложение 2'!E157</f>
        <v>246468</v>
      </c>
      <c r="O154" s="361">
        <v>0</v>
      </c>
      <c r="P154" s="361">
        <v>0</v>
      </c>
      <c r="Q154" s="361">
        <v>0</v>
      </c>
      <c r="R154" s="361">
        <f>N154-O154-P154-Q154</f>
        <v>246468</v>
      </c>
      <c r="S154" s="361">
        <f>N154/K154</f>
        <v>60.383663669549456</v>
      </c>
      <c r="T154" s="361">
        <v>4984.6499999999996</v>
      </c>
      <c r="U154" s="105" t="s">
        <v>226</v>
      </c>
      <c r="V154" s="117">
        <f t="shared" si="14"/>
        <v>4924.26633633045</v>
      </c>
      <c r="W154" s="118" t="s">
        <v>1067</v>
      </c>
    </row>
    <row r="155" spans="1:23" s="132" customFormat="1" ht="9" customHeight="1">
      <c r="A155" s="368">
        <v>136</v>
      </c>
      <c r="B155" s="354" t="s">
        <v>1075</v>
      </c>
      <c r="C155" s="371"/>
      <c r="D155" s="371"/>
      <c r="E155" s="371">
        <v>1974</v>
      </c>
      <c r="F155" s="368"/>
      <c r="G155" s="368" t="s">
        <v>88</v>
      </c>
      <c r="H155" s="368">
        <v>5</v>
      </c>
      <c r="I155" s="368">
        <v>6</v>
      </c>
      <c r="J155" s="361">
        <v>4899.7</v>
      </c>
      <c r="K155" s="361">
        <v>4502.8999999999996</v>
      </c>
      <c r="L155" s="361">
        <v>4502.8999999999996</v>
      </c>
      <c r="M155" s="103">
        <v>188</v>
      </c>
      <c r="N155" s="361">
        <f>'Приложение 2'!E158</f>
        <v>755106</v>
      </c>
      <c r="O155" s="361">
        <v>0</v>
      </c>
      <c r="P155" s="361">
        <v>0</v>
      </c>
      <c r="Q155" s="361">
        <v>0</v>
      </c>
      <c r="R155" s="361">
        <f>N155-O155-P155-Q155</f>
        <v>755106</v>
      </c>
      <c r="S155" s="361">
        <f>N155/K155</f>
        <v>167.69326434075819</v>
      </c>
      <c r="T155" s="361">
        <v>172.43</v>
      </c>
      <c r="U155" s="105" t="s">
        <v>226</v>
      </c>
      <c r="V155" s="117">
        <f t="shared" si="14"/>
        <v>4.7367356592418162</v>
      </c>
      <c r="W155" s="118" t="s">
        <v>1067</v>
      </c>
    </row>
    <row r="156" spans="1:23" s="132" customFormat="1" ht="22.5" customHeight="1">
      <c r="A156" s="431" t="s">
        <v>229</v>
      </c>
      <c r="B156" s="432"/>
      <c r="C156" s="356"/>
      <c r="D156" s="356"/>
      <c r="E156" s="120" t="s">
        <v>388</v>
      </c>
      <c r="F156" s="114" t="s">
        <v>388</v>
      </c>
      <c r="G156" s="114" t="s">
        <v>388</v>
      </c>
      <c r="H156" s="114" t="s">
        <v>388</v>
      </c>
      <c r="I156" s="114" t="s">
        <v>388</v>
      </c>
      <c r="J156" s="361">
        <f>SUM(J145:J155)</f>
        <v>20468.500000000004</v>
      </c>
      <c r="K156" s="361">
        <f t="shared" ref="K156:R156" si="15">SUM(K145:K155)</f>
        <v>18463.799999999996</v>
      </c>
      <c r="L156" s="361">
        <f t="shared" si="15"/>
        <v>17733.199999999997</v>
      </c>
      <c r="M156" s="104">
        <f t="shared" si="15"/>
        <v>791</v>
      </c>
      <c r="N156" s="361">
        <f>SUM(N145:N155)</f>
        <v>15375929.569999998</v>
      </c>
      <c r="O156" s="361">
        <f t="shared" si="15"/>
        <v>0</v>
      </c>
      <c r="P156" s="361">
        <f t="shared" si="15"/>
        <v>0</v>
      </c>
      <c r="Q156" s="361">
        <f t="shared" si="15"/>
        <v>0</v>
      </c>
      <c r="R156" s="361">
        <f t="shared" si="15"/>
        <v>15375929.569999998</v>
      </c>
      <c r="S156" s="361">
        <f>N156/K156</f>
        <v>832.76083850561656</v>
      </c>
      <c r="T156" s="368"/>
      <c r="U156" s="105"/>
      <c r="V156" s="117">
        <f t="shared" si="14"/>
        <v>-832.76083850561656</v>
      </c>
      <c r="W156" s="118"/>
    </row>
    <row r="157" spans="1:23" s="132" customFormat="1" ht="9" customHeight="1">
      <c r="A157" s="433" t="s">
        <v>240</v>
      </c>
      <c r="B157" s="434"/>
      <c r="C157" s="434"/>
      <c r="D157" s="434"/>
      <c r="E157" s="434"/>
      <c r="F157" s="434"/>
      <c r="G157" s="434"/>
      <c r="H157" s="434"/>
      <c r="I157" s="434"/>
      <c r="J157" s="434"/>
      <c r="K157" s="434"/>
      <c r="L157" s="434"/>
      <c r="M157" s="434"/>
      <c r="N157" s="434"/>
      <c r="O157" s="434"/>
      <c r="P157" s="434"/>
      <c r="Q157" s="434"/>
      <c r="R157" s="434"/>
      <c r="S157" s="434"/>
      <c r="T157" s="434"/>
      <c r="U157" s="435"/>
      <c r="V157" s="117">
        <f t="shared" si="14"/>
        <v>0</v>
      </c>
      <c r="W157" s="118"/>
    </row>
    <row r="158" spans="1:23" s="132" customFormat="1" ht="9" customHeight="1">
      <c r="A158" s="366">
        <v>137</v>
      </c>
      <c r="B158" s="134" t="s">
        <v>243</v>
      </c>
      <c r="C158" s="134" t="s">
        <v>976</v>
      </c>
      <c r="D158" s="134"/>
      <c r="E158" s="368">
        <v>1975</v>
      </c>
      <c r="F158" s="368"/>
      <c r="G158" s="368" t="s">
        <v>88</v>
      </c>
      <c r="H158" s="368">
        <v>5</v>
      </c>
      <c r="I158" s="368">
        <v>3</v>
      </c>
      <c r="J158" s="361">
        <v>3533.9</v>
      </c>
      <c r="K158" s="361">
        <v>2842</v>
      </c>
      <c r="L158" s="361">
        <v>2842</v>
      </c>
      <c r="M158" s="368">
        <v>156</v>
      </c>
      <c r="N158" s="361">
        <f>'Приложение 2'!E161</f>
        <v>2426022.9500000002</v>
      </c>
      <c r="O158" s="361">
        <v>0</v>
      </c>
      <c r="P158" s="361">
        <v>0</v>
      </c>
      <c r="Q158" s="361">
        <v>0</v>
      </c>
      <c r="R158" s="361">
        <f>N158</f>
        <v>2426022.9500000002</v>
      </c>
      <c r="S158" s="361">
        <f>N158/K158</f>
        <v>853.63228360309643</v>
      </c>
      <c r="T158" s="361">
        <v>4503.95</v>
      </c>
      <c r="U158" s="105" t="s">
        <v>226</v>
      </c>
      <c r="V158" s="117">
        <f t="shared" si="14"/>
        <v>3650.3177163969035</v>
      </c>
      <c r="W158" s="118"/>
    </row>
    <row r="159" spans="1:23" s="132" customFormat="1" ht="9" customHeight="1">
      <c r="A159" s="366">
        <v>138</v>
      </c>
      <c r="B159" s="134" t="s">
        <v>245</v>
      </c>
      <c r="C159" s="134" t="s">
        <v>975</v>
      </c>
      <c r="D159" s="134"/>
      <c r="E159" s="368">
        <v>1972</v>
      </c>
      <c r="F159" s="368"/>
      <c r="G159" s="368" t="s">
        <v>88</v>
      </c>
      <c r="H159" s="368">
        <v>2</v>
      </c>
      <c r="I159" s="368">
        <v>3</v>
      </c>
      <c r="J159" s="361">
        <v>769.6</v>
      </c>
      <c r="K159" s="361">
        <v>737.6</v>
      </c>
      <c r="L159" s="361">
        <v>737.6</v>
      </c>
      <c r="M159" s="368">
        <v>33</v>
      </c>
      <c r="N159" s="361">
        <f>'Приложение 2'!E162</f>
        <v>2231893.69</v>
      </c>
      <c r="O159" s="361">
        <v>0</v>
      </c>
      <c r="P159" s="361">
        <v>0</v>
      </c>
      <c r="Q159" s="361">
        <v>0</v>
      </c>
      <c r="R159" s="361">
        <f>N159</f>
        <v>2231893.69</v>
      </c>
      <c r="S159" s="361">
        <f>N159/K159</f>
        <v>3025.8862391540129</v>
      </c>
      <c r="T159" s="361">
        <v>4503.95</v>
      </c>
      <c r="U159" s="105" t="s">
        <v>226</v>
      </c>
      <c r="V159" s="117">
        <f t="shared" si="14"/>
        <v>1478.063760845987</v>
      </c>
      <c r="W159" s="118"/>
    </row>
    <row r="160" spans="1:23" s="132" customFormat="1" ht="9" customHeight="1">
      <c r="A160" s="366">
        <v>139</v>
      </c>
      <c r="B160" s="129" t="s">
        <v>246</v>
      </c>
      <c r="C160" s="129" t="s">
        <v>978</v>
      </c>
      <c r="D160" s="129"/>
      <c r="E160" s="368">
        <v>1993</v>
      </c>
      <c r="F160" s="368"/>
      <c r="G160" s="368" t="s">
        <v>242</v>
      </c>
      <c r="H160" s="368">
        <v>3</v>
      </c>
      <c r="I160" s="368">
        <v>3</v>
      </c>
      <c r="J160" s="361">
        <v>1935.4</v>
      </c>
      <c r="K160" s="361">
        <v>1702.7</v>
      </c>
      <c r="L160" s="361">
        <v>1702.7</v>
      </c>
      <c r="M160" s="368">
        <v>78</v>
      </c>
      <c r="N160" s="361">
        <f>'Приложение 2'!E163</f>
        <v>1253515.82</v>
      </c>
      <c r="O160" s="361">
        <v>0</v>
      </c>
      <c r="P160" s="361">
        <v>0</v>
      </c>
      <c r="Q160" s="361">
        <v>0</v>
      </c>
      <c r="R160" s="361">
        <f>N160</f>
        <v>1253515.82</v>
      </c>
      <c r="S160" s="361">
        <f>N160/K160</f>
        <v>736.19299935396725</v>
      </c>
      <c r="T160" s="361">
        <v>4984.6499999999996</v>
      </c>
      <c r="U160" s="105" t="s">
        <v>226</v>
      </c>
      <c r="V160" s="117">
        <f t="shared" si="14"/>
        <v>4248.4570006460326</v>
      </c>
      <c r="W160" s="118"/>
    </row>
    <row r="161" spans="1:23" s="132" customFormat="1" ht="20.25" customHeight="1">
      <c r="A161" s="431" t="s">
        <v>423</v>
      </c>
      <c r="B161" s="432"/>
      <c r="C161" s="356"/>
      <c r="D161" s="356"/>
      <c r="E161" s="368" t="s">
        <v>388</v>
      </c>
      <c r="F161" s="368" t="s">
        <v>388</v>
      </c>
      <c r="G161" s="368" t="s">
        <v>388</v>
      </c>
      <c r="H161" s="368" t="s">
        <v>388</v>
      </c>
      <c r="I161" s="368" t="s">
        <v>388</v>
      </c>
      <c r="J161" s="135">
        <f t="shared" ref="J161:R161" si="16">SUM(J158:J160)</f>
        <v>6238.9</v>
      </c>
      <c r="K161" s="135">
        <f t="shared" si="16"/>
        <v>5282.3</v>
      </c>
      <c r="L161" s="135">
        <f t="shared" si="16"/>
        <v>5282.3</v>
      </c>
      <c r="M161" s="103">
        <f t="shared" si="16"/>
        <v>267</v>
      </c>
      <c r="N161" s="135">
        <f t="shared" si="16"/>
        <v>5911432.4600000009</v>
      </c>
      <c r="O161" s="135">
        <f t="shared" si="16"/>
        <v>0</v>
      </c>
      <c r="P161" s="135">
        <f t="shared" si="16"/>
        <v>0</v>
      </c>
      <c r="Q161" s="135">
        <f t="shared" si="16"/>
        <v>0</v>
      </c>
      <c r="R161" s="135">
        <f t="shared" si="16"/>
        <v>5911432.4600000009</v>
      </c>
      <c r="S161" s="361">
        <f>N161/K161</f>
        <v>1119.1019934498231</v>
      </c>
      <c r="T161" s="361"/>
      <c r="U161" s="105"/>
      <c r="V161" s="117">
        <f t="shared" si="14"/>
        <v>-1119.1019934498231</v>
      </c>
      <c r="W161" s="118"/>
    </row>
    <row r="162" spans="1:23" s="132" customFormat="1" ht="9" customHeight="1">
      <c r="A162" s="433" t="s">
        <v>249</v>
      </c>
      <c r="B162" s="434"/>
      <c r="C162" s="434"/>
      <c r="D162" s="434"/>
      <c r="E162" s="434"/>
      <c r="F162" s="434"/>
      <c r="G162" s="434"/>
      <c r="H162" s="434"/>
      <c r="I162" s="434"/>
      <c r="J162" s="434"/>
      <c r="K162" s="434"/>
      <c r="L162" s="434"/>
      <c r="M162" s="434"/>
      <c r="N162" s="434"/>
      <c r="O162" s="434"/>
      <c r="P162" s="434"/>
      <c r="Q162" s="434"/>
      <c r="R162" s="434"/>
      <c r="S162" s="434"/>
      <c r="T162" s="434"/>
      <c r="U162" s="435"/>
      <c r="V162" s="117">
        <f t="shared" si="14"/>
        <v>0</v>
      </c>
      <c r="W162" s="118"/>
    </row>
    <row r="163" spans="1:23" s="132" customFormat="1" ht="9" customHeight="1">
      <c r="A163" s="368">
        <v>140</v>
      </c>
      <c r="B163" s="129" t="s">
        <v>251</v>
      </c>
      <c r="C163" s="354" t="s">
        <v>976</v>
      </c>
      <c r="D163" s="354"/>
      <c r="E163" s="368">
        <v>1935</v>
      </c>
      <c r="F163" s="368"/>
      <c r="G163" s="368" t="s">
        <v>250</v>
      </c>
      <c r="H163" s="368">
        <v>2</v>
      </c>
      <c r="I163" s="368">
        <v>1</v>
      </c>
      <c r="J163" s="361">
        <v>358</v>
      </c>
      <c r="K163" s="361">
        <v>348</v>
      </c>
      <c r="L163" s="361">
        <v>295.86</v>
      </c>
      <c r="M163" s="103">
        <v>13</v>
      </c>
      <c r="N163" s="133">
        <f>'Приложение 2'!E166</f>
        <v>1028545.8</v>
      </c>
      <c r="O163" s="361">
        <v>0</v>
      </c>
      <c r="P163" s="361">
        <v>0</v>
      </c>
      <c r="Q163" s="361">
        <v>0</v>
      </c>
      <c r="R163" s="361">
        <f t="shared" ref="R163:R168" si="17">N163</f>
        <v>1028545.8</v>
      </c>
      <c r="S163" s="361">
        <f t="shared" ref="S163:S168" si="18">N163/K163</f>
        <v>2955.591379310345</v>
      </c>
      <c r="T163" s="361">
        <v>4503.95</v>
      </c>
      <c r="U163" s="105" t="s">
        <v>226</v>
      </c>
      <c r="V163" s="117">
        <f t="shared" si="14"/>
        <v>1548.3586206896548</v>
      </c>
      <c r="W163" s="118"/>
    </row>
    <row r="164" spans="1:23" s="132" customFormat="1" ht="9" customHeight="1">
      <c r="A164" s="368">
        <v>141</v>
      </c>
      <c r="B164" s="129" t="s">
        <v>253</v>
      </c>
      <c r="C164" s="354" t="s">
        <v>976</v>
      </c>
      <c r="D164" s="354"/>
      <c r="E164" s="368">
        <v>1952</v>
      </c>
      <c r="F164" s="368"/>
      <c r="G164" s="368" t="s">
        <v>250</v>
      </c>
      <c r="H164" s="368" t="s">
        <v>73</v>
      </c>
      <c r="I164" s="368" t="s">
        <v>72</v>
      </c>
      <c r="J164" s="361">
        <v>432.5</v>
      </c>
      <c r="K164" s="361">
        <v>408.3</v>
      </c>
      <c r="L164" s="361">
        <v>408.3</v>
      </c>
      <c r="M164" s="103">
        <v>9</v>
      </c>
      <c r="N164" s="133">
        <f>'Приложение 2'!E167</f>
        <v>1162411.06</v>
      </c>
      <c r="O164" s="361">
        <v>0</v>
      </c>
      <c r="P164" s="361">
        <v>0</v>
      </c>
      <c r="Q164" s="361">
        <v>0</v>
      </c>
      <c r="R164" s="361">
        <f t="shared" si="17"/>
        <v>1162411.06</v>
      </c>
      <c r="S164" s="361">
        <f t="shared" si="18"/>
        <v>2846.9533676218466</v>
      </c>
      <c r="T164" s="361">
        <v>4503.95</v>
      </c>
      <c r="U164" s="105" t="s">
        <v>226</v>
      </c>
      <c r="V164" s="117">
        <f t="shared" si="14"/>
        <v>1656.9966323781532</v>
      </c>
      <c r="W164" s="118"/>
    </row>
    <row r="165" spans="1:23" s="132" customFormat="1" ht="9" customHeight="1">
      <c r="A165" s="368">
        <v>142</v>
      </c>
      <c r="B165" s="129" t="s">
        <v>252</v>
      </c>
      <c r="C165" s="354" t="s">
        <v>976</v>
      </c>
      <c r="D165" s="354"/>
      <c r="E165" s="368">
        <v>1952</v>
      </c>
      <c r="F165" s="368"/>
      <c r="G165" s="368" t="s">
        <v>250</v>
      </c>
      <c r="H165" s="368" t="s">
        <v>73</v>
      </c>
      <c r="I165" s="368">
        <v>1</v>
      </c>
      <c r="J165" s="361">
        <v>454.6</v>
      </c>
      <c r="K165" s="361">
        <v>410</v>
      </c>
      <c r="L165" s="361">
        <v>398.2</v>
      </c>
      <c r="M165" s="103">
        <v>16</v>
      </c>
      <c r="N165" s="133">
        <f>'Приложение 2'!E168</f>
        <v>1179662.1200000001</v>
      </c>
      <c r="O165" s="361">
        <v>0</v>
      </c>
      <c r="P165" s="361">
        <v>0</v>
      </c>
      <c r="Q165" s="361">
        <v>0</v>
      </c>
      <c r="R165" s="361">
        <f t="shared" si="17"/>
        <v>1179662.1200000001</v>
      </c>
      <c r="S165" s="361">
        <f t="shared" si="18"/>
        <v>2877.2246829268297</v>
      </c>
      <c r="T165" s="361">
        <v>4503.95</v>
      </c>
      <c r="U165" s="105" t="s">
        <v>226</v>
      </c>
      <c r="V165" s="117">
        <f t="shared" si="14"/>
        <v>1626.7253170731701</v>
      </c>
      <c r="W165" s="118"/>
    </row>
    <row r="166" spans="1:23" s="132" customFormat="1" ht="9" customHeight="1">
      <c r="A166" s="368">
        <v>143</v>
      </c>
      <c r="B166" s="129" t="s">
        <v>254</v>
      </c>
      <c r="C166" s="354" t="s">
        <v>975</v>
      </c>
      <c r="D166" s="354"/>
      <c r="E166" s="368">
        <v>1977</v>
      </c>
      <c r="F166" s="368"/>
      <c r="G166" s="368" t="s">
        <v>88</v>
      </c>
      <c r="H166" s="368">
        <v>5</v>
      </c>
      <c r="I166" s="368">
        <v>4</v>
      </c>
      <c r="J166" s="361">
        <v>3632.3</v>
      </c>
      <c r="K166" s="361">
        <v>3317.3</v>
      </c>
      <c r="L166" s="361">
        <v>3153</v>
      </c>
      <c r="M166" s="103">
        <v>127</v>
      </c>
      <c r="N166" s="133">
        <f>'Приложение 2'!E169</f>
        <v>2548444.66</v>
      </c>
      <c r="O166" s="361">
        <v>0</v>
      </c>
      <c r="P166" s="361">
        <v>0</v>
      </c>
      <c r="Q166" s="361">
        <v>0</v>
      </c>
      <c r="R166" s="361">
        <f t="shared" si="17"/>
        <v>2548444.66</v>
      </c>
      <c r="S166" s="361">
        <f t="shared" si="18"/>
        <v>768.22857745757096</v>
      </c>
      <c r="T166" s="361">
        <v>4180</v>
      </c>
      <c r="U166" s="105" t="s">
        <v>226</v>
      </c>
      <c r="V166" s="117">
        <f t="shared" si="14"/>
        <v>3411.7714225424288</v>
      </c>
      <c r="W166" s="118"/>
    </row>
    <row r="167" spans="1:23" s="132" customFormat="1" ht="9" customHeight="1">
      <c r="A167" s="368">
        <v>144</v>
      </c>
      <c r="B167" s="129" t="s">
        <v>255</v>
      </c>
      <c r="C167" s="354" t="s">
        <v>975</v>
      </c>
      <c r="D167" s="354"/>
      <c r="E167" s="368">
        <v>1977</v>
      </c>
      <c r="F167" s="368"/>
      <c r="G167" s="368" t="s">
        <v>88</v>
      </c>
      <c r="H167" s="368">
        <v>5</v>
      </c>
      <c r="I167" s="368">
        <v>4</v>
      </c>
      <c r="J167" s="361">
        <v>2570.9</v>
      </c>
      <c r="K167" s="361">
        <v>2284.17</v>
      </c>
      <c r="L167" s="361">
        <v>2226.12</v>
      </c>
      <c r="M167" s="103">
        <v>87</v>
      </c>
      <c r="N167" s="133">
        <f>'Приложение 2'!E170</f>
        <v>1753026.28</v>
      </c>
      <c r="O167" s="361">
        <v>0</v>
      </c>
      <c r="P167" s="361">
        <v>0</v>
      </c>
      <c r="Q167" s="361">
        <v>0</v>
      </c>
      <c r="R167" s="361">
        <f t="shared" si="17"/>
        <v>1753026.28</v>
      </c>
      <c r="S167" s="361">
        <f t="shared" si="18"/>
        <v>767.46751774167421</v>
      </c>
      <c r="T167" s="361">
        <v>4180</v>
      </c>
      <c r="U167" s="105" t="s">
        <v>226</v>
      </c>
      <c r="V167" s="117">
        <f t="shared" si="14"/>
        <v>3412.5324822583257</v>
      </c>
      <c r="W167" s="118"/>
    </row>
    <row r="168" spans="1:23" s="132" customFormat="1" ht="9.75" customHeight="1">
      <c r="A168" s="368">
        <v>145</v>
      </c>
      <c r="B168" s="129" t="s">
        <v>256</v>
      </c>
      <c r="C168" s="354" t="s">
        <v>975</v>
      </c>
      <c r="D168" s="354"/>
      <c r="E168" s="368">
        <v>1983</v>
      </c>
      <c r="F168" s="368"/>
      <c r="G168" s="368" t="s">
        <v>90</v>
      </c>
      <c r="H168" s="368">
        <v>5</v>
      </c>
      <c r="I168" s="368">
        <v>10</v>
      </c>
      <c r="J168" s="361">
        <v>8123.2</v>
      </c>
      <c r="K168" s="361">
        <v>7468.76</v>
      </c>
      <c r="L168" s="361">
        <v>7242.96</v>
      </c>
      <c r="M168" s="103">
        <v>290</v>
      </c>
      <c r="N168" s="133">
        <f>'Приложение 2'!E171</f>
        <v>4657435.62</v>
      </c>
      <c r="O168" s="361">
        <v>0</v>
      </c>
      <c r="P168" s="361">
        <v>0</v>
      </c>
      <c r="Q168" s="361">
        <v>0</v>
      </c>
      <c r="R168" s="361">
        <f t="shared" si="17"/>
        <v>4657435.62</v>
      </c>
      <c r="S168" s="361">
        <f t="shared" si="18"/>
        <v>623.58887151280805</v>
      </c>
      <c r="T168" s="361">
        <v>4180</v>
      </c>
      <c r="U168" s="105" t="s">
        <v>226</v>
      </c>
      <c r="V168" s="117">
        <f t="shared" si="14"/>
        <v>3556.4111284871919</v>
      </c>
      <c r="W168" s="118"/>
    </row>
    <row r="169" spans="1:23" s="132" customFormat="1" ht="21" customHeight="1">
      <c r="A169" s="431" t="s">
        <v>248</v>
      </c>
      <c r="B169" s="432"/>
      <c r="C169" s="136"/>
      <c r="D169" s="136"/>
      <c r="E169" s="364" t="s">
        <v>388</v>
      </c>
      <c r="F169" s="364" t="s">
        <v>388</v>
      </c>
      <c r="G169" s="364" t="s">
        <v>388</v>
      </c>
      <c r="H169" s="364" t="s">
        <v>388</v>
      </c>
      <c r="I169" s="364" t="s">
        <v>388</v>
      </c>
      <c r="J169" s="137">
        <f t="shared" ref="J169:R169" si="19">SUM(J163:J168)</f>
        <v>15571.5</v>
      </c>
      <c r="K169" s="137">
        <f t="shared" si="19"/>
        <v>14236.53</v>
      </c>
      <c r="L169" s="137">
        <f t="shared" si="19"/>
        <v>13724.44</v>
      </c>
      <c r="M169" s="103">
        <f t="shared" si="19"/>
        <v>542</v>
      </c>
      <c r="N169" s="137">
        <f t="shared" si="19"/>
        <v>12329525.540000001</v>
      </c>
      <c r="O169" s="137">
        <f t="shared" si="19"/>
        <v>0</v>
      </c>
      <c r="P169" s="137">
        <f t="shared" si="19"/>
        <v>0</v>
      </c>
      <c r="Q169" s="137">
        <f t="shared" si="19"/>
        <v>0</v>
      </c>
      <c r="R169" s="137">
        <f t="shared" si="19"/>
        <v>12329525.540000001</v>
      </c>
      <c r="S169" s="361">
        <f>N169/K169</f>
        <v>866.04850620200295</v>
      </c>
      <c r="T169" s="137"/>
      <c r="U169" s="138"/>
      <c r="V169" s="117">
        <f t="shared" si="14"/>
        <v>-866.04850620200295</v>
      </c>
      <c r="W169" s="118"/>
    </row>
    <row r="170" spans="1:23" s="132" customFormat="1" ht="9" customHeight="1">
      <c r="A170" s="443" t="s">
        <v>257</v>
      </c>
      <c r="B170" s="444"/>
      <c r="C170" s="444"/>
      <c r="D170" s="444"/>
      <c r="E170" s="444"/>
      <c r="F170" s="444"/>
      <c r="G170" s="444"/>
      <c r="H170" s="444"/>
      <c r="I170" s="444"/>
      <c r="J170" s="444"/>
      <c r="K170" s="444"/>
      <c r="L170" s="444"/>
      <c r="M170" s="444"/>
      <c r="N170" s="444"/>
      <c r="O170" s="444"/>
      <c r="P170" s="444"/>
      <c r="Q170" s="444"/>
      <c r="R170" s="444"/>
      <c r="S170" s="444"/>
      <c r="T170" s="444"/>
      <c r="U170" s="445"/>
      <c r="V170" s="117">
        <f t="shared" si="14"/>
        <v>0</v>
      </c>
      <c r="W170" s="118"/>
    </row>
    <row r="171" spans="1:23" s="132" customFormat="1" ht="9" customHeight="1">
      <c r="A171" s="139">
        <v>146</v>
      </c>
      <c r="B171" s="374" t="s">
        <v>258</v>
      </c>
      <c r="C171" s="139" t="s">
        <v>976</v>
      </c>
      <c r="D171" s="139"/>
      <c r="E171" s="139">
        <v>1966</v>
      </c>
      <c r="F171" s="139"/>
      <c r="G171" s="139" t="s">
        <v>88</v>
      </c>
      <c r="H171" s="139">
        <v>4</v>
      </c>
      <c r="I171" s="139">
        <v>2</v>
      </c>
      <c r="J171" s="139">
        <v>2816.45</v>
      </c>
      <c r="K171" s="139">
        <v>2677.95</v>
      </c>
      <c r="L171" s="139">
        <v>2325.5500000000002</v>
      </c>
      <c r="M171" s="139">
        <v>82</v>
      </c>
      <c r="N171" s="140">
        <f>'Приложение 2'!E174</f>
        <v>3232697.2</v>
      </c>
      <c r="O171" s="361">
        <v>0</v>
      </c>
      <c r="P171" s="361">
        <v>0</v>
      </c>
      <c r="Q171" s="361">
        <v>0</v>
      </c>
      <c r="R171" s="140">
        <f>N171</f>
        <v>3232697.2</v>
      </c>
      <c r="S171" s="361">
        <f>N171/K171</f>
        <v>1207.1536809873226</v>
      </c>
      <c r="T171" s="361">
        <v>4503.95</v>
      </c>
      <c r="U171" s="105" t="s">
        <v>226</v>
      </c>
      <c r="V171" s="117">
        <f t="shared" si="14"/>
        <v>3296.7963190126775</v>
      </c>
      <c r="W171" s="118"/>
    </row>
    <row r="172" spans="1:23" s="132" customFormat="1" ht="9" customHeight="1">
      <c r="A172" s="139">
        <v>147</v>
      </c>
      <c r="B172" s="374" t="s">
        <v>405</v>
      </c>
      <c r="C172" s="139" t="s">
        <v>975</v>
      </c>
      <c r="D172" s="139"/>
      <c r="E172" s="139">
        <v>1985</v>
      </c>
      <c r="F172" s="139"/>
      <c r="G172" s="139" t="s">
        <v>90</v>
      </c>
      <c r="H172" s="139">
        <v>5</v>
      </c>
      <c r="I172" s="139">
        <v>4</v>
      </c>
      <c r="J172" s="139">
        <v>3379.29</v>
      </c>
      <c r="K172" s="139">
        <v>3320.29</v>
      </c>
      <c r="L172" s="139">
        <v>2743.74</v>
      </c>
      <c r="M172" s="139">
        <v>140</v>
      </c>
      <c r="N172" s="140">
        <f>'Приложение 2'!E175</f>
        <v>2718987.2</v>
      </c>
      <c r="O172" s="361">
        <v>0</v>
      </c>
      <c r="P172" s="361">
        <v>0</v>
      </c>
      <c r="Q172" s="361">
        <v>0</v>
      </c>
      <c r="R172" s="140">
        <f>N172</f>
        <v>2718987.2</v>
      </c>
      <c r="S172" s="361">
        <f>N172/K172</f>
        <v>818.90051772586139</v>
      </c>
      <c r="T172" s="361">
        <v>4180</v>
      </c>
      <c r="U172" s="105" t="s">
        <v>226</v>
      </c>
      <c r="V172" s="117">
        <f t="shared" si="14"/>
        <v>3361.0994822741386</v>
      </c>
      <c r="W172" s="118"/>
    </row>
    <row r="173" spans="1:23" s="132" customFormat="1" ht="20.25" customHeight="1">
      <c r="A173" s="441" t="s">
        <v>259</v>
      </c>
      <c r="B173" s="442"/>
      <c r="C173" s="374"/>
      <c r="D173" s="374"/>
      <c r="E173" s="368" t="s">
        <v>388</v>
      </c>
      <c r="F173" s="368" t="s">
        <v>388</v>
      </c>
      <c r="G173" s="368" t="s">
        <v>388</v>
      </c>
      <c r="H173" s="368" t="s">
        <v>388</v>
      </c>
      <c r="I173" s="368" t="s">
        <v>388</v>
      </c>
      <c r="J173" s="140">
        <f t="shared" ref="J173:R173" si="20">SUM(J171:J172)</f>
        <v>6195.74</v>
      </c>
      <c r="K173" s="140">
        <f t="shared" si="20"/>
        <v>5998.24</v>
      </c>
      <c r="L173" s="140">
        <f t="shared" si="20"/>
        <v>5069.29</v>
      </c>
      <c r="M173" s="103">
        <f t="shared" si="20"/>
        <v>222</v>
      </c>
      <c r="N173" s="140">
        <f t="shared" si="20"/>
        <v>5951684.4000000004</v>
      </c>
      <c r="O173" s="140">
        <f t="shared" si="20"/>
        <v>0</v>
      </c>
      <c r="P173" s="140">
        <f t="shared" si="20"/>
        <v>0</v>
      </c>
      <c r="Q173" s="140">
        <f t="shared" si="20"/>
        <v>0</v>
      </c>
      <c r="R173" s="140">
        <f t="shared" si="20"/>
        <v>5951684.4000000004</v>
      </c>
      <c r="S173" s="361">
        <f>N173/K173</f>
        <v>992.23845661394023</v>
      </c>
      <c r="T173" s="139"/>
      <c r="U173" s="141"/>
      <c r="V173" s="117">
        <f t="shared" si="14"/>
        <v>-992.23845661394023</v>
      </c>
      <c r="W173" s="118"/>
    </row>
    <row r="174" spans="1:23" s="132" customFormat="1" ht="11.25" customHeight="1">
      <c r="A174" s="433" t="s">
        <v>262</v>
      </c>
      <c r="B174" s="434"/>
      <c r="C174" s="434"/>
      <c r="D174" s="434"/>
      <c r="E174" s="434"/>
      <c r="F174" s="434"/>
      <c r="G174" s="434"/>
      <c r="H174" s="434"/>
      <c r="I174" s="434"/>
      <c r="J174" s="434"/>
      <c r="K174" s="434"/>
      <c r="L174" s="434"/>
      <c r="M174" s="434"/>
      <c r="N174" s="434"/>
      <c r="O174" s="434"/>
      <c r="P174" s="434"/>
      <c r="Q174" s="434"/>
      <c r="R174" s="434"/>
      <c r="S174" s="434"/>
      <c r="T174" s="434"/>
      <c r="U174" s="435"/>
      <c r="V174" s="117">
        <f t="shared" si="14"/>
        <v>0</v>
      </c>
      <c r="W174" s="118"/>
    </row>
    <row r="175" spans="1:23" ht="9" customHeight="1">
      <c r="A175" s="368">
        <v>148</v>
      </c>
      <c r="B175" s="129" t="s">
        <v>268</v>
      </c>
      <c r="C175" s="354" t="s">
        <v>976</v>
      </c>
      <c r="D175" s="354"/>
      <c r="E175" s="368">
        <v>1974</v>
      </c>
      <c r="F175" s="368"/>
      <c r="G175" s="368" t="s">
        <v>88</v>
      </c>
      <c r="H175" s="368" t="s">
        <v>73</v>
      </c>
      <c r="I175" s="368">
        <v>2</v>
      </c>
      <c r="J175" s="361">
        <v>591.5</v>
      </c>
      <c r="K175" s="361">
        <v>556.70000000000005</v>
      </c>
      <c r="L175" s="361">
        <v>556.70000000000005</v>
      </c>
      <c r="M175" s="368">
        <v>22</v>
      </c>
      <c r="N175" s="133">
        <f>'Приложение 2'!E178</f>
        <v>1455569.4</v>
      </c>
      <c r="O175" s="361">
        <v>0</v>
      </c>
      <c r="P175" s="361">
        <v>0</v>
      </c>
      <c r="Q175" s="361">
        <v>0</v>
      </c>
      <c r="R175" s="361">
        <f>N175</f>
        <v>1455569.4</v>
      </c>
      <c r="S175" s="361">
        <f>N175/K175</f>
        <v>2614.6387641458591</v>
      </c>
      <c r="T175" s="361">
        <v>4503.95</v>
      </c>
      <c r="U175" s="105" t="s">
        <v>226</v>
      </c>
      <c r="V175" s="117">
        <f t="shared" si="14"/>
        <v>1889.3112358541407</v>
      </c>
      <c r="W175" s="118"/>
    </row>
    <row r="176" spans="1:23" ht="9" customHeight="1">
      <c r="A176" s="368">
        <v>149</v>
      </c>
      <c r="B176" s="142" t="s">
        <v>266</v>
      </c>
      <c r="C176" s="356" t="s">
        <v>976</v>
      </c>
      <c r="D176" s="356"/>
      <c r="E176" s="368">
        <v>1962</v>
      </c>
      <c r="F176" s="368"/>
      <c r="G176" s="368" t="s">
        <v>88</v>
      </c>
      <c r="H176" s="368">
        <v>2</v>
      </c>
      <c r="I176" s="368">
        <v>1</v>
      </c>
      <c r="J176" s="361">
        <v>304.74</v>
      </c>
      <c r="K176" s="361">
        <v>275.39999999999998</v>
      </c>
      <c r="L176" s="361">
        <v>275.39999999999998</v>
      </c>
      <c r="M176" s="368">
        <v>15</v>
      </c>
      <c r="N176" s="133">
        <f>'Приложение 2'!E179</f>
        <v>804949.72</v>
      </c>
      <c r="O176" s="361">
        <v>0</v>
      </c>
      <c r="P176" s="361">
        <v>0</v>
      </c>
      <c r="Q176" s="361">
        <v>0</v>
      </c>
      <c r="R176" s="361">
        <f>N176</f>
        <v>804949.72</v>
      </c>
      <c r="S176" s="361">
        <f>N176/K176</f>
        <v>2922.838489469862</v>
      </c>
      <c r="T176" s="361">
        <v>4503.95</v>
      </c>
      <c r="U176" s="105" t="s">
        <v>226</v>
      </c>
      <c r="V176" s="117">
        <f t="shared" si="14"/>
        <v>1581.1115105301378</v>
      </c>
      <c r="W176" s="118"/>
    </row>
    <row r="177" spans="1:23" ht="9" customHeight="1">
      <c r="A177" s="368">
        <v>150</v>
      </c>
      <c r="B177" s="142" t="s">
        <v>263</v>
      </c>
      <c r="C177" s="356" t="s">
        <v>976</v>
      </c>
      <c r="D177" s="356"/>
      <c r="E177" s="368">
        <v>1962</v>
      </c>
      <c r="F177" s="368"/>
      <c r="G177" s="368" t="s">
        <v>88</v>
      </c>
      <c r="H177" s="368">
        <v>2</v>
      </c>
      <c r="I177" s="368">
        <v>2</v>
      </c>
      <c r="J177" s="361">
        <v>503.2</v>
      </c>
      <c r="K177" s="361">
        <v>467.4</v>
      </c>
      <c r="L177" s="361">
        <v>467.4</v>
      </c>
      <c r="M177" s="368">
        <v>16</v>
      </c>
      <c r="N177" s="133">
        <f>'Приложение 2'!E180</f>
        <v>1522380.2</v>
      </c>
      <c r="O177" s="361">
        <v>0</v>
      </c>
      <c r="P177" s="361">
        <v>0</v>
      </c>
      <c r="Q177" s="361">
        <v>0</v>
      </c>
      <c r="R177" s="361">
        <f>N177</f>
        <v>1522380.2</v>
      </c>
      <c r="S177" s="361">
        <f>N177/K177</f>
        <v>3257.124946512623</v>
      </c>
      <c r="T177" s="361">
        <v>4503.95</v>
      </c>
      <c r="U177" s="105" t="s">
        <v>226</v>
      </c>
      <c r="V177" s="117">
        <f t="shared" si="14"/>
        <v>1246.8250534873769</v>
      </c>
      <c r="W177" s="118"/>
    </row>
    <row r="178" spans="1:23" ht="9" customHeight="1">
      <c r="A178" s="368">
        <v>151</v>
      </c>
      <c r="B178" s="142" t="s">
        <v>265</v>
      </c>
      <c r="C178" s="356" t="s">
        <v>976</v>
      </c>
      <c r="D178" s="356"/>
      <c r="E178" s="368">
        <v>1962</v>
      </c>
      <c r="F178" s="368"/>
      <c r="G178" s="368" t="s">
        <v>88</v>
      </c>
      <c r="H178" s="368">
        <v>2</v>
      </c>
      <c r="I178" s="368">
        <v>1</v>
      </c>
      <c r="J178" s="361">
        <v>262.7</v>
      </c>
      <c r="K178" s="361">
        <v>256.97000000000003</v>
      </c>
      <c r="L178" s="361">
        <v>256.97000000000003</v>
      </c>
      <c r="M178" s="368">
        <v>13</v>
      </c>
      <c r="N178" s="133">
        <f>'Приложение 2'!E181</f>
        <v>917488.63</v>
      </c>
      <c r="O178" s="361">
        <v>0</v>
      </c>
      <c r="P178" s="361">
        <v>0</v>
      </c>
      <c r="Q178" s="361">
        <v>0</v>
      </c>
      <c r="R178" s="361">
        <f>N178</f>
        <v>917488.63</v>
      </c>
      <c r="S178" s="361">
        <f>N178/K178</f>
        <v>3570.4114488072532</v>
      </c>
      <c r="T178" s="361">
        <v>4503.95</v>
      </c>
      <c r="U178" s="105" t="s">
        <v>226</v>
      </c>
      <c r="V178" s="117">
        <f t="shared" si="14"/>
        <v>933.53855119274658</v>
      </c>
      <c r="W178" s="118"/>
    </row>
    <row r="179" spans="1:23" ht="30" customHeight="1">
      <c r="A179" s="431" t="s">
        <v>438</v>
      </c>
      <c r="B179" s="432"/>
      <c r="C179" s="356"/>
      <c r="D179" s="356"/>
      <c r="E179" s="368" t="s">
        <v>388</v>
      </c>
      <c r="F179" s="368" t="s">
        <v>388</v>
      </c>
      <c r="G179" s="368" t="s">
        <v>388</v>
      </c>
      <c r="H179" s="368" t="s">
        <v>388</v>
      </c>
      <c r="I179" s="368" t="s">
        <v>388</v>
      </c>
      <c r="J179" s="361">
        <f t="shared" ref="J179:R179" si="21">SUM(J175:J178)</f>
        <v>1662.14</v>
      </c>
      <c r="K179" s="361">
        <f t="shared" si="21"/>
        <v>1556.47</v>
      </c>
      <c r="L179" s="361">
        <f t="shared" si="21"/>
        <v>1556.47</v>
      </c>
      <c r="M179" s="103">
        <f t="shared" si="21"/>
        <v>66</v>
      </c>
      <c r="N179" s="361">
        <f t="shared" si="21"/>
        <v>4700387.95</v>
      </c>
      <c r="O179" s="361">
        <f t="shared" si="21"/>
        <v>0</v>
      </c>
      <c r="P179" s="361">
        <f t="shared" si="21"/>
        <v>0</v>
      </c>
      <c r="Q179" s="361">
        <f t="shared" si="21"/>
        <v>0</v>
      </c>
      <c r="R179" s="361">
        <f t="shared" si="21"/>
        <v>4700387.95</v>
      </c>
      <c r="S179" s="361">
        <f>N179/K179</f>
        <v>3019.9026964862801</v>
      </c>
      <c r="T179" s="361"/>
      <c r="U179" s="105"/>
      <c r="V179" s="117">
        <f t="shared" si="14"/>
        <v>-3019.9026964862801</v>
      </c>
      <c r="W179" s="118"/>
    </row>
    <row r="180" spans="1:23" ht="9" customHeight="1">
      <c r="A180" s="433" t="s">
        <v>437</v>
      </c>
      <c r="B180" s="434"/>
      <c r="C180" s="434"/>
      <c r="D180" s="434"/>
      <c r="E180" s="434"/>
      <c r="F180" s="434"/>
      <c r="G180" s="434"/>
      <c r="H180" s="434"/>
      <c r="I180" s="434"/>
      <c r="J180" s="434"/>
      <c r="K180" s="434"/>
      <c r="L180" s="434"/>
      <c r="M180" s="434"/>
      <c r="N180" s="434"/>
      <c r="O180" s="434"/>
      <c r="P180" s="434"/>
      <c r="Q180" s="434"/>
      <c r="R180" s="434"/>
      <c r="S180" s="434"/>
      <c r="T180" s="434"/>
      <c r="U180" s="435"/>
      <c r="V180" s="117">
        <f t="shared" si="14"/>
        <v>0</v>
      </c>
      <c r="W180" s="118"/>
    </row>
    <row r="181" spans="1:23" ht="9" customHeight="1">
      <c r="A181" s="368">
        <v>152</v>
      </c>
      <c r="B181" s="129" t="s">
        <v>267</v>
      </c>
      <c r="C181" s="354" t="s">
        <v>976</v>
      </c>
      <c r="D181" s="354"/>
      <c r="E181" s="368">
        <v>1950</v>
      </c>
      <c r="F181" s="368"/>
      <c r="G181" s="368" t="s">
        <v>88</v>
      </c>
      <c r="H181" s="368">
        <v>2</v>
      </c>
      <c r="I181" s="368">
        <v>2</v>
      </c>
      <c r="J181" s="361">
        <v>427.5</v>
      </c>
      <c r="K181" s="361">
        <v>400.3</v>
      </c>
      <c r="L181" s="361">
        <v>264</v>
      </c>
      <c r="M181" s="368">
        <v>26</v>
      </c>
      <c r="N181" s="133">
        <f>'Приложение 2'!E184</f>
        <v>1376215.27</v>
      </c>
      <c r="O181" s="361">
        <v>0</v>
      </c>
      <c r="P181" s="361">
        <v>0</v>
      </c>
      <c r="Q181" s="361">
        <v>0</v>
      </c>
      <c r="R181" s="361">
        <f>N181</f>
        <v>1376215.27</v>
      </c>
      <c r="S181" s="361">
        <f>N181/K181</f>
        <v>3437.9597052210843</v>
      </c>
      <c r="T181" s="361">
        <v>4503.95</v>
      </c>
      <c r="U181" s="105" t="s">
        <v>226</v>
      </c>
      <c r="V181" s="117">
        <f t="shared" si="14"/>
        <v>1065.9902947789155</v>
      </c>
      <c r="W181" s="118"/>
    </row>
    <row r="182" spans="1:23" ht="32.25" customHeight="1">
      <c r="A182" s="431" t="s">
        <v>436</v>
      </c>
      <c r="B182" s="432"/>
      <c r="C182" s="356"/>
      <c r="D182" s="356"/>
      <c r="E182" s="368" t="s">
        <v>388</v>
      </c>
      <c r="F182" s="368" t="s">
        <v>388</v>
      </c>
      <c r="G182" s="368" t="s">
        <v>388</v>
      </c>
      <c r="H182" s="368" t="s">
        <v>388</v>
      </c>
      <c r="I182" s="368" t="s">
        <v>388</v>
      </c>
      <c r="J182" s="361">
        <f>J181</f>
        <v>427.5</v>
      </c>
      <c r="K182" s="361">
        <f>K181</f>
        <v>400.3</v>
      </c>
      <c r="L182" s="361">
        <f>L181</f>
        <v>264</v>
      </c>
      <c r="M182" s="368">
        <f>M181</f>
        <v>26</v>
      </c>
      <c r="N182" s="361">
        <f>N181</f>
        <v>1376215.27</v>
      </c>
      <c r="O182" s="361">
        <v>0</v>
      </c>
      <c r="P182" s="361">
        <v>0</v>
      </c>
      <c r="Q182" s="361">
        <v>0</v>
      </c>
      <c r="R182" s="361">
        <f>R181</f>
        <v>1376215.27</v>
      </c>
      <c r="S182" s="361">
        <f>N182/K182</f>
        <v>3437.9597052210843</v>
      </c>
      <c r="T182" s="361"/>
      <c r="U182" s="105"/>
      <c r="V182" s="117">
        <f t="shared" si="14"/>
        <v>-3437.9597052210843</v>
      </c>
      <c r="W182" s="118"/>
    </row>
    <row r="183" spans="1:23" ht="12" customHeight="1">
      <c r="A183" s="430" t="s">
        <v>392</v>
      </c>
      <c r="B183" s="430"/>
      <c r="C183" s="430"/>
      <c r="D183" s="430"/>
      <c r="E183" s="430"/>
      <c r="F183" s="430"/>
      <c r="G183" s="430"/>
      <c r="H183" s="430"/>
      <c r="I183" s="430"/>
      <c r="J183" s="430"/>
      <c r="K183" s="430"/>
      <c r="L183" s="430"/>
      <c r="M183" s="430"/>
      <c r="N183" s="430"/>
      <c r="O183" s="430"/>
      <c r="P183" s="430"/>
      <c r="Q183" s="430"/>
      <c r="R183" s="430"/>
      <c r="S183" s="430"/>
      <c r="T183" s="430"/>
      <c r="U183" s="430"/>
      <c r="V183" s="117">
        <f t="shared" si="14"/>
        <v>0</v>
      </c>
      <c r="W183" s="118"/>
    </row>
    <row r="184" spans="1:23" ht="9" customHeight="1">
      <c r="A184" s="368">
        <v>153</v>
      </c>
      <c r="B184" s="129" t="s">
        <v>270</v>
      </c>
      <c r="C184" s="354" t="s">
        <v>975</v>
      </c>
      <c r="D184" s="354"/>
      <c r="E184" s="368">
        <v>1979</v>
      </c>
      <c r="F184" s="368"/>
      <c r="G184" s="368" t="s">
        <v>88</v>
      </c>
      <c r="H184" s="368">
        <v>3</v>
      </c>
      <c r="I184" s="368">
        <v>3</v>
      </c>
      <c r="J184" s="361">
        <v>2583.8000000000002</v>
      </c>
      <c r="K184" s="361">
        <v>1834.5</v>
      </c>
      <c r="L184" s="361">
        <v>1518.2</v>
      </c>
      <c r="M184" s="103">
        <v>89</v>
      </c>
      <c r="N184" s="361">
        <f>'Приложение 2'!E187</f>
        <v>3195550.56</v>
      </c>
      <c r="O184" s="361">
        <v>0</v>
      </c>
      <c r="P184" s="361">
        <v>0</v>
      </c>
      <c r="Q184" s="361">
        <v>0</v>
      </c>
      <c r="R184" s="361">
        <f>N184-Q184</f>
        <v>3195550.56</v>
      </c>
      <c r="S184" s="361">
        <f t="shared" ref="S184:S190" si="22">N184/K184</f>
        <v>1741.9190842191333</v>
      </c>
      <c r="T184" s="361">
        <v>4180</v>
      </c>
      <c r="U184" s="105" t="s">
        <v>226</v>
      </c>
      <c r="V184" s="117">
        <f t="shared" si="14"/>
        <v>2438.0809157808667</v>
      </c>
      <c r="W184" s="118"/>
    </row>
    <row r="185" spans="1:23" ht="9" customHeight="1">
      <c r="A185" s="368">
        <v>154</v>
      </c>
      <c r="B185" s="129" t="s">
        <v>271</v>
      </c>
      <c r="C185" s="354" t="s">
        <v>976</v>
      </c>
      <c r="D185" s="354"/>
      <c r="E185" s="368">
        <v>1964</v>
      </c>
      <c r="F185" s="368"/>
      <c r="G185" s="368" t="s">
        <v>88</v>
      </c>
      <c r="H185" s="368">
        <v>2</v>
      </c>
      <c r="I185" s="368">
        <v>3</v>
      </c>
      <c r="J185" s="361">
        <v>582.20000000000005</v>
      </c>
      <c r="K185" s="361">
        <v>503.4</v>
      </c>
      <c r="L185" s="361">
        <v>428</v>
      </c>
      <c r="M185" s="103">
        <v>24</v>
      </c>
      <c r="N185" s="361">
        <f>'Приложение 2'!E188</f>
        <v>1695759.88</v>
      </c>
      <c r="O185" s="361">
        <v>0</v>
      </c>
      <c r="P185" s="361">
        <v>0</v>
      </c>
      <c r="Q185" s="361">
        <v>0</v>
      </c>
      <c r="R185" s="361">
        <f t="shared" ref="R185:R190" si="23">N185-Q185</f>
        <v>1695759.88</v>
      </c>
      <c r="S185" s="361">
        <f t="shared" si="22"/>
        <v>3368.6131903059195</v>
      </c>
      <c r="T185" s="361">
        <v>4503.95</v>
      </c>
      <c r="U185" s="105" t="s">
        <v>226</v>
      </c>
      <c r="V185" s="117">
        <f t="shared" si="14"/>
        <v>1135.3368096940803</v>
      </c>
      <c r="W185" s="118"/>
    </row>
    <row r="186" spans="1:23" ht="9" customHeight="1">
      <c r="A186" s="368">
        <v>155</v>
      </c>
      <c r="B186" s="129" t="s">
        <v>272</v>
      </c>
      <c r="C186" s="354" t="s">
        <v>975</v>
      </c>
      <c r="D186" s="354"/>
      <c r="E186" s="368">
        <v>1985</v>
      </c>
      <c r="F186" s="368"/>
      <c r="G186" s="368" t="s">
        <v>90</v>
      </c>
      <c r="H186" s="368">
        <v>4</v>
      </c>
      <c r="I186" s="368">
        <v>2</v>
      </c>
      <c r="J186" s="361">
        <v>945.6</v>
      </c>
      <c r="K186" s="361">
        <v>849.3</v>
      </c>
      <c r="L186" s="361">
        <v>777.9</v>
      </c>
      <c r="M186" s="103">
        <v>51</v>
      </c>
      <c r="N186" s="361">
        <f>'Приложение 2'!E189</f>
        <v>1321918.93</v>
      </c>
      <c r="O186" s="361">
        <v>0</v>
      </c>
      <c r="P186" s="361">
        <v>0</v>
      </c>
      <c r="Q186" s="361">
        <v>0</v>
      </c>
      <c r="R186" s="361">
        <f t="shared" si="23"/>
        <v>1321918.93</v>
      </c>
      <c r="S186" s="361">
        <f t="shared" si="22"/>
        <v>1556.4805486871542</v>
      </c>
      <c r="T186" s="361">
        <f>IF('Приложение 2'!J189="скатная",3605.25,4180)</f>
        <v>4180</v>
      </c>
      <c r="U186" s="105" t="s">
        <v>226</v>
      </c>
      <c r="V186" s="117">
        <f t="shared" si="14"/>
        <v>2623.5194513128458</v>
      </c>
      <c r="W186" s="118"/>
    </row>
    <row r="187" spans="1:23" ht="9" customHeight="1">
      <c r="A187" s="368">
        <v>156</v>
      </c>
      <c r="B187" s="129" t="s">
        <v>273</v>
      </c>
      <c r="C187" s="354" t="s">
        <v>975</v>
      </c>
      <c r="D187" s="354"/>
      <c r="E187" s="368">
        <v>1992</v>
      </c>
      <c r="F187" s="368"/>
      <c r="G187" s="368" t="s">
        <v>90</v>
      </c>
      <c r="H187" s="368">
        <v>3</v>
      </c>
      <c r="I187" s="368">
        <v>2</v>
      </c>
      <c r="J187" s="361">
        <v>936.1</v>
      </c>
      <c r="K187" s="361">
        <v>864.6</v>
      </c>
      <c r="L187" s="361">
        <v>813.38</v>
      </c>
      <c r="M187" s="103">
        <v>41</v>
      </c>
      <c r="N187" s="361">
        <f>'Приложение 2'!E190</f>
        <v>1316234.7</v>
      </c>
      <c r="O187" s="361">
        <v>0</v>
      </c>
      <c r="P187" s="361">
        <v>0</v>
      </c>
      <c r="Q187" s="361">
        <v>0</v>
      </c>
      <c r="R187" s="361">
        <f t="shared" si="23"/>
        <v>1316234.7</v>
      </c>
      <c r="S187" s="361">
        <f t="shared" si="22"/>
        <v>1522.3625954198471</v>
      </c>
      <c r="T187" s="361">
        <v>4180</v>
      </c>
      <c r="U187" s="105" t="s">
        <v>226</v>
      </c>
      <c r="V187" s="117">
        <f t="shared" si="14"/>
        <v>2657.6374045801531</v>
      </c>
      <c r="W187" s="118"/>
    </row>
    <row r="188" spans="1:23" ht="9" customHeight="1">
      <c r="A188" s="368">
        <v>157</v>
      </c>
      <c r="B188" s="129" t="s">
        <v>274</v>
      </c>
      <c r="C188" s="354" t="s">
        <v>975</v>
      </c>
      <c r="D188" s="354"/>
      <c r="E188" s="368">
        <v>1991</v>
      </c>
      <c r="F188" s="368"/>
      <c r="G188" s="368" t="s">
        <v>88</v>
      </c>
      <c r="H188" s="368">
        <v>4</v>
      </c>
      <c r="I188" s="368">
        <v>1</v>
      </c>
      <c r="J188" s="361">
        <v>605.5</v>
      </c>
      <c r="K188" s="361">
        <v>557.4</v>
      </c>
      <c r="L188" s="361">
        <v>490.9</v>
      </c>
      <c r="M188" s="103">
        <v>18</v>
      </c>
      <c r="N188" s="361">
        <f>'Приложение 2'!E191</f>
        <v>763718</v>
      </c>
      <c r="O188" s="361">
        <v>0</v>
      </c>
      <c r="P188" s="361">
        <v>0</v>
      </c>
      <c r="Q188" s="361">
        <v>0</v>
      </c>
      <c r="R188" s="361">
        <f t="shared" si="23"/>
        <v>763718</v>
      </c>
      <c r="S188" s="361">
        <f t="shared" si="22"/>
        <v>1370.1435235019735</v>
      </c>
      <c r="T188" s="361">
        <v>4180</v>
      </c>
      <c r="U188" s="105" t="s">
        <v>226</v>
      </c>
      <c r="V188" s="117">
        <f t="shared" si="14"/>
        <v>2809.8564764980265</v>
      </c>
      <c r="W188" s="118"/>
    </row>
    <row r="189" spans="1:23" ht="9" customHeight="1">
      <c r="A189" s="368">
        <v>158</v>
      </c>
      <c r="B189" s="129" t="s">
        <v>275</v>
      </c>
      <c r="C189" s="354" t="s">
        <v>975</v>
      </c>
      <c r="D189" s="354"/>
      <c r="E189" s="368">
        <v>1983</v>
      </c>
      <c r="F189" s="368"/>
      <c r="G189" s="368" t="s">
        <v>88</v>
      </c>
      <c r="H189" s="368">
        <v>4</v>
      </c>
      <c r="I189" s="368">
        <v>1</v>
      </c>
      <c r="J189" s="361">
        <v>615.5</v>
      </c>
      <c r="K189" s="361">
        <v>568.29999999999995</v>
      </c>
      <c r="L189" s="361">
        <v>416.3</v>
      </c>
      <c r="M189" s="103">
        <v>24</v>
      </c>
      <c r="N189" s="361">
        <f>'Приложение 2'!E192</f>
        <v>819383.91</v>
      </c>
      <c r="O189" s="361">
        <v>0</v>
      </c>
      <c r="P189" s="361">
        <v>0</v>
      </c>
      <c r="Q189" s="361">
        <v>0</v>
      </c>
      <c r="R189" s="361">
        <f t="shared" si="23"/>
        <v>819383.91</v>
      </c>
      <c r="S189" s="361">
        <f t="shared" si="22"/>
        <v>1441.8157839169455</v>
      </c>
      <c r="T189" s="361">
        <v>4180</v>
      </c>
      <c r="U189" s="105" t="s">
        <v>226</v>
      </c>
      <c r="V189" s="117">
        <f t="shared" si="14"/>
        <v>2738.1842160830547</v>
      </c>
      <c r="W189" s="118"/>
    </row>
    <row r="190" spans="1:23" ht="9" customHeight="1">
      <c r="A190" s="368">
        <v>159</v>
      </c>
      <c r="B190" s="129" t="s">
        <v>276</v>
      </c>
      <c r="C190" s="354" t="s">
        <v>976</v>
      </c>
      <c r="D190" s="354"/>
      <c r="E190" s="368">
        <v>1976</v>
      </c>
      <c r="F190" s="368"/>
      <c r="G190" s="368" t="s">
        <v>88</v>
      </c>
      <c r="H190" s="368">
        <v>2</v>
      </c>
      <c r="I190" s="368">
        <v>2</v>
      </c>
      <c r="J190" s="361">
        <v>643.20000000000005</v>
      </c>
      <c r="K190" s="361">
        <v>601.70000000000005</v>
      </c>
      <c r="L190" s="361">
        <v>544.15</v>
      </c>
      <c r="M190" s="103">
        <v>27</v>
      </c>
      <c r="N190" s="361">
        <f>'Приложение 2'!E193</f>
        <v>1665435.7</v>
      </c>
      <c r="O190" s="361">
        <v>0</v>
      </c>
      <c r="P190" s="361">
        <v>0</v>
      </c>
      <c r="Q190" s="361">
        <v>0</v>
      </c>
      <c r="R190" s="361">
        <f t="shared" si="23"/>
        <v>1665435.7</v>
      </c>
      <c r="S190" s="361">
        <f t="shared" si="22"/>
        <v>2767.8838291507391</v>
      </c>
      <c r="T190" s="361">
        <v>4503.95</v>
      </c>
      <c r="U190" s="105" t="s">
        <v>226</v>
      </c>
      <c r="V190" s="117">
        <f t="shared" si="14"/>
        <v>1736.0661708492607</v>
      </c>
      <c r="W190" s="118"/>
    </row>
    <row r="191" spans="1:23" ht="9" customHeight="1">
      <c r="A191" s="368">
        <v>160</v>
      </c>
      <c r="B191" s="129" t="s">
        <v>277</v>
      </c>
      <c r="C191" s="354" t="s">
        <v>976</v>
      </c>
      <c r="D191" s="354"/>
      <c r="E191" s="368">
        <v>1964</v>
      </c>
      <c r="F191" s="368"/>
      <c r="G191" s="368" t="s">
        <v>88</v>
      </c>
      <c r="H191" s="368">
        <v>3</v>
      </c>
      <c r="I191" s="368">
        <v>2</v>
      </c>
      <c r="J191" s="361">
        <v>1014</v>
      </c>
      <c r="K191" s="361">
        <v>966.7</v>
      </c>
      <c r="L191" s="361">
        <v>935.7</v>
      </c>
      <c r="M191" s="103">
        <v>51</v>
      </c>
      <c r="N191" s="361">
        <f>'Приложение 2'!E194</f>
        <v>1784649.94</v>
      </c>
      <c r="O191" s="361">
        <v>0</v>
      </c>
      <c r="P191" s="361">
        <v>0</v>
      </c>
      <c r="Q191" s="361">
        <v>0</v>
      </c>
      <c r="R191" s="361">
        <f t="shared" ref="R191:R198" si="24">N191-Q191</f>
        <v>1784649.94</v>
      </c>
      <c r="S191" s="361">
        <f t="shared" ref="S191:S198" si="25">N191/K191</f>
        <v>1846.1259335884968</v>
      </c>
      <c r="T191" s="361">
        <v>4503.95</v>
      </c>
      <c r="U191" s="105" t="s">
        <v>226</v>
      </c>
      <c r="V191" s="117">
        <f t="shared" si="14"/>
        <v>2657.8240664115028</v>
      </c>
      <c r="W191" s="118"/>
    </row>
    <row r="192" spans="1:23" ht="9" customHeight="1">
      <c r="A192" s="368">
        <v>161</v>
      </c>
      <c r="B192" s="129" t="s">
        <v>278</v>
      </c>
      <c r="C192" s="354" t="s">
        <v>975</v>
      </c>
      <c r="D192" s="354"/>
      <c r="E192" s="368">
        <v>1977</v>
      </c>
      <c r="F192" s="368"/>
      <c r="G192" s="368" t="s">
        <v>90</v>
      </c>
      <c r="H192" s="368">
        <v>2</v>
      </c>
      <c r="I192" s="368">
        <v>2</v>
      </c>
      <c r="J192" s="361">
        <v>1266.9000000000001</v>
      </c>
      <c r="K192" s="361">
        <v>741.9</v>
      </c>
      <c r="L192" s="361">
        <v>741.9</v>
      </c>
      <c r="M192" s="103">
        <v>35</v>
      </c>
      <c r="N192" s="361">
        <f>'Приложение 2'!E195</f>
        <v>1623962.44</v>
      </c>
      <c r="O192" s="361">
        <v>0</v>
      </c>
      <c r="P192" s="361">
        <v>0</v>
      </c>
      <c r="Q192" s="361">
        <v>0</v>
      </c>
      <c r="R192" s="361">
        <f t="shared" si="24"/>
        <v>1623962.44</v>
      </c>
      <c r="S192" s="361">
        <f t="shared" si="25"/>
        <v>2188.9236285213642</v>
      </c>
      <c r="T192" s="361">
        <v>4180</v>
      </c>
      <c r="U192" s="105" t="s">
        <v>226</v>
      </c>
      <c r="V192" s="117">
        <f t="shared" si="14"/>
        <v>1991.0763714786358</v>
      </c>
      <c r="W192" s="118"/>
    </row>
    <row r="193" spans="1:23" ht="9" customHeight="1">
      <c r="A193" s="368">
        <v>162</v>
      </c>
      <c r="B193" s="129" t="s">
        <v>368</v>
      </c>
      <c r="C193" s="354" t="s">
        <v>976</v>
      </c>
      <c r="D193" s="354"/>
      <c r="E193" s="368">
        <v>1980</v>
      </c>
      <c r="F193" s="368"/>
      <c r="G193" s="368" t="s">
        <v>88</v>
      </c>
      <c r="H193" s="368">
        <v>2</v>
      </c>
      <c r="I193" s="368">
        <v>3</v>
      </c>
      <c r="J193" s="361">
        <v>1333.2</v>
      </c>
      <c r="K193" s="361">
        <v>914.8</v>
      </c>
      <c r="L193" s="361">
        <v>507.3</v>
      </c>
      <c r="M193" s="103">
        <v>48</v>
      </c>
      <c r="N193" s="361">
        <f>'Приложение 2'!E196</f>
        <v>2069920.05</v>
      </c>
      <c r="O193" s="361">
        <v>0</v>
      </c>
      <c r="P193" s="361">
        <v>0</v>
      </c>
      <c r="Q193" s="361">
        <v>0</v>
      </c>
      <c r="R193" s="361">
        <f t="shared" si="24"/>
        <v>2069920.05</v>
      </c>
      <c r="S193" s="361">
        <f t="shared" si="25"/>
        <v>2262.7022846523832</v>
      </c>
      <c r="T193" s="361">
        <v>4503.95</v>
      </c>
      <c r="U193" s="105" t="s">
        <v>226</v>
      </c>
      <c r="V193" s="117">
        <f t="shared" si="14"/>
        <v>2241.2477153476166</v>
      </c>
      <c r="W193" s="118"/>
    </row>
    <row r="194" spans="1:23" ht="9" customHeight="1">
      <c r="A194" s="368">
        <v>163</v>
      </c>
      <c r="B194" s="129" t="s">
        <v>279</v>
      </c>
      <c r="C194" s="354" t="s">
        <v>975</v>
      </c>
      <c r="D194" s="354"/>
      <c r="E194" s="368">
        <v>1987</v>
      </c>
      <c r="F194" s="368"/>
      <c r="G194" s="368" t="s">
        <v>88</v>
      </c>
      <c r="H194" s="368">
        <v>3</v>
      </c>
      <c r="I194" s="368">
        <v>1</v>
      </c>
      <c r="J194" s="361">
        <v>1066.7</v>
      </c>
      <c r="K194" s="361">
        <v>914.6</v>
      </c>
      <c r="L194" s="361">
        <v>914.6</v>
      </c>
      <c r="M194" s="103">
        <v>35</v>
      </c>
      <c r="N194" s="361">
        <f>'Приложение 2'!E197</f>
        <v>1871195.32</v>
      </c>
      <c r="O194" s="361">
        <v>0</v>
      </c>
      <c r="P194" s="361">
        <v>0</v>
      </c>
      <c r="Q194" s="361">
        <v>0</v>
      </c>
      <c r="R194" s="361">
        <f t="shared" si="24"/>
        <v>1871195.32</v>
      </c>
      <c r="S194" s="361">
        <f t="shared" si="25"/>
        <v>2045.9165974196371</v>
      </c>
      <c r="T194" s="361">
        <v>4180</v>
      </c>
      <c r="U194" s="105" t="s">
        <v>226</v>
      </c>
      <c r="V194" s="117">
        <f t="shared" si="14"/>
        <v>2134.0834025803629</v>
      </c>
      <c r="W194" s="118"/>
    </row>
    <row r="195" spans="1:23" ht="9" customHeight="1">
      <c r="A195" s="368">
        <v>164</v>
      </c>
      <c r="B195" s="129" t="s">
        <v>280</v>
      </c>
      <c r="C195" s="354" t="s">
        <v>976</v>
      </c>
      <c r="D195" s="354"/>
      <c r="E195" s="368">
        <v>1975</v>
      </c>
      <c r="F195" s="368"/>
      <c r="G195" s="368" t="s">
        <v>88</v>
      </c>
      <c r="H195" s="368">
        <v>2</v>
      </c>
      <c r="I195" s="368">
        <v>2</v>
      </c>
      <c r="J195" s="361">
        <v>818.9</v>
      </c>
      <c r="K195" s="361">
        <v>739.89</v>
      </c>
      <c r="L195" s="361">
        <v>619.91</v>
      </c>
      <c r="M195" s="103">
        <v>36</v>
      </c>
      <c r="N195" s="361">
        <f>'Приложение 2'!E198</f>
        <v>1858393.84</v>
      </c>
      <c r="O195" s="361">
        <v>0</v>
      </c>
      <c r="P195" s="361">
        <v>0</v>
      </c>
      <c r="Q195" s="361">
        <v>0</v>
      </c>
      <c r="R195" s="361">
        <f t="shared" si="24"/>
        <v>1858393.84</v>
      </c>
      <c r="S195" s="361">
        <f t="shared" si="25"/>
        <v>2511.71639027423</v>
      </c>
      <c r="T195" s="361">
        <f>IF('Приложение 2'!J190="скатная",3605.25,4180)</f>
        <v>4180</v>
      </c>
      <c r="U195" s="105" t="s">
        <v>226</v>
      </c>
      <c r="V195" s="117">
        <f t="shared" si="14"/>
        <v>1668.28360972577</v>
      </c>
      <c r="W195" s="118"/>
    </row>
    <row r="196" spans="1:23" ht="9" customHeight="1">
      <c r="A196" s="368">
        <v>165</v>
      </c>
      <c r="B196" s="129" t="s">
        <v>281</v>
      </c>
      <c r="C196" s="354" t="s">
        <v>976</v>
      </c>
      <c r="D196" s="354"/>
      <c r="E196" s="368">
        <v>1976</v>
      </c>
      <c r="F196" s="368"/>
      <c r="G196" s="368" t="s">
        <v>88</v>
      </c>
      <c r="H196" s="368">
        <v>2</v>
      </c>
      <c r="I196" s="368">
        <v>3</v>
      </c>
      <c r="J196" s="361">
        <v>1010.1</v>
      </c>
      <c r="K196" s="361">
        <v>902.16</v>
      </c>
      <c r="L196" s="361">
        <v>779.96</v>
      </c>
      <c r="M196" s="103">
        <v>50</v>
      </c>
      <c r="N196" s="361">
        <f>'Приложение 2'!E199</f>
        <v>1992782.87</v>
      </c>
      <c r="O196" s="361">
        <v>0</v>
      </c>
      <c r="P196" s="361">
        <v>0</v>
      </c>
      <c r="Q196" s="361">
        <v>0</v>
      </c>
      <c r="R196" s="361">
        <f t="shared" si="24"/>
        <v>1992782.87</v>
      </c>
      <c r="S196" s="361">
        <f t="shared" si="25"/>
        <v>2208.9018245100651</v>
      </c>
      <c r="T196" s="361">
        <v>4503.95</v>
      </c>
      <c r="U196" s="105" t="s">
        <v>226</v>
      </c>
      <c r="V196" s="117">
        <f t="shared" si="14"/>
        <v>2295.0481754899347</v>
      </c>
      <c r="W196" s="118"/>
    </row>
    <row r="197" spans="1:23" ht="9" customHeight="1">
      <c r="A197" s="368">
        <v>166</v>
      </c>
      <c r="B197" s="129" t="s">
        <v>282</v>
      </c>
      <c r="C197" s="354" t="s">
        <v>976</v>
      </c>
      <c r="D197" s="354"/>
      <c r="E197" s="368">
        <v>1977</v>
      </c>
      <c r="F197" s="368"/>
      <c r="G197" s="368" t="s">
        <v>88</v>
      </c>
      <c r="H197" s="368">
        <v>2</v>
      </c>
      <c r="I197" s="368">
        <v>1</v>
      </c>
      <c r="J197" s="361">
        <v>421.1</v>
      </c>
      <c r="K197" s="361">
        <v>381.1</v>
      </c>
      <c r="L197" s="361">
        <v>381.1</v>
      </c>
      <c r="M197" s="103">
        <v>11</v>
      </c>
      <c r="N197" s="361">
        <f>'Приложение 2'!E200</f>
        <v>1018363.49</v>
      </c>
      <c r="O197" s="361">
        <v>0</v>
      </c>
      <c r="P197" s="361">
        <v>0</v>
      </c>
      <c r="Q197" s="361">
        <v>0</v>
      </c>
      <c r="R197" s="361">
        <f t="shared" si="24"/>
        <v>1018363.49</v>
      </c>
      <c r="S197" s="361">
        <f t="shared" si="25"/>
        <v>2672.1686958803461</v>
      </c>
      <c r="T197" s="361">
        <v>4503.95</v>
      </c>
      <c r="U197" s="105" t="s">
        <v>226</v>
      </c>
      <c r="V197" s="117">
        <f t="shared" si="14"/>
        <v>1831.7813041196537</v>
      </c>
      <c r="W197" s="118"/>
    </row>
    <row r="198" spans="1:23" ht="9" customHeight="1">
      <c r="A198" s="368">
        <v>167</v>
      </c>
      <c r="B198" s="129" t="s">
        <v>283</v>
      </c>
      <c r="C198" s="354" t="s">
        <v>976</v>
      </c>
      <c r="D198" s="354"/>
      <c r="E198" s="368">
        <v>1971</v>
      </c>
      <c r="F198" s="368"/>
      <c r="G198" s="368" t="s">
        <v>88</v>
      </c>
      <c r="H198" s="368">
        <v>2</v>
      </c>
      <c r="I198" s="368">
        <v>1</v>
      </c>
      <c r="J198" s="361">
        <v>301.2</v>
      </c>
      <c r="K198" s="361">
        <v>258</v>
      </c>
      <c r="L198" s="361">
        <v>258</v>
      </c>
      <c r="M198" s="103">
        <v>17</v>
      </c>
      <c r="N198" s="361">
        <f>'Приложение 2'!E201</f>
        <v>658998.68000000005</v>
      </c>
      <c r="O198" s="361">
        <v>0</v>
      </c>
      <c r="P198" s="361">
        <v>0</v>
      </c>
      <c r="Q198" s="361">
        <v>0</v>
      </c>
      <c r="R198" s="361">
        <f t="shared" si="24"/>
        <v>658998.68000000005</v>
      </c>
      <c r="S198" s="361">
        <f t="shared" si="25"/>
        <v>2554.2584496124032</v>
      </c>
      <c r="T198" s="361">
        <v>4503.95</v>
      </c>
      <c r="U198" s="105" t="s">
        <v>226</v>
      </c>
      <c r="V198" s="117">
        <f t="shared" si="14"/>
        <v>1949.6915503875966</v>
      </c>
      <c r="W198" s="118"/>
    </row>
    <row r="199" spans="1:23" ht="22.5" customHeight="1">
      <c r="A199" s="429" t="s">
        <v>269</v>
      </c>
      <c r="B199" s="429"/>
      <c r="C199" s="354"/>
      <c r="D199" s="354"/>
      <c r="E199" s="114" t="s">
        <v>388</v>
      </c>
      <c r="F199" s="114" t="s">
        <v>388</v>
      </c>
      <c r="G199" s="114" t="s">
        <v>388</v>
      </c>
      <c r="H199" s="114" t="s">
        <v>388</v>
      </c>
      <c r="I199" s="114" t="s">
        <v>388</v>
      </c>
      <c r="J199" s="361">
        <f t="shared" ref="J199:R199" si="26">SUM(J184:J198)</f>
        <v>14144.000000000004</v>
      </c>
      <c r="K199" s="361">
        <f t="shared" si="26"/>
        <v>11598.349999999999</v>
      </c>
      <c r="L199" s="361">
        <f t="shared" si="26"/>
        <v>10127.300000000001</v>
      </c>
      <c r="M199" s="103">
        <f t="shared" si="26"/>
        <v>557</v>
      </c>
      <c r="N199" s="361">
        <f t="shared" si="26"/>
        <v>23656268.309999995</v>
      </c>
      <c r="O199" s="361">
        <f t="shared" si="26"/>
        <v>0</v>
      </c>
      <c r="P199" s="361">
        <f t="shared" si="26"/>
        <v>0</v>
      </c>
      <c r="Q199" s="361">
        <f t="shared" si="26"/>
        <v>0</v>
      </c>
      <c r="R199" s="361">
        <f t="shared" si="26"/>
        <v>23656268.309999995</v>
      </c>
      <c r="S199" s="361">
        <f>N199/K199</f>
        <v>2039.6235938732664</v>
      </c>
      <c r="T199" s="368"/>
      <c r="U199" s="105"/>
      <c r="V199" s="117">
        <f t="shared" si="14"/>
        <v>-2039.6235938732664</v>
      </c>
      <c r="W199" s="118"/>
    </row>
    <row r="200" spans="1:23" ht="12.75" customHeight="1">
      <c r="A200" s="443" t="s">
        <v>442</v>
      </c>
      <c r="B200" s="444"/>
      <c r="C200" s="444"/>
      <c r="D200" s="444"/>
      <c r="E200" s="444"/>
      <c r="F200" s="444"/>
      <c r="G200" s="444"/>
      <c r="H200" s="444"/>
      <c r="I200" s="444"/>
      <c r="J200" s="444"/>
      <c r="K200" s="444"/>
      <c r="L200" s="444"/>
      <c r="M200" s="444"/>
      <c r="N200" s="444"/>
      <c r="O200" s="444"/>
      <c r="P200" s="444"/>
      <c r="Q200" s="444"/>
      <c r="R200" s="444"/>
      <c r="S200" s="444"/>
      <c r="T200" s="444"/>
      <c r="U200" s="445"/>
      <c r="V200" s="117">
        <f t="shared" si="14"/>
        <v>0</v>
      </c>
      <c r="W200" s="118"/>
    </row>
    <row r="201" spans="1:23" ht="9" customHeight="1">
      <c r="A201" s="139">
        <v>168</v>
      </c>
      <c r="B201" s="143" t="s">
        <v>284</v>
      </c>
      <c r="C201" s="374" t="s">
        <v>976</v>
      </c>
      <c r="D201" s="374"/>
      <c r="E201" s="139">
        <v>1979</v>
      </c>
      <c r="F201" s="139"/>
      <c r="G201" s="139" t="s">
        <v>88</v>
      </c>
      <c r="H201" s="139">
        <v>2</v>
      </c>
      <c r="I201" s="139">
        <v>3</v>
      </c>
      <c r="J201" s="140">
        <v>983.1</v>
      </c>
      <c r="K201" s="140">
        <v>867</v>
      </c>
      <c r="L201" s="140">
        <v>867</v>
      </c>
      <c r="M201" s="139">
        <v>49</v>
      </c>
      <c r="N201" s="140">
        <f>'Приложение 2'!E204</f>
        <v>2215999.62</v>
      </c>
      <c r="O201" s="140">
        <v>0</v>
      </c>
      <c r="P201" s="140">
        <v>0</v>
      </c>
      <c r="Q201" s="140">
        <v>0</v>
      </c>
      <c r="R201" s="140">
        <f>N201-Q201</f>
        <v>2215999.62</v>
      </c>
      <c r="S201" s="361">
        <f>N201/K201</f>
        <v>2555.9395847750866</v>
      </c>
      <c r="T201" s="361">
        <v>4503.95</v>
      </c>
      <c r="U201" s="105" t="s">
        <v>226</v>
      </c>
      <c r="V201" s="117">
        <f t="shared" si="14"/>
        <v>1948.0104152249132</v>
      </c>
      <c r="W201" s="118"/>
    </row>
    <row r="202" spans="1:23" ht="9" customHeight="1">
      <c r="A202" s="139">
        <v>169</v>
      </c>
      <c r="B202" s="143" t="s">
        <v>285</v>
      </c>
      <c r="C202" s="374" t="s">
        <v>975</v>
      </c>
      <c r="D202" s="374"/>
      <c r="E202" s="139">
        <v>1975</v>
      </c>
      <c r="F202" s="139"/>
      <c r="G202" s="139" t="s">
        <v>88</v>
      </c>
      <c r="H202" s="139" t="s">
        <v>73</v>
      </c>
      <c r="I202" s="139">
        <v>2</v>
      </c>
      <c r="J202" s="140">
        <v>659.2</v>
      </c>
      <c r="K202" s="140">
        <v>580.20000000000005</v>
      </c>
      <c r="L202" s="140">
        <v>580.20000000000005</v>
      </c>
      <c r="M202" s="139">
        <v>24</v>
      </c>
      <c r="N202" s="140">
        <f>'Приложение 2'!E205</f>
        <v>1494546.33</v>
      </c>
      <c r="O202" s="140">
        <v>0</v>
      </c>
      <c r="P202" s="140">
        <v>0</v>
      </c>
      <c r="Q202" s="140">
        <v>0</v>
      </c>
      <c r="R202" s="140">
        <f>N202-Q202</f>
        <v>1494546.33</v>
      </c>
      <c r="S202" s="361">
        <f>N202/K202</f>
        <v>2575.9157704239915</v>
      </c>
      <c r="T202" s="361">
        <v>4180</v>
      </c>
      <c r="U202" s="105" t="s">
        <v>226</v>
      </c>
      <c r="V202" s="117">
        <f t="shared" si="14"/>
        <v>1604.0842295760085</v>
      </c>
      <c r="W202" s="118"/>
    </row>
    <row r="203" spans="1:23" ht="24.75" customHeight="1">
      <c r="A203" s="441" t="s">
        <v>443</v>
      </c>
      <c r="B203" s="442"/>
      <c r="C203" s="359"/>
      <c r="D203" s="359"/>
      <c r="E203" s="139" t="s">
        <v>388</v>
      </c>
      <c r="F203" s="139" t="s">
        <v>388</v>
      </c>
      <c r="G203" s="139" t="s">
        <v>388</v>
      </c>
      <c r="H203" s="139" t="s">
        <v>388</v>
      </c>
      <c r="I203" s="139" t="s">
        <v>388</v>
      </c>
      <c r="J203" s="140">
        <f t="shared" ref="J203:R203" si="27">SUM(J201:J202)</f>
        <v>1642.3000000000002</v>
      </c>
      <c r="K203" s="140">
        <f t="shared" si="27"/>
        <v>1447.2</v>
      </c>
      <c r="L203" s="140">
        <f t="shared" si="27"/>
        <v>1447.2</v>
      </c>
      <c r="M203" s="103">
        <f t="shared" si="27"/>
        <v>73</v>
      </c>
      <c r="N203" s="140">
        <f t="shared" si="27"/>
        <v>3710545.95</v>
      </c>
      <c r="O203" s="140">
        <f t="shared" si="27"/>
        <v>0</v>
      </c>
      <c r="P203" s="140">
        <f t="shared" si="27"/>
        <v>0</v>
      </c>
      <c r="Q203" s="140">
        <f t="shared" si="27"/>
        <v>0</v>
      </c>
      <c r="R203" s="140">
        <f t="shared" si="27"/>
        <v>3710545.95</v>
      </c>
      <c r="S203" s="361">
        <f>N203/K203</f>
        <v>2563.9482794361525</v>
      </c>
      <c r="T203" s="361"/>
      <c r="U203" s="139"/>
      <c r="V203" s="117">
        <f t="shared" si="14"/>
        <v>-2563.9482794361525</v>
      </c>
      <c r="W203" s="118"/>
    </row>
    <row r="204" spans="1:23" s="144" customFormat="1" ht="12" customHeight="1">
      <c r="A204" s="440" t="s">
        <v>394</v>
      </c>
      <c r="B204" s="440"/>
      <c r="C204" s="440"/>
      <c r="D204" s="440"/>
      <c r="E204" s="440"/>
      <c r="F204" s="440"/>
      <c r="G204" s="440"/>
      <c r="H204" s="440"/>
      <c r="I204" s="440"/>
      <c r="J204" s="440"/>
      <c r="K204" s="440"/>
      <c r="L204" s="440"/>
      <c r="M204" s="440"/>
      <c r="N204" s="440"/>
      <c r="O204" s="440"/>
      <c r="P204" s="440"/>
      <c r="Q204" s="440"/>
      <c r="R204" s="440"/>
      <c r="S204" s="440"/>
      <c r="T204" s="440"/>
      <c r="U204" s="440"/>
      <c r="V204" s="117">
        <f t="shared" si="14"/>
        <v>0</v>
      </c>
      <c r="W204" s="118"/>
    </row>
    <row r="205" spans="1:23" s="144" customFormat="1" ht="9" customHeight="1">
      <c r="A205" s="139">
        <v>170</v>
      </c>
      <c r="B205" s="374" t="s">
        <v>290</v>
      </c>
      <c r="C205" s="139" t="s">
        <v>976</v>
      </c>
      <c r="D205" s="139"/>
      <c r="E205" s="139">
        <v>1968</v>
      </c>
      <c r="F205" s="139"/>
      <c r="G205" s="139" t="s">
        <v>88</v>
      </c>
      <c r="H205" s="139">
        <v>2</v>
      </c>
      <c r="I205" s="139">
        <v>2</v>
      </c>
      <c r="J205" s="140">
        <v>828.7</v>
      </c>
      <c r="K205" s="140">
        <v>747.1</v>
      </c>
      <c r="L205" s="140">
        <v>747.1</v>
      </c>
      <c r="M205" s="139">
        <v>65</v>
      </c>
      <c r="N205" s="140">
        <f>'Приложение 2'!E208</f>
        <v>1919938.68</v>
      </c>
      <c r="O205" s="140">
        <v>0</v>
      </c>
      <c r="P205" s="140">
        <v>0</v>
      </c>
      <c r="Q205" s="140">
        <v>0</v>
      </c>
      <c r="R205" s="140">
        <f>N205-Q205</f>
        <v>1919938.68</v>
      </c>
      <c r="S205" s="361">
        <f>N205/K205</f>
        <v>2569.8550127158346</v>
      </c>
      <c r="T205" s="361">
        <v>4503.95</v>
      </c>
      <c r="U205" s="105" t="s">
        <v>226</v>
      </c>
      <c r="V205" s="117">
        <f t="shared" si="14"/>
        <v>1934.0949872841652</v>
      </c>
      <c r="W205" s="118"/>
    </row>
    <row r="206" spans="1:23" ht="21.75" customHeight="1">
      <c r="A206" s="437" t="s">
        <v>395</v>
      </c>
      <c r="B206" s="437"/>
      <c r="C206" s="145"/>
      <c r="D206" s="145"/>
      <c r="E206" s="145" t="s">
        <v>388</v>
      </c>
      <c r="F206" s="145" t="s">
        <v>388</v>
      </c>
      <c r="G206" s="145" t="s">
        <v>388</v>
      </c>
      <c r="H206" s="145" t="s">
        <v>388</v>
      </c>
      <c r="I206" s="145" t="s">
        <v>388</v>
      </c>
      <c r="J206" s="146">
        <f t="shared" ref="J206:P206" si="28">SUM(J205:J205)</f>
        <v>828.7</v>
      </c>
      <c r="K206" s="146">
        <f t="shared" si="28"/>
        <v>747.1</v>
      </c>
      <c r="L206" s="146">
        <f t="shared" si="28"/>
        <v>747.1</v>
      </c>
      <c r="M206" s="103">
        <f t="shared" si="28"/>
        <v>65</v>
      </c>
      <c r="N206" s="146">
        <f t="shared" si="28"/>
        <v>1919938.68</v>
      </c>
      <c r="O206" s="146">
        <f t="shared" si="28"/>
        <v>0</v>
      </c>
      <c r="P206" s="146">
        <f t="shared" si="28"/>
        <v>0</v>
      </c>
      <c r="Q206" s="146">
        <f>SUM(Q205:Q205)</f>
        <v>0</v>
      </c>
      <c r="R206" s="146">
        <f>SUM(R205:R205)</f>
        <v>1919938.68</v>
      </c>
      <c r="S206" s="135">
        <f>N206/K206</f>
        <v>2569.8550127158346</v>
      </c>
      <c r="T206" s="135"/>
      <c r="U206" s="145"/>
      <c r="V206" s="117">
        <f t="shared" si="14"/>
        <v>-2569.8550127158346</v>
      </c>
      <c r="W206" s="118"/>
    </row>
    <row r="207" spans="1:23" ht="14.25" customHeight="1">
      <c r="A207" s="433" t="s">
        <v>439</v>
      </c>
      <c r="B207" s="434"/>
      <c r="C207" s="434"/>
      <c r="D207" s="434"/>
      <c r="E207" s="434"/>
      <c r="F207" s="434"/>
      <c r="G207" s="434"/>
      <c r="H207" s="434"/>
      <c r="I207" s="434"/>
      <c r="J207" s="434"/>
      <c r="K207" s="434"/>
      <c r="L207" s="434"/>
      <c r="M207" s="434"/>
      <c r="N207" s="434"/>
      <c r="O207" s="434"/>
      <c r="P207" s="434"/>
      <c r="Q207" s="434"/>
      <c r="R207" s="434"/>
      <c r="S207" s="434"/>
      <c r="T207" s="434"/>
      <c r="U207" s="435"/>
      <c r="V207" s="117">
        <f t="shared" si="14"/>
        <v>0</v>
      </c>
      <c r="W207" s="118"/>
    </row>
    <row r="208" spans="1:23" ht="9" customHeight="1">
      <c r="A208" s="368">
        <v>171</v>
      </c>
      <c r="B208" s="129" t="s">
        <v>287</v>
      </c>
      <c r="C208" s="354" t="s">
        <v>982</v>
      </c>
      <c r="D208" s="354"/>
      <c r="E208" s="368">
        <v>1983</v>
      </c>
      <c r="F208" s="368"/>
      <c r="G208" s="368" t="s">
        <v>88</v>
      </c>
      <c r="H208" s="368">
        <v>3</v>
      </c>
      <c r="I208" s="368">
        <v>3</v>
      </c>
      <c r="J208" s="361">
        <v>1670.6</v>
      </c>
      <c r="K208" s="361">
        <v>1223.42</v>
      </c>
      <c r="L208" s="361">
        <v>404.3</v>
      </c>
      <c r="M208" s="368">
        <v>43</v>
      </c>
      <c r="N208" s="133">
        <f>'Приложение 2'!E210</f>
        <v>2556075.09</v>
      </c>
      <c r="O208" s="361">
        <v>0</v>
      </c>
      <c r="P208" s="361">
        <v>0</v>
      </c>
      <c r="Q208" s="361">
        <v>0</v>
      </c>
      <c r="R208" s="361">
        <f>N208</f>
        <v>2556075.09</v>
      </c>
      <c r="S208" s="361">
        <f>N208/K208</f>
        <v>2089.2866636151116</v>
      </c>
      <c r="T208" s="361">
        <v>5307.56</v>
      </c>
      <c r="U208" s="105" t="s">
        <v>226</v>
      </c>
      <c r="V208" s="117">
        <f t="shared" si="14"/>
        <v>3218.2733363848888</v>
      </c>
      <c r="W208" s="118"/>
    </row>
    <row r="209" spans="1:23" ht="29.25" customHeight="1">
      <c r="A209" s="431" t="s">
        <v>440</v>
      </c>
      <c r="B209" s="432"/>
      <c r="C209" s="356"/>
      <c r="D209" s="356"/>
      <c r="E209" s="368" t="s">
        <v>388</v>
      </c>
      <c r="F209" s="368" t="s">
        <v>388</v>
      </c>
      <c r="G209" s="368" t="s">
        <v>388</v>
      </c>
      <c r="H209" s="368" t="s">
        <v>388</v>
      </c>
      <c r="I209" s="368" t="s">
        <v>388</v>
      </c>
      <c r="J209" s="361">
        <f t="shared" ref="J209:R209" si="29">SUM(J208:J208)</f>
        <v>1670.6</v>
      </c>
      <c r="K209" s="361">
        <f t="shared" si="29"/>
        <v>1223.42</v>
      </c>
      <c r="L209" s="361">
        <f t="shared" si="29"/>
        <v>404.3</v>
      </c>
      <c r="M209" s="103">
        <f t="shared" si="29"/>
        <v>43</v>
      </c>
      <c r="N209" s="361">
        <f t="shared" si="29"/>
        <v>2556075.09</v>
      </c>
      <c r="O209" s="361">
        <f t="shared" si="29"/>
        <v>0</v>
      </c>
      <c r="P209" s="361">
        <f t="shared" si="29"/>
        <v>0</v>
      </c>
      <c r="Q209" s="361">
        <f t="shared" si="29"/>
        <v>0</v>
      </c>
      <c r="R209" s="361">
        <f t="shared" si="29"/>
        <v>2556075.09</v>
      </c>
      <c r="S209" s="361">
        <f>N209/K209</f>
        <v>2089.2866636151116</v>
      </c>
      <c r="T209" s="361"/>
      <c r="U209" s="105"/>
      <c r="V209" s="117">
        <f t="shared" ref="V209:V272" si="30">T209-S209</f>
        <v>-2089.2866636151116</v>
      </c>
      <c r="W209" s="118"/>
    </row>
    <row r="210" spans="1:23" ht="9" customHeight="1">
      <c r="A210" s="443" t="s">
        <v>432</v>
      </c>
      <c r="B210" s="444"/>
      <c r="C210" s="444"/>
      <c r="D210" s="444"/>
      <c r="E210" s="444"/>
      <c r="F210" s="444"/>
      <c r="G210" s="444"/>
      <c r="H210" s="444"/>
      <c r="I210" s="444"/>
      <c r="J210" s="444"/>
      <c r="K210" s="444"/>
      <c r="L210" s="444"/>
      <c r="M210" s="444"/>
      <c r="N210" s="444"/>
      <c r="O210" s="444"/>
      <c r="P210" s="444"/>
      <c r="Q210" s="444"/>
      <c r="R210" s="444"/>
      <c r="S210" s="444"/>
      <c r="T210" s="444"/>
      <c r="U210" s="445"/>
      <c r="V210" s="117">
        <f t="shared" si="30"/>
        <v>0</v>
      </c>
      <c r="W210" s="118"/>
    </row>
    <row r="211" spans="1:23" ht="9" customHeight="1">
      <c r="A211" s="139">
        <v>172</v>
      </c>
      <c r="B211" s="129" t="s">
        <v>291</v>
      </c>
      <c r="C211" s="354" t="s">
        <v>976</v>
      </c>
      <c r="D211" s="354"/>
      <c r="E211" s="368">
        <v>1963</v>
      </c>
      <c r="F211" s="368"/>
      <c r="G211" s="368" t="s">
        <v>88</v>
      </c>
      <c r="H211" s="368" t="s">
        <v>73</v>
      </c>
      <c r="I211" s="368">
        <v>3</v>
      </c>
      <c r="J211" s="361">
        <v>555.5</v>
      </c>
      <c r="K211" s="361">
        <v>495</v>
      </c>
      <c r="L211" s="361">
        <v>444.2</v>
      </c>
      <c r="M211" s="368">
        <v>28</v>
      </c>
      <c r="N211" s="140">
        <f>'Приложение 2'!E214</f>
        <v>1578614.91</v>
      </c>
      <c r="O211" s="361">
        <v>0</v>
      </c>
      <c r="P211" s="361">
        <v>0</v>
      </c>
      <c r="Q211" s="361">
        <v>0</v>
      </c>
      <c r="R211" s="361">
        <f>N211</f>
        <v>1578614.91</v>
      </c>
      <c r="S211" s="361">
        <f>N211/K211</f>
        <v>3189.1210303030302</v>
      </c>
      <c r="T211" s="361">
        <v>4503.95</v>
      </c>
      <c r="U211" s="105" t="s">
        <v>226</v>
      </c>
      <c r="V211" s="117">
        <f t="shared" si="30"/>
        <v>1314.8289696969696</v>
      </c>
      <c r="W211" s="118"/>
    </row>
    <row r="212" spans="1:23" ht="9" customHeight="1">
      <c r="A212" s="139">
        <v>173</v>
      </c>
      <c r="B212" s="129" t="s">
        <v>292</v>
      </c>
      <c r="C212" s="354" t="s">
        <v>976</v>
      </c>
      <c r="D212" s="354"/>
      <c r="E212" s="368">
        <v>1971</v>
      </c>
      <c r="F212" s="368"/>
      <c r="G212" s="368" t="s">
        <v>88</v>
      </c>
      <c r="H212" s="368" t="s">
        <v>73</v>
      </c>
      <c r="I212" s="368" t="s">
        <v>73</v>
      </c>
      <c r="J212" s="361">
        <v>542.6</v>
      </c>
      <c r="K212" s="361">
        <v>480.3</v>
      </c>
      <c r="L212" s="361">
        <v>480.3</v>
      </c>
      <c r="M212" s="368">
        <v>18</v>
      </c>
      <c r="N212" s="140">
        <f>'Приложение 2'!E215</f>
        <v>1431961.9</v>
      </c>
      <c r="O212" s="361">
        <v>0</v>
      </c>
      <c r="P212" s="361">
        <v>0</v>
      </c>
      <c r="Q212" s="361">
        <v>0</v>
      </c>
      <c r="R212" s="361">
        <f>N212</f>
        <v>1431961.9</v>
      </c>
      <c r="S212" s="361">
        <f>N212/K212</f>
        <v>2981.3905892150738</v>
      </c>
      <c r="T212" s="361">
        <v>4503.95</v>
      </c>
      <c r="U212" s="147" t="s">
        <v>226</v>
      </c>
      <c r="V212" s="117">
        <f t="shared" si="30"/>
        <v>1522.5594107849261</v>
      </c>
      <c r="W212" s="118"/>
    </row>
    <row r="213" spans="1:23" ht="30.75" customHeight="1">
      <c r="A213" s="431" t="s">
        <v>433</v>
      </c>
      <c r="B213" s="432"/>
      <c r="C213" s="356"/>
      <c r="D213" s="356"/>
      <c r="E213" s="139" t="s">
        <v>388</v>
      </c>
      <c r="F213" s="139" t="s">
        <v>388</v>
      </c>
      <c r="G213" s="139" t="s">
        <v>388</v>
      </c>
      <c r="H213" s="139" t="s">
        <v>388</v>
      </c>
      <c r="I213" s="139" t="s">
        <v>388</v>
      </c>
      <c r="J213" s="140">
        <f t="shared" ref="J213:R213" si="31">SUM(J211:J212)</f>
        <v>1098.0999999999999</v>
      </c>
      <c r="K213" s="140">
        <f t="shared" si="31"/>
        <v>975.3</v>
      </c>
      <c r="L213" s="140">
        <f t="shared" si="31"/>
        <v>924.5</v>
      </c>
      <c r="M213" s="103">
        <f t="shared" si="31"/>
        <v>46</v>
      </c>
      <c r="N213" s="140">
        <f t="shared" si="31"/>
        <v>3010576.8099999996</v>
      </c>
      <c r="O213" s="140">
        <f t="shared" si="31"/>
        <v>0</v>
      </c>
      <c r="P213" s="140">
        <f t="shared" si="31"/>
        <v>0</v>
      </c>
      <c r="Q213" s="140">
        <f t="shared" si="31"/>
        <v>0</v>
      </c>
      <c r="R213" s="140">
        <f t="shared" si="31"/>
        <v>3010576.8099999996</v>
      </c>
      <c r="S213" s="361">
        <f>N213/K213</f>
        <v>3086.8212960114834</v>
      </c>
      <c r="T213" s="361"/>
      <c r="U213" s="139"/>
      <c r="V213" s="117">
        <f t="shared" si="30"/>
        <v>-3086.8212960114834</v>
      </c>
      <c r="W213" s="118"/>
    </row>
    <row r="214" spans="1:23" ht="9" customHeight="1">
      <c r="A214" s="433" t="s">
        <v>1047</v>
      </c>
      <c r="B214" s="434"/>
      <c r="C214" s="434"/>
      <c r="D214" s="434"/>
      <c r="E214" s="434"/>
      <c r="F214" s="434"/>
      <c r="G214" s="434"/>
      <c r="H214" s="434"/>
      <c r="I214" s="434"/>
      <c r="J214" s="434"/>
      <c r="K214" s="434"/>
      <c r="L214" s="434"/>
      <c r="M214" s="434"/>
      <c r="N214" s="434"/>
      <c r="O214" s="434"/>
      <c r="P214" s="434"/>
      <c r="Q214" s="434"/>
      <c r="R214" s="434"/>
      <c r="S214" s="434"/>
      <c r="T214" s="434"/>
      <c r="U214" s="435"/>
      <c r="V214" s="117">
        <f t="shared" si="30"/>
        <v>0</v>
      </c>
      <c r="W214" s="118"/>
    </row>
    <row r="215" spans="1:23" ht="9" customHeight="1">
      <c r="A215" s="368">
        <v>174</v>
      </c>
      <c r="B215" s="129" t="s">
        <v>371</v>
      </c>
      <c r="C215" s="354" t="s">
        <v>975</v>
      </c>
      <c r="D215" s="354"/>
      <c r="E215" s="368">
        <v>1980</v>
      </c>
      <c r="F215" s="368"/>
      <c r="G215" s="368" t="s">
        <v>90</v>
      </c>
      <c r="H215" s="368">
        <v>5</v>
      </c>
      <c r="I215" s="368">
        <v>1</v>
      </c>
      <c r="J215" s="361">
        <v>2513.1</v>
      </c>
      <c r="K215" s="361">
        <v>2135.1</v>
      </c>
      <c r="L215" s="361">
        <v>2135.1</v>
      </c>
      <c r="M215" s="368">
        <v>123</v>
      </c>
      <c r="N215" s="361">
        <f>'Приложение 2'!E218</f>
        <v>1594069.23</v>
      </c>
      <c r="O215" s="361">
        <v>0</v>
      </c>
      <c r="P215" s="361">
        <v>0</v>
      </c>
      <c r="Q215" s="361">
        <v>0</v>
      </c>
      <c r="R215" s="361">
        <f>N215</f>
        <v>1594069.23</v>
      </c>
      <c r="S215" s="361">
        <f>N215/K215</f>
        <v>746.6016720528313</v>
      </c>
      <c r="T215" s="361">
        <v>4180</v>
      </c>
      <c r="U215" s="147" t="s">
        <v>226</v>
      </c>
      <c r="V215" s="117">
        <f t="shared" si="30"/>
        <v>3433.3983279471686</v>
      </c>
      <c r="W215" s="118"/>
    </row>
    <row r="216" spans="1:23" ht="31.5" customHeight="1">
      <c r="A216" s="438" t="s">
        <v>1048</v>
      </c>
      <c r="B216" s="439"/>
      <c r="C216" s="358"/>
      <c r="D216" s="358"/>
      <c r="E216" s="365" t="s">
        <v>388</v>
      </c>
      <c r="F216" s="365" t="s">
        <v>388</v>
      </c>
      <c r="G216" s="365" t="s">
        <v>388</v>
      </c>
      <c r="H216" s="365" t="s">
        <v>388</v>
      </c>
      <c r="I216" s="365" t="s">
        <v>388</v>
      </c>
      <c r="J216" s="148">
        <f t="shared" ref="J216:R216" si="32">SUM(J215:J215)</f>
        <v>2513.1</v>
      </c>
      <c r="K216" s="148">
        <f t="shared" si="32"/>
        <v>2135.1</v>
      </c>
      <c r="L216" s="148">
        <f t="shared" si="32"/>
        <v>2135.1</v>
      </c>
      <c r="M216" s="103">
        <f t="shared" si="32"/>
        <v>123</v>
      </c>
      <c r="N216" s="148">
        <f t="shared" si="32"/>
        <v>1594069.23</v>
      </c>
      <c r="O216" s="148">
        <f t="shared" si="32"/>
        <v>0</v>
      </c>
      <c r="P216" s="148">
        <f t="shared" si="32"/>
        <v>0</v>
      </c>
      <c r="Q216" s="148">
        <f t="shared" si="32"/>
        <v>0</v>
      </c>
      <c r="R216" s="148">
        <f t="shared" si="32"/>
        <v>1594069.23</v>
      </c>
      <c r="S216" s="148">
        <f>N216/K216</f>
        <v>746.6016720528313</v>
      </c>
      <c r="T216" s="148"/>
      <c r="U216" s="149"/>
      <c r="V216" s="117">
        <f t="shared" si="30"/>
        <v>-746.6016720528313</v>
      </c>
      <c r="W216" s="118"/>
    </row>
    <row r="217" spans="1:23" s="132" customFormat="1" ht="9" customHeight="1">
      <c r="A217" s="430" t="s">
        <v>406</v>
      </c>
      <c r="B217" s="430"/>
      <c r="C217" s="430"/>
      <c r="D217" s="430"/>
      <c r="E217" s="430"/>
      <c r="F217" s="430"/>
      <c r="G217" s="430"/>
      <c r="H217" s="430"/>
      <c r="I217" s="430"/>
      <c r="J217" s="430"/>
      <c r="K217" s="430"/>
      <c r="L217" s="430"/>
      <c r="M217" s="430"/>
      <c r="N217" s="430"/>
      <c r="O217" s="430"/>
      <c r="P217" s="430"/>
      <c r="Q217" s="430"/>
      <c r="R217" s="430"/>
      <c r="S217" s="430"/>
      <c r="T217" s="430"/>
      <c r="U217" s="430"/>
      <c r="V217" s="117">
        <f t="shared" si="30"/>
        <v>0</v>
      </c>
      <c r="W217" s="118"/>
    </row>
    <row r="218" spans="1:23" s="132" customFormat="1" ht="9" customHeight="1">
      <c r="A218" s="354">
        <v>175</v>
      </c>
      <c r="B218" s="129" t="s">
        <v>317</v>
      </c>
      <c r="C218" s="354" t="s">
        <v>976</v>
      </c>
      <c r="D218" s="354"/>
      <c r="E218" s="368">
        <v>1964</v>
      </c>
      <c r="F218" s="368"/>
      <c r="G218" s="368" t="s">
        <v>88</v>
      </c>
      <c r="H218" s="368">
        <v>2</v>
      </c>
      <c r="I218" s="368">
        <v>2</v>
      </c>
      <c r="J218" s="122">
        <v>419.5</v>
      </c>
      <c r="K218" s="122">
        <v>399.3</v>
      </c>
      <c r="L218" s="122">
        <v>399.3</v>
      </c>
      <c r="M218" s="368">
        <v>21</v>
      </c>
      <c r="N218" s="361">
        <f>'Приложение 2'!E221</f>
        <v>915711.45</v>
      </c>
      <c r="O218" s="361">
        <v>0</v>
      </c>
      <c r="P218" s="361">
        <v>0</v>
      </c>
      <c r="Q218" s="361">
        <v>0</v>
      </c>
      <c r="R218" s="361">
        <f>N218</f>
        <v>915711.45</v>
      </c>
      <c r="S218" s="361">
        <f>N218/K218</f>
        <v>2293.2918858001499</v>
      </c>
      <c r="T218" s="361">
        <v>4503.95</v>
      </c>
      <c r="U218" s="147" t="s">
        <v>226</v>
      </c>
      <c r="V218" s="117">
        <f t="shared" si="30"/>
        <v>2210.6581141998499</v>
      </c>
      <c r="W218" s="118"/>
    </row>
    <row r="219" spans="1:23" s="132" customFormat="1" ht="25.5" customHeight="1">
      <c r="A219" s="436" t="s">
        <v>407</v>
      </c>
      <c r="B219" s="436"/>
      <c r="C219" s="357"/>
      <c r="D219" s="357"/>
      <c r="E219" s="366" t="s">
        <v>388</v>
      </c>
      <c r="F219" s="366" t="s">
        <v>388</v>
      </c>
      <c r="G219" s="366" t="s">
        <v>388</v>
      </c>
      <c r="H219" s="366" t="s">
        <v>388</v>
      </c>
      <c r="I219" s="366" t="s">
        <v>388</v>
      </c>
      <c r="J219" s="135">
        <f t="shared" ref="J219:R219" si="33">SUM(J218:J218)</f>
        <v>419.5</v>
      </c>
      <c r="K219" s="135">
        <f t="shared" si="33"/>
        <v>399.3</v>
      </c>
      <c r="L219" s="135">
        <f t="shared" si="33"/>
        <v>399.3</v>
      </c>
      <c r="M219" s="103">
        <f t="shared" si="33"/>
        <v>21</v>
      </c>
      <c r="N219" s="135">
        <f t="shared" si="33"/>
        <v>915711.45</v>
      </c>
      <c r="O219" s="135">
        <f t="shared" si="33"/>
        <v>0</v>
      </c>
      <c r="P219" s="135">
        <f t="shared" si="33"/>
        <v>0</v>
      </c>
      <c r="Q219" s="135">
        <f t="shared" si="33"/>
        <v>0</v>
      </c>
      <c r="R219" s="135">
        <f t="shared" si="33"/>
        <v>915711.45</v>
      </c>
      <c r="S219" s="135">
        <f>N219/K219</f>
        <v>2293.2918858001499</v>
      </c>
      <c r="T219" s="135"/>
      <c r="U219" s="150"/>
      <c r="V219" s="117">
        <f t="shared" si="30"/>
        <v>-2293.2918858001499</v>
      </c>
      <c r="W219" s="118"/>
    </row>
    <row r="220" spans="1:23" s="132" customFormat="1" ht="9" customHeight="1">
      <c r="A220" s="430" t="s">
        <v>303</v>
      </c>
      <c r="B220" s="430"/>
      <c r="C220" s="430"/>
      <c r="D220" s="430"/>
      <c r="E220" s="430"/>
      <c r="F220" s="430"/>
      <c r="G220" s="430"/>
      <c r="H220" s="430"/>
      <c r="I220" s="430"/>
      <c r="J220" s="430"/>
      <c r="K220" s="430"/>
      <c r="L220" s="430"/>
      <c r="M220" s="430"/>
      <c r="N220" s="430"/>
      <c r="O220" s="430"/>
      <c r="P220" s="430"/>
      <c r="Q220" s="430"/>
      <c r="R220" s="430"/>
      <c r="S220" s="430"/>
      <c r="T220" s="430"/>
      <c r="U220" s="430"/>
      <c r="V220" s="117">
        <f t="shared" si="30"/>
        <v>0</v>
      </c>
      <c r="W220" s="118"/>
    </row>
    <row r="221" spans="1:23" s="132" customFormat="1" ht="9" customHeight="1">
      <c r="A221" s="368">
        <v>176</v>
      </c>
      <c r="B221" s="129" t="s">
        <v>315</v>
      </c>
      <c r="C221" s="354" t="s">
        <v>976</v>
      </c>
      <c r="D221" s="354"/>
      <c r="E221" s="368">
        <v>1965</v>
      </c>
      <c r="F221" s="368"/>
      <c r="G221" s="368" t="s">
        <v>88</v>
      </c>
      <c r="H221" s="368" t="s">
        <v>73</v>
      </c>
      <c r="I221" s="368" t="s">
        <v>73</v>
      </c>
      <c r="J221" s="361">
        <v>505.1</v>
      </c>
      <c r="K221" s="361">
        <v>475.1</v>
      </c>
      <c r="L221" s="361">
        <v>433.2</v>
      </c>
      <c r="M221" s="103">
        <v>17</v>
      </c>
      <c r="N221" s="361">
        <f>'Приложение 2'!E224</f>
        <v>1758941.64</v>
      </c>
      <c r="O221" s="361">
        <v>0</v>
      </c>
      <c r="P221" s="361">
        <v>0</v>
      </c>
      <c r="Q221" s="361">
        <v>0</v>
      </c>
      <c r="R221" s="361">
        <f>N221</f>
        <v>1758941.64</v>
      </c>
      <c r="S221" s="361">
        <f>N221/K221</f>
        <v>3702.2556093454004</v>
      </c>
      <c r="T221" s="361">
        <v>4503.95</v>
      </c>
      <c r="U221" s="147" t="s">
        <v>226</v>
      </c>
      <c r="V221" s="117">
        <f t="shared" si="30"/>
        <v>801.69439065459937</v>
      </c>
      <c r="W221" s="118"/>
    </row>
    <row r="222" spans="1:23" s="132" customFormat="1" ht="21.75" customHeight="1">
      <c r="A222" s="429" t="s">
        <v>298</v>
      </c>
      <c r="B222" s="429"/>
      <c r="C222" s="354"/>
      <c r="D222" s="354"/>
      <c r="E222" s="368" t="s">
        <v>388</v>
      </c>
      <c r="F222" s="368" t="s">
        <v>388</v>
      </c>
      <c r="G222" s="368" t="s">
        <v>388</v>
      </c>
      <c r="H222" s="368" t="s">
        <v>388</v>
      </c>
      <c r="I222" s="368" t="s">
        <v>388</v>
      </c>
      <c r="J222" s="361">
        <f t="shared" ref="J222:R222" si="34">SUM(J221:J221)</f>
        <v>505.1</v>
      </c>
      <c r="K222" s="361">
        <f t="shared" si="34"/>
        <v>475.1</v>
      </c>
      <c r="L222" s="361">
        <f t="shared" si="34"/>
        <v>433.2</v>
      </c>
      <c r="M222" s="103">
        <f t="shared" si="34"/>
        <v>17</v>
      </c>
      <c r="N222" s="361">
        <f t="shared" si="34"/>
        <v>1758941.64</v>
      </c>
      <c r="O222" s="361">
        <f t="shared" si="34"/>
        <v>0</v>
      </c>
      <c r="P222" s="361">
        <f t="shared" si="34"/>
        <v>0</v>
      </c>
      <c r="Q222" s="361">
        <f t="shared" si="34"/>
        <v>0</v>
      </c>
      <c r="R222" s="361">
        <f t="shared" si="34"/>
        <v>1758941.64</v>
      </c>
      <c r="S222" s="361">
        <f>N222/K222</f>
        <v>3702.2556093454004</v>
      </c>
      <c r="T222" s="368"/>
      <c r="U222" s="105"/>
      <c r="V222" s="117">
        <f t="shared" si="30"/>
        <v>-3702.2556093454004</v>
      </c>
      <c r="W222" s="118"/>
    </row>
    <row r="223" spans="1:23" s="132" customFormat="1" ht="9" customHeight="1">
      <c r="A223" s="430" t="s">
        <v>293</v>
      </c>
      <c r="B223" s="430"/>
      <c r="C223" s="430"/>
      <c r="D223" s="430"/>
      <c r="E223" s="430"/>
      <c r="F223" s="430"/>
      <c r="G223" s="430"/>
      <c r="H223" s="430"/>
      <c r="I223" s="430"/>
      <c r="J223" s="430"/>
      <c r="K223" s="430"/>
      <c r="L223" s="430"/>
      <c r="M223" s="430"/>
      <c r="N223" s="430"/>
      <c r="O223" s="430"/>
      <c r="P223" s="430"/>
      <c r="Q223" s="430"/>
      <c r="R223" s="430"/>
      <c r="S223" s="430"/>
      <c r="T223" s="430"/>
      <c r="U223" s="430"/>
      <c r="V223" s="117">
        <f t="shared" si="30"/>
        <v>0</v>
      </c>
      <c r="W223" s="118"/>
    </row>
    <row r="224" spans="1:23" s="132" customFormat="1" ht="9" customHeight="1">
      <c r="A224" s="368">
        <v>177</v>
      </c>
      <c r="B224" s="354" t="s">
        <v>304</v>
      </c>
      <c r="C224" s="368" t="s">
        <v>975</v>
      </c>
      <c r="D224" s="368"/>
      <c r="E224" s="368">
        <v>1978</v>
      </c>
      <c r="F224" s="368"/>
      <c r="G224" s="368" t="s">
        <v>319</v>
      </c>
      <c r="H224" s="368">
        <v>5</v>
      </c>
      <c r="I224" s="368">
        <v>4</v>
      </c>
      <c r="J224" s="361">
        <v>3689.7</v>
      </c>
      <c r="K224" s="361">
        <v>3413.7</v>
      </c>
      <c r="L224" s="361">
        <v>3244.1</v>
      </c>
      <c r="M224" s="368">
        <v>124</v>
      </c>
      <c r="N224" s="361">
        <f>'Приложение 2'!E227</f>
        <v>3446471.72</v>
      </c>
      <c r="O224" s="361">
        <v>0</v>
      </c>
      <c r="P224" s="361">
        <v>0</v>
      </c>
      <c r="Q224" s="361">
        <v>0</v>
      </c>
      <c r="R224" s="361">
        <f>N224</f>
        <v>3446471.72</v>
      </c>
      <c r="S224" s="361">
        <f t="shared" ref="S224:S234" si="35">N224/K224</f>
        <v>1009.6000585874565</v>
      </c>
      <c r="T224" s="361">
        <v>4180</v>
      </c>
      <c r="U224" s="105" t="s">
        <v>226</v>
      </c>
      <c r="V224" s="117">
        <f t="shared" si="30"/>
        <v>3170.3999414125437</v>
      </c>
      <c r="W224" s="118"/>
    </row>
    <row r="225" spans="1:23" s="132" customFormat="1" ht="9" customHeight="1">
      <c r="A225" s="368">
        <v>178</v>
      </c>
      <c r="B225" s="354" t="s">
        <v>305</v>
      </c>
      <c r="C225" s="368" t="s">
        <v>975</v>
      </c>
      <c r="D225" s="368"/>
      <c r="E225" s="368">
        <v>1979</v>
      </c>
      <c r="F225" s="368"/>
      <c r="G225" s="368" t="s">
        <v>90</v>
      </c>
      <c r="H225" s="368">
        <v>5</v>
      </c>
      <c r="I225" s="368">
        <v>4</v>
      </c>
      <c r="J225" s="361">
        <v>3645.1</v>
      </c>
      <c r="K225" s="361">
        <v>3295.9</v>
      </c>
      <c r="L225" s="361">
        <v>3295.9</v>
      </c>
      <c r="M225" s="368">
        <v>124</v>
      </c>
      <c r="N225" s="361">
        <f>'Приложение 2'!E228</f>
        <v>3201832.16</v>
      </c>
      <c r="O225" s="361">
        <v>0</v>
      </c>
      <c r="P225" s="361">
        <v>0</v>
      </c>
      <c r="Q225" s="361">
        <v>0</v>
      </c>
      <c r="R225" s="361">
        <f t="shared" ref="R225:R233" si="36">N225</f>
        <v>3201832.16</v>
      </c>
      <c r="S225" s="361">
        <f t="shared" si="35"/>
        <v>971.45913407566979</v>
      </c>
      <c r="T225" s="361">
        <v>4180</v>
      </c>
      <c r="U225" s="105" t="s">
        <v>226</v>
      </c>
      <c r="V225" s="117">
        <f t="shared" si="30"/>
        <v>3208.5408659243303</v>
      </c>
      <c r="W225" s="118"/>
    </row>
    <row r="226" spans="1:23" s="132" customFormat="1" ht="9" customHeight="1">
      <c r="A226" s="368">
        <v>179</v>
      </c>
      <c r="B226" s="354" t="s">
        <v>306</v>
      </c>
      <c r="C226" s="368" t="s">
        <v>975</v>
      </c>
      <c r="D226" s="368"/>
      <c r="E226" s="368">
        <v>1979</v>
      </c>
      <c r="F226" s="368"/>
      <c r="G226" s="368" t="s">
        <v>90</v>
      </c>
      <c r="H226" s="368">
        <v>5</v>
      </c>
      <c r="I226" s="368">
        <v>8</v>
      </c>
      <c r="J226" s="361">
        <v>6296.7</v>
      </c>
      <c r="K226" s="361">
        <v>5543.1</v>
      </c>
      <c r="L226" s="361">
        <v>5543.1</v>
      </c>
      <c r="M226" s="368">
        <v>247</v>
      </c>
      <c r="N226" s="361">
        <f>'Приложение 2'!E229</f>
        <v>5721344.5199999996</v>
      </c>
      <c r="O226" s="361">
        <v>0</v>
      </c>
      <c r="P226" s="361">
        <v>0</v>
      </c>
      <c r="Q226" s="361">
        <v>0</v>
      </c>
      <c r="R226" s="361">
        <f t="shared" si="36"/>
        <v>5721344.5199999996</v>
      </c>
      <c r="S226" s="361">
        <f t="shared" si="35"/>
        <v>1032.1561075932239</v>
      </c>
      <c r="T226" s="361">
        <v>4180</v>
      </c>
      <c r="U226" s="105" t="s">
        <v>226</v>
      </c>
      <c r="V226" s="117">
        <f t="shared" si="30"/>
        <v>3147.8438924067759</v>
      </c>
      <c r="W226" s="118"/>
    </row>
    <row r="227" spans="1:23" s="132" customFormat="1" ht="9" customHeight="1">
      <c r="A227" s="368">
        <v>180</v>
      </c>
      <c r="B227" s="354" t="s">
        <v>310</v>
      </c>
      <c r="C227" s="368" t="s">
        <v>975</v>
      </c>
      <c r="D227" s="368"/>
      <c r="E227" s="368">
        <v>1988</v>
      </c>
      <c r="F227" s="368"/>
      <c r="G227" s="368" t="s">
        <v>88</v>
      </c>
      <c r="H227" s="368">
        <v>5</v>
      </c>
      <c r="I227" s="368">
        <v>2</v>
      </c>
      <c r="J227" s="361">
        <v>1683.3</v>
      </c>
      <c r="K227" s="361">
        <v>1495.1</v>
      </c>
      <c r="L227" s="361">
        <v>1495.1</v>
      </c>
      <c r="M227" s="368">
        <v>64</v>
      </c>
      <c r="N227" s="361">
        <f>'Приложение 2'!E230</f>
        <v>791403.92</v>
      </c>
      <c r="O227" s="361">
        <v>0</v>
      </c>
      <c r="P227" s="361">
        <v>0</v>
      </c>
      <c r="Q227" s="361">
        <v>0</v>
      </c>
      <c r="R227" s="361">
        <f t="shared" si="36"/>
        <v>791403.92</v>
      </c>
      <c r="S227" s="361">
        <f t="shared" si="35"/>
        <v>529.33176376162135</v>
      </c>
      <c r="T227" s="361">
        <v>4180</v>
      </c>
      <c r="U227" s="105" t="s">
        <v>226</v>
      </c>
      <c r="V227" s="117">
        <f t="shared" si="30"/>
        <v>3650.6682362383785</v>
      </c>
      <c r="W227" s="118"/>
    </row>
    <row r="228" spans="1:23" s="132" customFormat="1" ht="9" customHeight="1">
      <c r="A228" s="368">
        <v>181</v>
      </c>
      <c r="B228" s="354" t="s">
        <v>307</v>
      </c>
      <c r="C228" s="368" t="s">
        <v>975</v>
      </c>
      <c r="D228" s="368"/>
      <c r="E228" s="368">
        <v>1983</v>
      </c>
      <c r="F228" s="368"/>
      <c r="G228" s="368" t="s">
        <v>88</v>
      </c>
      <c r="H228" s="368">
        <v>5</v>
      </c>
      <c r="I228" s="368">
        <v>2</v>
      </c>
      <c r="J228" s="361">
        <v>1467.3</v>
      </c>
      <c r="K228" s="361">
        <v>1317.5</v>
      </c>
      <c r="L228" s="361">
        <v>1317.5</v>
      </c>
      <c r="M228" s="368">
        <v>63</v>
      </c>
      <c r="N228" s="361">
        <f>'Приложение 2'!E231</f>
        <v>750571.93</v>
      </c>
      <c r="O228" s="361">
        <v>0</v>
      </c>
      <c r="P228" s="361">
        <v>0</v>
      </c>
      <c r="Q228" s="361">
        <v>0</v>
      </c>
      <c r="R228" s="361">
        <f t="shared" si="36"/>
        <v>750571.93</v>
      </c>
      <c r="S228" s="361">
        <f t="shared" si="35"/>
        <v>569.69406451612906</v>
      </c>
      <c r="T228" s="361">
        <v>4180</v>
      </c>
      <c r="U228" s="105" t="s">
        <v>226</v>
      </c>
      <c r="V228" s="117">
        <f t="shared" si="30"/>
        <v>3610.3059354838711</v>
      </c>
      <c r="W228" s="118"/>
    </row>
    <row r="229" spans="1:23" s="132" customFormat="1" ht="9" customHeight="1">
      <c r="A229" s="368">
        <v>182</v>
      </c>
      <c r="B229" s="354" t="s">
        <v>308</v>
      </c>
      <c r="C229" s="368" t="s">
        <v>975</v>
      </c>
      <c r="D229" s="368"/>
      <c r="E229" s="368">
        <v>1984</v>
      </c>
      <c r="F229" s="368"/>
      <c r="G229" s="368" t="s">
        <v>88</v>
      </c>
      <c r="H229" s="368" t="s">
        <v>76</v>
      </c>
      <c r="I229" s="368">
        <v>1</v>
      </c>
      <c r="J229" s="361">
        <v>3955</v>
      </c>
      <c r="K229" s="361">
        <v>2488.5</v>
      </c>
      <c r="L229" s="361">
        <v>2070.5</v>
      </c>
      <c r="M229" s="103">
        <v>179</v>
      </c>
      <c r="N229" s="361">
        <f>'Приложение 2'!E232</f>
        <v>1714578.77</v>
      </c>
      <c r="O229" s="361">
        <v>0</v>
      </c>
      <c r="P229" s="361">
        <v>0</v>
      </c>
      <c r="Q229" s="361">
        <v>0</v>
      </c>
      <c r="R229" s="361">
        <f t="shared" si="36"/>
        <v>1714578.77</v>
      </c>
      <c r="S229" s="361">
        <f t="shared" si="35"/>
        <v>689.00091219610204</v>
      </c>
      <c r="T229" s="361">
        <v>4180</v>
      </c>
      <c r="U229" s="105" t="s">
        <v>226</v>
      </c>
      <c r="V229" s="117">
        <f t="shared" si="30"/>
        <v>3490.999087803898</v>
      </c>
      <c r="W229" s="118"/>
    </row>
    <row r="230" spans="1:23" s="132" customFormat="1" ht="9" customHeight="1">
      <c r="A230" s="368">
        <v>183</v>
      </c>
      <c r="B230" s="354" t="s">
        <v>309</v>
      </c>
      <c r="C230" s="368" t="s">
        <v>976</v>
      </c>
      <c r="D230" s="368"/>
      <c r="E230" s="368">
        <v>1986</v>
      </c>
      <c r="F230" s="368"/>
      <c r="G230" s="368" t="s">
        <v>90</v>
      </c>
      <c r="H230" s="368" t="s">
        <v>73</v>
      </c>
      <c r="I230" s="368">
        <v>2</v>
      </c>
      <c r="J230" s="361">
        <v>658.1</v>
      </c>
      <c r="K230" s="361">
        <v>576.6</v>
      </c>
      <c r="L230" s="361">
        <v>481.2</v>
      </c>
      <c r="M230" s="103">
        <v>23</v>
      </c>
      <c r="N230" s="361">
        <f>'Приложение 2'!E233</f>
        <v>1645012.38</v>
      </c>
      <c r="O230" s="361">
        <v>0</v>
      </c>
      <c r="P230" s="361">
        <v>0</v>
      </c>
      <c r="Q230" s="361">
        <v>0</v>
      </c>
      <c r="R230" s="361">
        <f t="shared" si="36"/>
        <v>1645012.38</v>
      </c>
      <c r="S230" s="361">
        <f t="shared" si="35"/>
        <v>2852.9524453694066</v>
      </c>
      <c r="T230" s="361">
        <v>4503.95</v>
      </c>
      <c r="U230" s="105" t="s">
        <v>226</v>
      </c>
      <c r="V230" s="117">
        <f t="shared" si="30"/>
        <v>1650.9975546305932</v>
      </c>
      <c r="W230" s="118"/>
    </row>
    <row r="231" spans="1:23" s="132" customFormat="1" ht="9" customHeight="1">
      <c r="A231" s="368">
        <v>184</v>
      </c>
      <c r="B231" s="354" t="s">
        <v>311</v>
      </c>
      <c r="C231" s="368" t="s">
        <v>975</v>
      </c>
      <c r="D231" s="368"/>
      <c r="E231" s="368">
        <v>1971</v>
      </c>
      <c r="F231" s="368"/>
      <c r="G231" s="368" t="s">
        <v>88</v>
      </c>
      <c r="H231" s="368">
        <v>5</v>
      </c>
      <c r="I231" s="368">
        <v>1</v>
      </c>
      <c r="J231" s="361">
        <v>4089.2</v>
      </c>
      <c r="K231" s="361">
        <v>2773.4</v>
      </c>
      <c r="L231" s="361">
        <v>2609.1999999999998</v>
      </c>
      <c r="M231" s="368">
        <v>147</v>
      </c>
      <c r="N231" s="361">
        <f>'Приложение 2'!E234</f>
        <v>2961909.1</v>
      </c>
      <c r="O231" s="361">
        <v>0</v>
      </c>
      <c r="P231" s="361">
        <v>0</v>
      </c>
      <c r="Q231" s="361">
        <v>0</v>
      </c>
      <c r="R231" s="361">
        <f t="shared" si="36"/>
        <v>2961909.1</v>
      </c>
      <c r="S231" s="361">
        <f t="shared" si="35"/>
        <v>1067.9703973462176</v>
      </c>
      <c r="T231" s="361">
        <v>4180</v>
      </c>
      <c r="U231" s="105" t="s">
        <v>226</v>
      </c>
      <c r="V231" s="117">
        <f t="shared" si="30"/>
        <v>3112.0296026537826</v>
      </c>
      <c r="W231" s="118"/>
    </row>
    <row r="232" spans="1:23" s="132" customFormat="1" ht="9" customHeight="1">
      <c r="A232" s="368">
        <v>185</v>
      </c>
      <c r="B232" s="354" t="s">
        <v>312</v>
      </c>
      <c r="C232" s="368" t="s">
        <v>975</v>
      </c>
      <c r="D232" s="368"/>
      <c r="E232" s="368">
        <v>1973</v>
      </c>
      <c r="F232" s="368"/>
      <c r="G232" s="368" t="s">
        <v>88</v>
      </c>
      <c r="H232" s="368">
        <v>5</v>
      </c>
      <c r="I232" s="368">
        <v>1</v>
      </c>
      <c r="J232" s="361">
        <v>4616.3999999999996</v>
      </c>
      <c r="K232" s="361">
        <v>2573.3000000000002</v>
      </c>
      <c r="L232" s="361">
        <v>2538.9</v>
      </c>
      <c r="M232" s="368">
        <v>138</v>
      </c>
      <c r="N232" s="361">
        <f>'Приложение 2'!E235</f>
        <v>1234896.07</v>
      </c>
      <c r="O232" s="361">
        <v>0</v>
      </c>
      <c r="P232" s="361">
        <v>0</v>
      </c>
      <c r="Q232" s="361">
        <v>0</v>
      </c>
      <c r="R232" s="361">
        <f t="shared" si="36"/>
        <v>1234896.07</v>
      </c>
      <c r="S232" s="361">
        <f t="shared" si="35"/>
        <v>479.88810865425717</v>
      </c>
      <c r="T232" s="361">
        <v>4180</v>
      </c>
      <c r="U232" s="105" t="s">
        <v>226</v>
      </c>
      <c r="V232" s="117">
        <f t="shared" si="30"/>
        <v>3700.1118913457431</v>
      </c>
      <c r="W232" s="118"/>
    </row>
    <row r="233" spans="1:23" s="132" customFormat="1" ht="9" customHeight="1">
      <c r="A233" s="368">
        <v>186</v>
      </c>
      <c r="B233" s="354" t="s">
        <v>313</v>
      </c>
      <c r="C233" s="368" t="s">
        <v>976</v>
      </c>
      <c r="D233" s="368"/>
      <c r="E233" s="368">
        <v>1958</v>
      </c>
      <c r="F233" s="368"/>
      <c r="G233" s="368" t="s">
        <v>320</v>
      </c>
      <c r="H233" s="368">
        <v>2</v>
      </c>
      <c r="I233" s="368">
        <v>1</v>
      </c>
      <c r="J233" s="361">
        <v>456.58</v>
      </c>
      <c r="K233" s="361">
        <v>420.9</v>
      </c>
      <c r="L233" s="361">
        <v>420.9</v>
      </c>
      <c r="M233" s="368">
        <v>23</v>
      </c>
      <c r="N233" s="361">
        <f>'Приложение 2'!E236</f>
        <v>1205166.82</v>
      </c>
      <c r="O233" s="361">
        <v>0</v>
      </c>
      <c r="P233" s="361">
        <v>0</v>
      </c>
      <c r="Q233" s="361">
        <v>0</v>
      </c>
      <c r="R233" s="361">
        <f t="shared" si="36"/>
        <v>1205166.82</v>
      </c>
      <c r="S233" s="361">
        <f t="shared" si="35"/>
        <v>2863.3091470658119</v>
      </c>
      <c r="T233" s="361">
        <v>4503.95</v>
      </c>
      <c r="U233" s="105" t="s">
        <v>226</v>
      </c>
      <c r="V233" s="117">
        <f t="shared" si="30"/>
        <v>1640.6408529341879</v>
      </c>
      <c r="W233" s="118"/>
    </row>
    <row r="234" spans="1:23" s="132" customFormat="1" ht="9" customHeight="1">
      <c r="A234" s="368">
        <v>187</v>
      </c>
      <c r="B234" s="354" t="s">
        <v>314</v>
      </c>
      <c r="C234" s="368" t="s">
        <v>976</v>
      </c>
      <c r="D234" s="368"/>
      <c r="E234" s="368">
        <v>1952</v>
      </c>
      <c r="F234" s="368"/>
      <c r="G234" s="368" t="s">
        <v>320</v>
      </c>
      <c r="H234" s="368">
        <v>2</v>
      </c>
      <c r="I234" s="368">
        <v>1</v>
      </c>
      <c r="J234" s="361">
        <v>243</v>
      </c>
      <c r="K234" s="361">
        <v>233</v>
      </c>
      <c r="L234" s="361">
        <v>113.1</v>
      </c>
      <c r="M234" s="368">
        <v>5</v>
      </c>
      <c r="N234" s="361">
        <f>'Приложение 2'!E237</f>
        <v>670524.4</v>
      </c>
      <c r="O234" s="361">
        <v>0</v>
      </c>
      <c r="P234" s="361">
        <v>0</v>
      </c>
      <c r="Q234" s="361">
        <v>0</v>
      </c>
      <c r="R234" s="361">
        <f>N234</f>
        <v>670524.4</v>
      </c>
      <c r="S234" s="361">
        <f t="shared" si="35"/>
        <v>2877.7871244635194</v>
      </c>
      <c r="T234" s="361">
        <v>4503.95</v>
      </c>
      <c r="U234" s="105" t="s">
        <v>226</v>
      </c>
      <c r="V234" s="117">
        <f t="shared" si="30"/>
        <v>1626.1628755364804</v>
      </c>
      <c r="W234" s="118"/>
    </row>
    <row r="235" spans="1:23" s="132" customFormat="1" ht="21.75" customHeight="1">
      <c r="A235" s="431" t="s">
        <v>299</v>
      </c>
      <c r="B235" s="432"/>
      <c r="C235" s="368"/>
      <c r="D235" s="368"/>
      <c r="E235" s="368" t="s">
        <v>388</v>
      </c>
      <c r="F235" s="368" t="s">
        <v>388</v>
      </c>
      <c r="G235" s="368" t="s">
        <v>388</v>
      </c>
      <c r="H235" s="368" t="s">
        <v>388</v>
      </c>
      <c r="I235" s="368" t="s">
        <v>388</v>
      </c>
      <c r="J235" s="361">
        <f t="shared" ref="J235:R235" si="37">SUM(J224:J234)</f>
        <v>30800.379999999997</v>
      </c>
      <c r="K235" s="361">
        <f t="shared" si="37"/>
        <v>24131.000000000004</v>
      </c>
      <c r="L235" s="361">
        <f t="shared" si="37"/>
        <v>23129.500000000004</v>
      </c>
      <c r="M235" s="103">
        <f t="shared" si="37"/>
        <v>1137</v>
      </c>
      <c r="N235" s="361">
        <f t="shared" si="37"/>
        <v>23343711.789999999</v>
      </c>
      <c r="O235" s="361">
        <f t="shared" si="37"/>
        <v>0</v>
      </c>
      <c r="P235" s="361">
        <f t="shared" si="37"/>
        <v>0</v>
      </c>
      <c r="Q235" s="361">
        <f t="shared" si="37"/>
        <v>0</v>
      </c>
      <c r="R235" s="361">
        <f t="shared" si="37"/>
        <v>23343711.789999999</v>
      </c>
      <c r="S235" s="361">
        <f>N235/K235</f>
        <v>967.37440595085138</v>
      </c>
      <c r="T235" s="361"/>
      <c r="U235" s="105"/>
      <c r="V235" s="117">
        <f t="shared" si="30"/>
        <v>-967.37440595085138</v>
      </c>
      <c r="W235" s="118"/>
    </row>
    <row r="236" spans="1:23" s="132" customFormat="1" ht="9" customHeight="1">
      <c r="A236" s="430" t="s">
        <v>294</v>
      </c>
      <c r="B236" s="430"/>
      <c r="C236" s="430"/>
      <c r="D236" s="430"/>
      <c r="E236" s="430"/>
      <c r="F236" s="430"/>
      <c r="G236" s="430"/>
      <c r="H236" s="430"/>
      <c r="I236" s="430"/>
      <c r="J236" s="430"/>
      <c r="K236" s="430"/>
      <c r="L236" s="430"/>
      <c r="M236" s="430"/>
      <c r="N236" s="430"/>
      <c r="O236" s="430"/>
      <c r="P236" s="430"/>
      <c r="Q236" s="430"/>
      <c r="R236" s="430"/>
      <c r="S236" s="430"/>
      <c r="T236" s="430"/>
      <c r="U236" s="430"/>
      <c r="V236" s="117">
        <f t="shared" si="30"/>
        <v>0</v>
      </c>
      <c r="W236" s="118"/>
    </row>
    <row r="237" spans="1:23" s="132" customFormat="1" ht="9" customHeight="1">
      <c r="A237" s="368">
        <v>188</v>
      </c>
      <c r="B237" s="129" t="s">
        <v>321</v>
      </c>
      <c r="C237" s="130" t="s">
        <v>976</v>
      </c>
      <c r="D237" s="130"/>
      <c r="E237" s="368">
        <v>1955</v>
      </c>
      <c r="F237" s="368"/>
      <c r="G237" s="368" t="s">
        <v>88</v>
      </c>
      <c r="H237" s="368">
        <v>2</v>
      </c>
      <c r="I237" s="368">
        <v>2</v>
      </c>
      <c r="J237" s="361">
        <v>404.5</v>
      </c>
      <c r="K237" s="361">
        <v>363.1</v>
      </c>
      <c r="L237" s="361">
        <v>41.4</v>
      </c>
      <c r="M237" s="103">
        <v>17</v>
      </c>
      <c r="N237" s="361">
        <f>'Приложение 2'!E240</f>
        <v>1214177.33</v>
      </c>
      <c r="O237" s="361">
        <v>0</v>
      </c>
      <c r="P237" s="361">
        <v>0</v>
      </c>
      <c r="Q237" s="361">
        <v>0</v>
      </c>
      <c r="R237" s="361">
        <f>N237</f>
        <v>1214177.33</v>
      </c>
      <c r="S237" s="361">
        <f>N237/K237</f>
        <v>3343.9199394106308</v>
      </c>
      <c r="T237" s="361">
        <v>4503.95</v>
      </c>
      <c r="U237" s="105" t="s">
        <v>226</v>
      </c>
      <c r="V237" s="117">
        <f t="shared" si="30"/>
        <v>1160.030060589369</v>
      </c>
      <c r="W237" s="118"/>
    </row>
    <row r="238" spans="1:23" s="132" customFormat="1" ht="9" customHeight="1">
      <c r="A238" s="368">
        <v>189</v>
      </c>
      <c r="B238" s="129" t="s">
        <v>322</v>
      </c>
      <c r="C238" s="130" t="s">
        <v>976</v>
      </c>
      <c r="D238" s="130"/>
      <c r="E238" s="368">
        <v>1965</v>
      </c>
      <c r="F238" s="368"/>
      <c r="G238" s="368" t="s">
        <v>88</v>
      </c>
      <c r="H238" s="368">
        <v>2</v>
      </c>
      <c r="I238" s="368">
        <v>3</v>
      </c>
      <c r="J238" s="367">
        <v>600</v>
      </c>
      <c r="K238" s="367">
        <v>538.20000000000005</v>
      </c>
      <c r="L238" s="361">
        <v>61.8</v>
      </c>
      <c r="M238" s="103">
        <v>34</v>
      </c>
      <c r="N238" s="361">
        <f>'Приложение 2'!E241</f>
        <v>1726678.51</v>
      </c>
      <c r="O238" s="361">
        <v>0</v>
      </c>
      <c r="P238" s="361">
        <v>0</v>
      </c>
      <c r="Q238" s="361">
        <v>0</v>
      </c>
      <c r="R238" s="361">
        <f>N238</f>
        <v>1726678.51</v>
      </c>
      <c r="S238" s="361">
        <f>N238/K238</f>
        <v>3208.2469528056481</v>
      </c>
      <c r="T238" s="361">
        <v>4503.95</v>
      </c>
      <c r="U238" s="105" t="s">
        <v>226</v>
      </c>
      <c r="V238" s="117">
        <f t="shared" si="30"/>
        <v>1295.7030471943517</v>
      </c>
      <c r="W238" s="118"/>
    </row>
    <row r="239" spans="1:23" s="132" customFormat="1" ht="22.5" customHeight="1">
      <c r="A239" s="429" t="s">
        <v>300</v>
      </c>
      <c r="B239" s="429"/>
      <c r="C239" s="354"/>
      <c r="D239" s="354"/>
      <c r="E239" s="368" t="s">
        <v>388</v>
      </c>
      <c r="F239" s="368" t="s">
        <v>388</v>
      </c>
      <c r="G239" s="368" t="s">
        <v>388</v>
      </c>
      <c r="H239" s="368" t="s">
        <v>388</v>
      </c>
      <c r="I239" s="368" t="s">
        <v>388</v>
      </c>
      <c r="J239" s="361">
        <f t="shared" ref="J239:R239" si="38">SUM(J237:J238)</f>
        <v>1004.5</v>
      </c>
      <c r="K239" s="361">
        <f t="shared" si="38"/>
        <v>901.30000000000007</v>
      </c>
      <c r="L239" s="361">
        <f t="shared" si="38"/>
        <v>103.19999999999999</v>
      </c>
      <c r="M239" s="103">
        <f t="shared" si="38"/>
        <v>51</v>
      </c>
      <c r="N239" s="361">
        <f t="shared" si="38"/>
        <v>2940855.84</v>
      </c>
      <c r="O239" s="361">
        <f t="shared" si="38"/>
        <v>0</v>
      </c>
      <c r="P239" s="361">
        <f t="shared" si="38"/>
        <v>0</v>
      </c>
      <c r="Q239" s="361">
        <f t="shared" si="38"/>
        <v>0</v>
      </c>
      <c r="R239" s="361">
        <f t="shared" si="38"/>
        <v>2940855.84</v>
      </c>
      <c r="S239" s="361">
        <f>N239/K239</f>
        <v>3262.9045156995448</v>
      </c>
      <c r="T239" s="361"/>
      <c r="U239" s="105"/>
      <c r="V239" s="117">
        <f t="shared" si="30"/>
        <v>-3262.9045156995448</v>
      </c>
      <c r="W239" s="118"/>
    </row>
    <row r="240" spans="1:23" s="132" customFormat="1" ht="9" customHeight="1">
      <c r="A240" s="430" t="s">
        <v>295</v>
      </c>
      <c r="B240" s="430"/>
      <c r="C240" s="430"/>
      <c r="D240" s="430"/>
      <c r="E240" s="430"/>
      <c r="F240" s="430"/>
      <c r="G240" s="430"/>
      <c r="H240" s="430"/>
      <c r="I240" s="430"/>
      <c r="J240" s="430"/>
      <c r="K240" s="430"/>
      <c r="L240" s="430"/>
      <c r="M240" s="430"/>
      <c r="N240" s="430"/>
      <c r="O240" s="430"/>
      <c r="P240" s="430"/>
      <c r="Q240" s="430"/>
      <c r="R240" s="430"/>
      <c r="S240" s="430"/>
      <c r="T240" s="430"/>
      <c r="U240" s="430"/>
      <c r="V240" s="117">
        <f t="shared" si="30"/>
        <v>0</v>
      </c>
      <c r="W240" s="118"/>
    </row>
    <row r="241" spans="1:23" s="132" customFormat="1" ht="9" customHeight="1">
      <c r="A241" s="368">
        <v>190</v>
      </c>
      <c r="B241" s="129" t="s">
        <v>318</v>
      </c>
      <c r="C241" s="354" t="s">
        <v>976</v>
      </c>
      <c r="D241" s="354"/>
      <c r="E241" s="368">
        <v>1973</v>
      </c>
      <c r="F241" s="368"/>
      <c r="G241" s="368" t="s">
        <v>88</v>
      </c>
      <c r="H241" s="368">
        <v>2</v>
      </c>
      <c r="I241" s="368">
        <v>3</v>
      </c>
      <c r="J241" s="361">
        <v>1528.8</v>
      </c>
      <c r="K241" s="361">
        <v>932.4</v>
      </c>
      <c r="L241" s="361">
        <v>932.4</v>
      </c>
      <c r="M241" s="103">
        <v>50</v>
      </c>
      <c r="N241" s="361">
        <f>'Приложение 2'!E244</f>
        <v>2023990.89</v>
      </c>
      <c r="O241" s="361">
        <v>0</v>
      </c>
      <c r="P241" s="361">
        <v>0</v>
      </c>
      <c r="Q241" s="361">
        <v>0</v>
      </c>
      <c r="R241" s="361">
        <f>N241</f>
        <v>2023990.89</v>
      </c>
      <c r="S241" s="361">
        <f>N241/K241</f>
        <v>2170.7324002574001</v>
      </c>
      <c r="T241" s="361">
        <v>4503.95</v>
      </c>
      <c r="U241" s="105" t="s">
        <v>226</v>
      </c>
      <c r="V241" s="117">
        <f t="shared" si="30"/>
        <v>2333.2175997425998</v>
      </c>
      <c r="W241" s="118"/>
    </row>
    <row r="242" spans="1:23" s="132" customFormat="1" ht="22.5" customHeight="1">
      <c r="A242" s="429" t="s">
        <v>301</v>
      </c>
      <c r="B242" s="429"/>
      <c r="C242" s="354"/>
      <c r="D242" s="354"/>
      <c r="E242" s="368" t="s">
        <v>388</v>
      </c>
      <c r="F242" s="368" t="s">
        <v>388</v>
      </c>
      <c r="G242" s="368" t="s">
        <v>388</v>
      </c>
      <c r="H242" s="368" t="s">
        <v>388</v>
      </c>
      <c r="I242" s="368" t="s">
        <v>388</v>
      </c>
      <c r="J242" s="361">
        <f>J241</f>
        <v>1528.8</v>
      </c>
      <c r="K242" s="361">
        <f>K241</f>
        <v>932.4</v>
      </c>
      <c r="L242" s="361">
        <f>L241</f>
        <v>932.4</v>
      </c>
      <c r="M242" s="103">
        <f>M241</f>
        <v>50</v>
      </c>
      <c r="N242" s="361">
        <f>N241</f>
        <v>2023990.89</v>
      </c>
      <c r="O242" s="361">
        <v>0</v>
      </c>
      <c r="P242" s="361">
        <v>0</v>
      </c>
      <c r="Q242" s="361">
        <v>0</v>
      </c>
      <c r="R242" s="361">
        <f>R241</f>
        <v>2023990.89</v>
      </c>
      <c r="S242" s="361">
        <f>N242/K242</f>
        <v>2170.7324002574001</v>
      </c>
      <c r="T242" s="368"/>
      <c r="U242" s="105"/>
      <c r="V242" s="117">
        <f t="shared" si="30"/>
        <v>-2170.7324002574001</v>
      </c>
      <c r="W242" s="118"/>
    </row>
    <row r="243" spans="1:23" s="132" customFormat="1" ht="9" customHeight="1">
      <c r="A243" s="430" t="s">
        <v>296</v>
      </c>
      <c r="B243" s="430"/>
      <c r="C243" s="430"/>
      <c r="D243" s="430"/>
      <c r="E243" s="430"/>
      <c r="F243" s="430"/>
      <c r="G243" s="430"/>
      <c r="H243" s="430"/>
      <c r="I243" s="430"/>
      <c r="J243" s="430"/>
      <c r="K243" s="430"/>
      <c r="L243" s="430"/>
      <c r="M243" s="430"/>
      <c r="N243" s="430"/>
      <c r="O243" s="430"/>
      <c r="P243" s="430"/>
      <c r="Q243" s="430"/>
      <c r="R243" s="430"/>
      <c r="S243" s="430"/>
      <c r="T243" s="430"/>
      <c r="U243" s="430"/>
      <c r="V243" s="117">
        <f t="shared" si="30"/>
        <v>0</v>
      </c>
      <c r="W243" s="118"/>
    </row>
    <row r="244" spans="1:23" s="132" customFormat="1" ht="9" customHeight="1">
      <c r="A244" s="368">
        <v>191</v>
      </c>
      <c r="B244" s="354" t="s">
        <v>316</v>
      </c>
      <c r="C244" s="368" t="s">
        <v>976</v>
      </c>
      <c r="D244" s="368"/>
      <c r="E244" s="368">
        <v>1973</v>
      </c>
      <c r="F244" s="368"/>
      <c r="G244" s="368" t="s">
        <v>88</v>
      </c>
      <c r="H244" s="368" t="s">
        <v>73</v>
      </c>
      <c r="I244" s="368" t="s">
        <v>73</v>
      </c>
      <c r="J244" s="361">
        <v>1779.6</v>
      </c>
      <c r="K244" s="361">
        <f>589.6+120</f>
        <v>709.6</v>
      </c>
      <c r="L244" s="361">
        <v>589.6</v>
      </c>
      <c r="M244" s="103">
        <v>21</v>
      </c>
      <c r="N244" s="361">
        <f>'Приложение 2'!E247</f>
        <v>2137661.38</v>
      </c>
      <c r="O244" s="361">
        <v>0</v>
      </c>
      <c r="P244" s="361">
        <v>0</v>
      </c>
      <c r="Q244" s="361">
        <v>0</v>
      </c>
      <c r="R244" s="361">
        <f>N244</f>
        <v>2137661.38</v>
      </c>
      <c r="S244" s="361">
        <f>N244/K244</f>
        <v>3012.4878523111611</v>
      </c>
      <c r="T244" s="361">
        <v>4503.95</v>
      </c>
      <c r="U244" s="105" t="s">
        <v>226</v>
      </c>
      <c r="V244" s="117">
        <f t="shared" si="30"/>
        <v>1491.4621476888387</v>
      </c>
      <c r="W244" s="118"/>
    </row>
    <row r="245" spans="1:23" s="132" customFormat="1" ht="21.75" customHeight="1">
      <c r="A245" s="429" t="s">
        <v>302</v>
      </c>
      <c r="B245" s="429"/>
      <c r="C245" s="354"/>
      <c r="D245" s="354"/>
      <c r="E245" s="368" t="s">
        <v>388</v>
      </c>
      <c r="F245" s="368" t="s">
        <v>388</v>
      </c>
      <c r="G245" s="368" t="s">
        <v>388</v>
      </c>
      <c r="H245" s="368" t="s">
        <v>388</v>
      </c>
      <c r="I245" s="368" t="s">
        <v>388</v>
      </c>
      <c r="J245" s="361">
        <v>1779.6</v>
      </c>
      <c r="K245" s="361">
        <v>708.6</v>
      </c>
      <c r="L245" s="361">
        <v>588.6</v>
      </c>
      <c r="M245" s="103">
        <v>21</v>
      </c>
      <c r="N245" s="361">
        <f>N244</f>
        <v>2137661.38</v>
      </c>
      <c r="O245" s="361">
        <v>0</v>
      </c>
      <c r="P245" s="361">
        <v>0</v>
      </c>
      <c r="Q245" s="361">
        <v>0</v>
      </c>
      <c r="R245" s="361">
        <f>R244</f>
        <v>2137661.38</v>
      </c>
      <c r="S245" s="361">
        <f>N245/K245</f>
        <v>3016.7391758396834</v>
      </c>
      <c r="T245" s="368"/>
      <c r="U245" s="105"/>
      <c r="V245" s="117">
        <f t="shared" si="30"/>
        <v>-3016.7391758396834</v>
      </c>
      <c r="W245" s="118"/>
    </row>
    <row r="246" spans="1:23" s="132" customFormat="1" ht="9" customHeight="1">
      <c r="A246" s="471" t="s">
        <v>397</v>
      </c>
      <c r="B246" s="471"/>
      <c r="C246" s="471"/>
      <c r="D246" s="471"/>
      <c r="E246" s="471"/>
      <c r="F246" s="471"/>
      <c r="G246" s="471"/>
      <c r="H246" s="471"/>
      <c r="I246" s="471"/>
      <c r="J246" s="471"/>
      <c r="K246" s="471"/>
      <c r="L246" s="471"/>
      <c r="M246" s="471"/>
      <c r="N246" s="471"/>
      <c r="O246" s="471"/>
      <c r="P246" s="471"/>
      <c r="Q246" s="471"/>
      <c r="R246" s="471"/>
      <c r="S246" s="471"/>
      <c r="T246" s="471"/>
      <c r="U246" s="471"/>
      <c r="V246" s="117">
        <f t="shared" si="30"/>
        <v>0</v>
      </c>
      <c r="W246" s="118"/>
    </row>
    <row r="247" spans="1:23" s="132" customFormat="1" ht="9" customHeight="1">
      <c r="A247" s="151">
        <v>192</v>
      </c>
      <c r="B247" s="152" t="s">
        <v>330</v>
      </c>
      <c r="C247" s="373" t="s">
        <v>976</v>
      </c>
      <c r="D247" s="373"/>
      <c r="E247" s="151">
        <v>1982</v>
      </c>
      <c r="F247" s="151"/>
      <c r="G247" s="151" t="s">
        <v>90</v>
      </c>
      <c r="H247" s="151">
        <v>2</v>
      </c>
      <c r="I247" s="151">
        <v>2</v>
      </c>
      <c r="J247" s="153">
        <v>1081.5999999999999</v>
      </c>
      <c r="K247" s="153">
        <v>599.29999999999995</v>
      </c>
      <c r="L247" s="153">
        <v>599.29999999999995</v>
      </c>
      <c r="M247" s="154">
        <v>22</v>
      </c>
      <c r="N247" s="153">
        <f>'Приложение 2'!E250</f>
        <v>2041266.72</v>
      </c>
      <c r="O247" s="153">
        <v>0</v>
      </c>
      <c r="P247" s="153">
        <v>0</v>
      </c>
      <c r="Q247" s="153">
        <v>0</v>
      </c>
      <c r="R247" s="153">
        <f>N247</f>
        <v>2041266.72</v>
      </c>
      <c r="S247" s="361">
        <f>N247/K247</f>
        <v>3406.0849657934259</v>
      </c>
      <c r="T247" s="361">
        <v>4503.95</v>
      </c>
      <c r="U247" s="155" t="s">
        <v>226</v>
      </c>
      <c r="V247" s="117">
        <f t="shared" si="30"/>
        <v>1097.8650342065739</v>
      </c>
      <c r="W247" s="118"/>
    </row>
    <row r="248" spans="1:23" s="132" customFormat="1" ht="9" customHeight="1">
      <c r="A248" s="151">
        <v>193</v>
      </c>
      <c r="B248" s="152" t="s">
        <v>333</v>
      </c>
      <c r="C248" s="373" t="s">
        <v>976</v>
      </c>
      <c r="D248" s="373"/>
      <c r="E248" s="151">
        <v>1965</v>
      </c>
      <c r="F248" s="151"/>
      <c r="G248" s="151" t="s">
        <v>88</v>
      </c>
      <c r="H248" s="151">
        <v>2</v>
      </c>
      <c r="I248" s="151">
        <v>1</v>
      </c>
      <c r="J248" s="153">
        <v>583.4</v>
      </c>
      <c r="K248" s="153">
        <v>524.4</v>
      </c>
      <c r="L248" s="153">
        <v>524.4</v>
      </c>
      <c r="M248" s="154">
        <v>15</v>
      </c>
      <c r="N248" s="153">
        <f>'Приложение 2'!E251</f>
        <v>1550689.88</v>
      </c>
      <c r="O248" s="153">
        <v>0</v>
      </c>
      <c r="P248" s="153">
        <v>0</v>
      </c>
      <c r="Q248" s="153">
        <v>0</v>
      </c>
      <c r="R248" s="153">
        <f>N248</f>
        <v>1550689.88</v>
      </c>
      <c r="S248" s="361">
        <f>N248/K248</f>
        <v>2957.0745232646832</v>
      </c>
      <c r="T248" s="361">
        <v>4503.95</v>
      </c>
      <c r="U248" s="155" t="s">
        <v>226</v>
      </c>
      <c r="V248" s="117">
        <f t="shared" si="30"/>
        <v>1546.8754767353166</v>
      </c>
      <c r="W248" s="118"/>
    </row>
    <row r="249" spans="1:23" s="132" customFormat="1" ht="20.25" customHeight="1">
      <c r="A249" s="472" t="s">
        <v>398</v>
      </c>
      <c r="B249" s="472"/>
      <c r="C249" s="373"/>
      <c r="D249" s="373"/>
      <c r="E249" s="368" t="s">
        <v>388</v>
      </c>
      <c r="F249" s="368" t="s">
        <v>388</v>
      </c>
      <c r="G249" s="368" t="s">
        <v>388</v>
      </c>
      <c r="H249" s="368" t="s">
        <v>388</v>
      </c>
      <c r="I249" s="368" t="s">
        <v>388</v>
      </c>
      <c r="J249" s="153">
        <f>J248+J247</f>
        <v>1665</v>
      </c>
      <c r="K249" s="153">
        <f>K248+K247</f>
        <v>1123.6999999999998</v>
      </c>
      <c r="L249" s="153">
        <f>L248+L247</f>
        <v>1123.6999999999998</v>
      </c>
      <c r="M249" s="154">
        <f>M248+M247</f>
        <v>37</v>
      </c>
      <c r="N249" s="153">
        <f>N248+N247</f>
        <v>3591956.5999999996</v>
      </c>
      <c r="O249" s="153">
        <v>0</v>
      </c>
      <c r="P249" s="153">
        <v>0</v>
      </c>
      <c r="Q249" s="153">
        <v>0</v>
      </c>
      <c r="R249" s="153">
        <f>SUM(R247:R248)</f>
        <v>3591956.5999999996</v>
      </c>
      <c r="S249" s="361">
        <f>N249/K249</f>
        <v>3196.5440953991279</v>
      </c>
      <c r="T249" s="151"/>
      <c r="U249" s="155"/>
      <c r="V249" s="117">
        <f t="shared" si="30"/>
        <v>-3196.5440953991279</v>
      </c>
      <c r="W249" s="118"/>
    </row>
    <row r="250" spans="1:23" s="132" customFormat="1" ht="9" customHeight="1">
      <c r="A250" s="471" t="s">
        <v>328</v>
      </c>
      <c r="B250" s="471"/>
      <c r="C250" s="471"/>
      <c r="D250" s="471"/>
      <c r="E250" s="471"/>
      <c r="F250" s="471"/>
      <c r="G250" s="471"/>
      <c r="H250" s="471"/>
      <c r="I250" s="471"/>
      <c r="J250" s="471"/>
      <c r="K250" s="471"/>
      <c r="L250" s="471"/>
      <c r="M250" s="471"/>
      <c r="N250" s="471"/>
      <c r="O250" s="471"/>
      <c r="P250" s="471"/>
      <c r="Q250" s="471"/>
      <c r="R250" s="471"/>
      <c r="S250" s="471"/>
      <c r="T250" s="471"/>
      <c r="U250" s="471"/>
      <c r="V250" s="117">
        <f t="shared" si="30"/>
        <v>0</v>
      </c>
      <c r="W250" s="118"/>
    </row>
    <row r="251" spans="1:23" s="132" customFormat="1" ht="9" customHeight="1">
      <c r="A251" s="151">
        <v>194</v>
      </c>
      <c r="B251" s="152" t="s">
        <v>331</v>
      </c>
      <c r="C251" s="373" t="s">
        <v>975</v>
      </c>
      <c r="D251" s="373"/>
      <c r="E251" s="151">
        <v>1994</v>
      </c>
      <c r="F251" s="372"/>
      <c r="G251" s="151" t="s">
        <v>90</v>
      </c>
      <c r="H251" s="151">
        <v>5</v>
      </c>
      <c r="I251" s="151">
        <v>6</v>
      </c>
      <c r="J251" s="153">
        <v>5721.7</v>
      </c>
      <c r="K251" s="151">
        <v>4263.7</v>
      </c>
      <c r="L251" s="151">
        <v>4263.7</v>
      </c>
      <c r="M251" s="151">
        <v>179</v>
      </c>
      <c r="N251" s="153">
        <f>'Приложение 2'!E254</f>
        <v>3865908.46</v>
      </c>
      <c r="O251" s="153">
        <v>0</v>
      </c>
      <c r="P251" s="153">
        <v>0</v>
      </c>
      <c r="Q251" s="153">
        <v>0</v>
      </c>
      <c r="R251" s="153">
        <f>N251</f>
        <v>3865908.46</v>
      </c>
      <c r="S251" s="361">
        <f>N251/K251</f>
        <v>906.70273705936165</v>
      </c>
      <c r="T251" s="361">
        <v>4180</v>
      </c>
      <c r="U251" s="155" t="s">
        <v>226</v>
      </c>
      <c r="V251" s="117">
        <f t="shared" si="30"/>
        <v>3273.2972629406386</v>
      </c>
      <c r="W251" s="118"/>
    </row>
    <row r="252" spans="1:23" s="132" customFormat="1" ht="9" customHeight="1">
      <c r="A252" s="151">
        <v>195</v>
      </c>
      <c r="B252" s="152" t="s">
        <v>332</v>
      </c>
      <c r="C252" s="373" t="s">
        <v>975</v>
      </c>
      <c r="D252" s="373"/>
      <c r="E252" s="151">
        <v>1981</v>
      </c>
      <c r="F252" s="151"/>
      <c r="G252" s="151" t="s">
        <v>88</v>
      </c>
      <c r="H252" s="151">
        <v>5</v>
      </c>
      <c r="I252" s="151">
        <v>6</v>
      </c>
      <c r="J252" s="153">
        <v>4358</v>
      </c>
      <c r="K252" s="156">
        <v>2648.9</v>
      </c>
      <c r="L252" s="156">
        <v>2648.9</v>
      </c>
      <c r="M252" s="151">
        <v>129</v>
      </c>
      <c r="N252" s="153">
        <f>'Приложение 2'!E255</f>
        <v>2731177.68</v>
      </c>
      <c r="O252" s="153">
        <v>0</v>
      </c>
      <c r="P252" s="153">
        <v>0</v>
      </c>
      <c r="Q252" s="153">
        <v>0</v>
      </c>
      <c r="R252" s="153">
        <f>N252</f>
        <v>2731177.68</v>
      </c>
      <c r="S252" s="361">
        <f>N252/K252</f>
        <v>1031.0610744082448</v>
      </c>
      <c r="T252" s="361">
        <v>4180</v>
      </c>
      <c r="U252" s="155" t="s">
        <v>226</v>
      </c>
      <c r="V252" s="117">
        <f t="shared" si="30"/>
        <v>3148.9389255917549</v>
      </c>
      <c r="W252" s="118"/>
    </row>
    <row r="253" spans="1:23" s="132" customFormat="1" ht="21.75" customHeight="1">
      <c r="A253" s="472" t="s">
        <v>329</v>
      </c>
      <c r="B253" s="472"/>
      <c r="C253" s="151"/>
      <c r="D253" s="151"/>
      <c r="E253" s="368" t="s">
        <v>388</v>
      </c>
      <c r="F253" s="368" t="s">
        <v>388</v>
      </c>
      <c r="G253" s="368" t="s">
        <v>388</v>
      </c>
      <c r="H253" s="368" t="s">
        <v>388</v>
      </c>
      <c r="I253" s="368" t="s">
        <v>388</v>
      </c>
      <c r="J253" s="153">
        <f t="shared" ref="J253:R253" si="39">SUM(J251:J252)</f>
        <v>10079.700000000001</v>
      </c>
      <c r="K253" s="153">
        <f t="shared" si="39"/>
        <v>6912.6</v>
      </c>
      <c r="L253" s="153">
        <f t="shared" si="39"/>
        <v>6912.6</v>
      </c>
      <c r="M253" s="103">
        <f t="shared" si="39"/>
        <v>308</v>
      </c>
      <c r="N253" s="153">
        <f t="shared" si="39"/>
        <v>6597086.1400000006</v>
      </c>
      <c r="O253" s="153">
        <f t="shared" si="39"/>
        <v>0</v>
      </c>
      <c r="P253" s="153">
        <f t="shared" si="39"/>
        <v>0</v>
      </c>
      <c r="Q253" s="153">
        <f t="shared" si="39"/>
        <v>0</v>
      </c>
      <c r="R253" s="153">
        <f t="shared" si="39"/>
        <v>6597086.1400000006</v>
      </c>
      <c r="S253" s="361">
        <f>N253/K253</f>
        <v>954.35670225385536</v>
      </c>
      <c r="T253" s="151"/>
      <c r="U253" s="155"/>
      <c r="V253" s="117">
        <f t="shared" si="30"/>
        <v>-954.35670225385536</v>
      </c>
      <c r="W253" s="118"/>
    </row>
    <row r="254" spans="1:23" s="132" customFormat="1" ht="9" customHeight="1">
      <c r="A254" s="430" t="s">
        <v>402</v>
      </c>
      <c r="B254" s="430"/>
      <c r="C254" s="430"/>
      <c r="D254" s="430"/>
      <c r="E254" s="430"/>
      <c r="F254" s="430"/>
      <c r="G254" s="430"/>
      <c r="H254" s="430"/>
      <c r="I254" s="430"/>
      <c r="J254" s="430"/>
      <c r="K254" s="430"/>
      <c r="L254" s="430"/>
      <c r="M254" s="430"/>
      <c r="N254" s="430"/>
      <c r="O254" s="430"/>
      <c r="P254" s="430"/>
      <c r="Q254" s="430"/>
      <c r="R254" s="430"/>
      <c r="S254" s="430"/>
      <c r="T254" s="430"/>
      <c r="U254" s="430"/>
      <c r="V254" s="117">
        <f t="shared" si="30"/>
        <v>0</v>
      </c>
      <c r="W254" s="118"/>
    </row>
    <row r="255" spans="1:23" s="132" customFormat="1" ht="9" customHeight="1">
      <c r="A255" s="368">
        <v>196</v>
      </c>
      <c r="B255" s="354" t="s">
        <v>404</v>
      </c>
      <c r="C255" s="368" t="s">
        <v>976</v>
      </c>
      <c r="D255" s="368"/>
      <c r="E255" s="368">
        <v>1959</v>
      </c>
      <c r="F255" s="368"/>
      <c r="G255" s="368" t="s">
        <v>88</v>
      </c>
      <c r="H255" s="368" t="s">
        <v>73</v>
      </c>
      <c r="I255" s="368" t="s">
        <v>73</v>
      </c>
      <c r="J255" s="361">
        <v>1003.5</v>
      </c>
      <c r="K255" s="361">
        <v>804.01</v>
      </c>
      <c r="L255" s="361">
        <v>733.21</v>
      </c>
      <c r="M255" s="368">
        <v>32</v>
      </c>
      <c r="N255" s="361">
        <f>'Приложение 2'!E258</f>
        <v>2050199.17</v>
      </c>
      <c r="O255" s="361">
        <v>0</v>
      </c>
      <c r="P255" s="361">
        <v>0</v>
      </c>
      <c r="Q255" s="361">
        <v>0</v>
      </c>
      <c r="R255" s="361">
        <f>N255</f>
        <v>2050199.17</v>
      </c>
      <c r="S255" s="361">
        <f>N255/K255</f>
        <v>2549.9672516510986</v>
      </c>
      <c r="T255" s="361">
        <v>4503.95</v>
      </c>
      <c r="U255" s="105" t="s">
        <v>226</v>
      </c>
      <c r="V255" s="117">
        <f t="shared" si="30"/>
        <v>1953.9827483489012</v>
      </c>
      <c r="W255" s="118"/>
    </row>
    <row r="256" spans="1:23" s="132" customFormat="1" ht="20.25" customHeight="1">
      <c r="A256" s="429" t="s">
        <v>403</v>
      </c>
      <c r="B256" s="429"/>
      <c r="C256" s="354"/>
      <c r="D256" s="354"/>
      <c r="E256" s="368" t="s">
        <v>388</v>
      </c>
      <c r="F256" s="368" t="s">
        <v>388</v>
      </c>
      <c r="G256" s="368" t="s">
        <v>388</v>
      </c>
      <c r="H256" s="368" t="s">
        <v>388</v>
      </c>
      <c r="I256" s="368" t="s">
        <v>388</v>
      </c>
      <c r="J256" s="361">
        <f t="shared" ref="J256:R256" si="40">SUM(J255:J255)</f>
        <v>1003.5</v>
      </c>
      <c r="K256" s="361">
        <f t="shared" si="40"/>
        <v>804.01</v>
      </c>
      <c r="L256" s="361">
        <f t="shared" si="40"/>
        <v>733.21</v>
      </c>
      <c r="M256" s="103">
        <f t="shared" si="40"/>
        <v>32</v>
      </c>
      <c r="N256" s="361">
        <f t="shared" si="40"/>
        <v>2050199.17</v>
      </c>
      <c r="O256" s="361">
        <f t="shared" si="40"/>
        <v>0</v>
      </c>
      <c r="P256" s="361">
        <f t="shared" si="40"/>
        <v>0</v>
      </c>
      <c r="Q256" s="361">
        <f t="shared" si="40"/>
        <v>0</v>
      </c>
      <c r="R256" s="361">
        <f t="shared" si="40"/>
        <v>2050199.17</v>
      </c>
      <c r="S256" s="361">
        <f>N256/K256</f>
        <v>2549.9672516510986</v>
      </c>
      <c r="T256" s="368"/>
      <c r="U256" s="105"/>
      <c r="V256" s="117">
        <f t="shared" si="30"/>
        <v>-2549.9672516510986</v>
      </c>
      <c r="W256" s="118"/>
    </row>
    <row r="257" spans="1:23" s="132" customFormat="1" ht="9" customHeight="1">
      <c r="A257" s="430" t="s">
        <v>424</v>
      </c>
      <c r="B257" s="430"/>
      <c r="C257" s="430"/>
      <c r="D257" s="430"/>
      <c r="E257" s="430"/>
      <c r="F257" s="430"/>
      <c r="G257" s="430"/>
      <c r="H257" s="430"/>
      <c r="I257" s="430"/>
      <c r="J257" s="430"/>
      <c r="K257" s="430"/>
      <c r="L257" s="430"/>
      <c r="M257" s="430"/>
      <c r="N257" s="430"/>
      <c r="O257" s="430"/>
      <c r="P257" s="430"/>
      <c r="Q257" s="430"/>
      <c r="R257" s="430"/>
      <c r="S257" s="430"/>
      <c r="T257" s="430"/>
      <c r="U257" s="430"/>
      <c r="V257" s="117">
        <f t="shared" si="30"/>
        <v>0</v>
      </c>
      <c r="W257" s="118"/>
    </row>
    <row r="258" spans="1:23" s="132" customFormat="1" ht="9" customHeight="1">
      <c r="A258" s="368">
        <v>197</v>
      </c>
      <c r="B258" s="129" t="s">
        <v>410</v>
      </c>
      <c r="C258" s="354" t="s">
        <v>975</v>
      </c>
      <c r="D258" s="354"/>
      <c r="E258" s="368">
        <v>1979</v>
      </c>
      <c r="F258" s="355"/>
      <c r="G258" s="368" t="s">
        <v>90</v>
      </c>
      <c r="H258" s="368">
        <v>5</v>
      </c>
      <c r="I258" s="368">
        <v>6</v>
      </c>
      <c r="J258" s="122">
        <v>5615.9</v>
      </c>
      <c r="K258" s="122">
        <v>4523.8999999999996</v>
      </c>
      <c r="L258" s="122">
        <v>4260.8</v>
      </c>
      <c r="M258" s="368">
        <v>192</v>
      </c>
      <c r="N258" s="361">
        <f>'Приложение 2'!E261</f>
        <v>4206410</v>
      </c>
      <c r="O258" s="361">
        <v>0</v>
      </c>
      <c r="P258" s="361">
        <v>0</v>
      </c>
      <c r="Q258" s="361">
        <v>0</v>
      </c>
      <c r="R258" s="361">
        <f t="shared" ref="R258:R263" si="41">N258</f>
        <v>4206410</v>
      </c>
      <c r="S258" s="361">
        <f t="shared" ref="S258:S263" si="42">N258/K258</f>
        <v>929.81940361192778</v>
      </c>
      <c r="T258" s="361">
        <v>4180</v>
      </c>
      <c r="U258" s="105" t="s">
        <v>226</v>
      </c>
      <c r="V258" s="117">
        <f t="shared" si="30"/>
        <v>3250.1805963880724</v>
      </c>
      <c r="W258" s="118"/>
    </row>
    <row r="259" spans="1:23" s="132" customFormat="1" ht="9" customHeight="1">
      <c r="A259" s="368">
        <v>198</v>
      </c>
      <c r="B259" s="129" t="s">
        <v>369</v>
      </c>
      <c r="C259" s="354" t="s">
        <v>975</v>
      </c>
      <c r="D259" s="354"/>
      <c r="E259" s="368">
        <v>1988</v>
      </c>
      <c r="F259" s="368"/>
      <c r="G259" s="368" t="s">
        <v>242</v>
      </c>
      <c r="H259" s="368">
        <v>5</v>
      </c>
      <c r="I259" s="368">
        <v>8</v>
      </c>
      <c r="J259" s="361">
        <v>5752.2</v>
      </c>
      <c r="K259" s="361">
        <v>4929.2</v>
      </c>
      <c r="L259" s="361">
        <v>4871</v>
      </c>
      <c r="M259" s="103">
        <v>250</v>
      </c>
      <c r="N259" s="361">
        <f>'Приложение 2'!E262</f>
        <v>4363425.54</v>
      </c>
      <c r="O259" s="361">
        <v>0</v>
      </c>
      <c r="P259" s="361">
        <v>0</v>
      </c>
      <c r="Q259" s="361">
        <v>0</v>
      </c>
      <c r="R259" s="361">
        <f t="shared" si="41"/>
        <v>4363425.54</v>
      </c>
      <c r="S259" s="361">
        <f>N259/K259</f>
        <v>885.21982066055352</v>
      </c>
      <c r="T259" s="361">
        <v>4180</v>
      </c>
      <c r="U259" s="105" t="s">
        <v>226</v>
      </c>
      <c r="V259" s="117">
        <f t="shared" si="30"/>
        <v>3294.7801793394465</v>
      </c>
      <c r="W259" s="118"/>
    </row>
    <row r="260" spans="1:23" s="132" customFormat="1" ht="9" customHeight="1">
      <c r="A260" s="368">
        <v>199</v>
      </c>
      <c r="B260" s="129" t="s">
        <v>334</v>
      </c>
      <c r="C260" s="354" t="s">
        <v>975</v>
      </c>
      <c r="D260" s="354"/>
      <c r="E260" s="368">
        <v>1974</v>
      </c>
      <c r="F260" s="368"/>
      <c r="G260" s="368" t="s">
        <v>242</v>
      </c>
      <c r="H260" s="368">
        <v>5</v>
      </c>
      <c r="I260" s="368">
        <v>4</v>
      </c>
      <c r="J260" s="361">
        <v>4325</v>
      </c>
      <c r="K260" s="361">
        <v>3395</v>
      </c>
      <c r="L260" s="361">
        <v>3395</v>
      </c>
      <c r="M260" s="103">
        <v>152</v>
      </c>
      <c r="N260" s="361">
        <f>'Приложение 2'!E263</f>
        <v>3629686.28</v>
      </c>
      <c r="O260" s="361">
        <v>0</v>
      </c>
      <c r="P260" s="361">
        <v>0</v>
      </c>
      <c r="Q260" s="361">
        <v>0</v>
      </c>
      <c r="R260" s="361">
        <f t="shared" si="41"/>
        <v>3629686.28</v>
      </c>
      <c r="S260" s="361">
        <f t="shared" si="42"/>
        <v>1069.1270338733432</v>
      </c>
      <c r="T260" s="361">
        <v>4180</v>
      </c>
      <c r="U260" s="105" t="s">
        <v>226</v>
      </c>
      <c r="V260" s="117">
        <f t="shared" si="30"/>
        <v>3110.872966126657</v>
      </c>
      <c r="W260" s="118"/>
    </row>
    <row r="261" spans="1:23" s="132" customFormat="1" ht="9" customHeight="1">
      <c r="A261" s="368">
        <v>200</v>
      </c>
      <c r="B261" s="129" t="s">
        <v>337</v>
      </c>
      <c r="C261" s="354" t="s">
        <v>976</v>
      </c>
      <c r="D261" s="354"/>
      <c r="E261" s="368">
        <v>1976</v>
      </c>
      <c r="F261" s="368"/>
      <c r="G261" s="368" t="s">
        <v>242</v>
      </c>
      <c r="H261" s="368">
        <v>2</v>
      </c>
      <c r="I261" s="368">
        <v>3</v>
      </c>
      <c r="J261" s="361">
        <v>989.8</v>
      </c>
      <c r="K261" s="361">
        <v>906.6</v>
      </c>
      <c r="L261" s="361">
        <v>906.6</v>
      </c>
      <c r="M261" s="103">
        <v>36</v>
      </c>
      <c r="N261" s="361">
        <f>'Приложение 2'!E264</f>
        <v>2417022.98</v>
      </c>
      <c r="O261" s="361">
        <v>0</v>
      </c>
      <c r="P261" s="361">
        <v>0</v>
      </c>
      <c r="Q261" s="361">
        <v>0</v>
      </c>
      <c r="R261" s="361">
        <f t="shared" si="41"/>
        <v>2417022.98</v>
      </c>
      <c r="S261" s="361">
        <f t="shared" si="42"/>
        <v>2666.030200750055</v>
      </c>
      <c r="T261" s="361">
        <v>4503.95</v>
      </c>
      <c r="U261" s="105" t="s">
        <v>226</v>
      </c>
      <c r="V261" s="117">
        <f t="shared" si="30"/>
        <v>1837.9197992499448</v>
      </c>
      <c r="W261" s="118"/>
    </row>
    <row r="262" spans="1:23" s="132" customFormat="1" ht="9" customHeight="1">
      <c r="A262" s="368">
        <v>201</v>
      </c>
      <c r="B262" s="129" t="s">
        <v>335</v>
      </c>
      <c r="C262" s="354" t="s">
        <v>976</v>
      </c>
      <c r="D262" s="354"/>
      <c r="E262" s="368">
        <v>1960</v>
      </c>
      <c r="F262" s="368"/>
      <c r="G262" s="368" t="s">
        <v>242</v>
      </c>
      <c r="H262" s="368">
        <v>2</v>
      </c>
      <c r="I262" s="368">
        <v>2</v>
      </c>
      <c r="J262" s="361">
        <v>435.8</v>
      </c>
      <c r="K262" s="361">
        <v>397.4</v>
      </c>
      <c r="L262" s="361">
        <v>397.4</v>
      </c>
      <c r="M262" s="103">
        <v>15</v>
      </c>
      <c r="N262" s="361">
        <f>'Приложение 2'!E265</f>
        <v>1226713.3700000001</v>
      </c>
      <c r="O262" s="361">
        <v>0</v>
      </c>
      <c r="P262" s="361">
        <v>0</v>
      </c>
      <c r="Q262" s="361">
        <v>0</v>
      </c>
      <c r="R262" s="361">
        <f t="shared" si="41"/>
        <v>1226713.3700000001</v>
      </c>
      <c r="S262" s="361">
        <f t="shared" si="42"/>
        <v>3086.8479365878211</v>
      </c>
      <c r="T262" s="361">
        <v>4503.95</v>
      </c>
      <c r="U262" s="105" t="s">
        <v>226</v>
      </c>
      <c r="V262" s="117">
        <f t="shared" si="30"/>
        <v>1417.1020634121787</v>
      </c>
      <c r="W262" s="118"/>
    </row>
    <row r="263" spans="1:23" s="132" customFormat="1" ht="9" customHeight="1">
      <c r="A263" s="368">
        <v>202</v>
      </c>
      <c r="B263" s="129" t="s">
        <v>336</v>
      </c>
      <c r="C263" s="354" t="s">
        <v>976</v>
      </c>
      <c r="D263" s="354"/>
      <c r="E263" s="368">
        <v>1964</v>
      </c>
      <c r="F263" s="368"/>
      <c r="G263" s="368" t="s">
        <v>338</v>
      </c>
      <c r="H263" s="368">
        <v>2</v>
      </c>
      <c r="I263" s="368">
        <v>2</v>
      </c>
      <c r="J263" s="361">
        <v>545.70000000000005</v>
      </c>
      <c r="K263" s="361">
        <v>500.7</v>
      </c>
      <c r="L263" s="361">
        <v>500.7</v>
      </c>
      <c r="M263" s="103">
        <v>23</v>
      </c>
      <c r="N263" s="361">
        <f>'Приложение 2'!E266</f>
        <v>1465530.74</v>
      </c>
      <c r="O263" s="361">
        <v>0</v>
      </c>
      <c r="P263" s="361">
        <v>0</v>
      </c>
      <c r="Q263" s="361">
        <v>0</v>
      </c>
      <c r="R263" s="361">
        <f t="shared" si="41"/>
        <v>1465530.74</v>
      </c>
      <c r="S263" s="361">
        <f t="shared" si="42"/>
        <v>2926.9637307769121</v>
      </c>
      <c r="T263" s="361">
        <v>4503.95</v>
      </c>
      <c r="U263" s="105" t="s">
        <v>226</v>
      </c>
      <c r="V263" s="117">
        <f t="shared" si="30"/>
        <v>1576.9862692230877</v>
      </c>
      <c r="W263" s="118"/>
    </row>
    <row r="264" spans="1:23" s="132" customFormat="1" ht="21" customHeight="1">
      <c r="A264" s="429" t="s">
        <v>425</v>
      </c>
      <c r="B264" s="429"/>
      <c r="C264" s="354"/>
      <c r="D264" s="354"/>
      <c r="E264" s="114" t="s">
        <v>388</v>
      </c>
      <c r="F264" s="114" t="s">
        <v>388</v>
      </c>
      <c r="G264" s="114" t="s">
        <v>388</v>
      </c>
      <c r="H264" s="114" t="s">
        <v>388</v>
      </c>
      <c r="I264" s="114" t="s">
        <v>388</v>
      </c>
      <c r="J264" s="361">
        <f t="shared" ref="J264:R264" si="43">SUM(J258:J263)</f>
        <v>17664.399999999998</v>
      </c>
      <c r="K264" s="361">
        <f t="shared" si="43"/>
        <v>14652.8</v>
      </c>
      <c r="L264" s="361">
        <f t="shared" si="43"/>
        <v>14331.5</v>
      </c>
      <c r="M264" s="103">
        <f t="shared" si="43"/>
        <v>668</v>
      </c>
      <c r="N264" s="361">
        <f t="shared" si="43"/>
        <v>17308788.909999996</v>
      </c>
      <c r="O264" s="361">
        <f t="shared" si="43"/>
        <v>0</v>
      </c>
      <c r="P264" s="361">
        <f t="shared" si="43"/>
        <v>0</v>
      </c>
      <c r="Q264" s="361">
        <f t="shared" si="43"/>
        <v>0</v>
      </c>
      <c r="R264" s="361">
        <f t="shared" si="43"/>
        <v>17308788.909999996</v>
      </c>
      <c r="S264" s="361">
        <f>N264/K264</f>
        <v>1181.2615274896264</v>
      </c>
      <c r="T264" s="368"/>
      <c r="U264" s="105"/>
      <c r="V264" s="117">
        <f t="shared" si="30"/>
        <v>-1181.2615274896264</v>
      </c>
      <c r="W264" s="118"/>
    </row>
    <row r="265" spans="1:23" s="132" customFormat="1" ht="9" customHeight="1">
      <c r="A265" s="430" t="s">
        <v>339</v>
      </c>
      <c r="B265" s="430"/>
      <c r="C265" s="430"/>
      <c r="D265" s="430"/>
      <c r="E265" s="430"/>
      <c r="F265" s="430"/>
      <c r="G265" s="430"/>
      <c r="H265" s="430"/>
      <c r="I265" s="430"/>
      <c r="J265" s="430"/>
      <c r="K265" s="430"/>
      <c r="L265" s="430"/>
      <c r="M265" s="430"/>
      <c r="N265" s="430"/>
      <c r="O265" s="430"/>
      <c r="P265" s="430"/>
      <c r="Q265" s="430"/>
      <c r="R265" s="430"/>
      <c r="S265" s="430"/>
      <c r="T265" s="430"/>
      <c r="U265" s="430"/>
      <c r="V265" s="117">
        <f t="shared" si="30"/>
        <v>0</v>
      </c>
      <c r="W265" s="118"/>
    </row>
    <row r="266" spans="1:23" s="132" customFormat="1" ht="9" customHeight="1">
      <c r="A266" s="368">
        <v>203</v>
      </c>
      <c r="B266" s="129" t="s">
        <v>341</v>
      </c>
      <c r="C266" s="354" t="s">
        <v>976</v>
      </c>
      <c r="D266" s="354"/>
      <c r="E266" s="368">
        <v>1962</v>
      </c>
      <c r="F266" s="368"/>
      <c r="G266" s="368" t="s">
        <v>88</v>
      </c>
      <c r="H266" s="368">
        <v>2</v>
      </c>
      <c r="I266" s="368">
        <v>1</v>
      </c>
      <c r="J266" s="122">
        <v>224.7</v>
      </c>
      <c r="K266" s="122">
        <v>220.9</v>
      </c>
      <c r="L266" s="122">
        <v>189.6</v>
      </c>
      <c r="M266" s="368">
        <v>7</v>
      </c>
      <c r="N266" s="361">
        <f>'Приложение 2'!E269</f>
        <v>942574.3</v>
      </c>
      <c r="O266" s="361">
        <v>0</v>
      </c>
      <c r="P266" s="361">
        <v>0</v>
      </c>
      <c r="Q266" s="361">
        <v>0</v>
      </c>
      <c r="R266" s="361">
        <f>N266</f>
        <v>942574.3</v>
      </c>
      <c r="S266" s="361">
        <f>N266/K266</f>
        <v>4266.9728383884112</v>
      </c>
      <c r="T266" s="361">
        <v>4503.95</v>
      </c>
      <c r="U266" s="105" t="s">
        <v>226</v>
      </c>
      <c r="V266" s="117">
        <f t="shared" si="30"/>
        <v>236.9771616115886</v>
      </c>
      <c r="W266" s="118"/>
    </row>
    <row r="267" spans="1:23" s="132" customFormat="1" ht="9" customHeight="1">
      <c r="A267" s="368">
        <v>204</v>
      </c>
      <c r="B267" s="129" t="s">
        <v>342</v>
      </c>
      <c r="C267" s="354" t="s">
        <v>976</v>
      </c>
      <c r="D267" s="354"/>
      <c r="E267" s="368">
        <v>1966</v>
      </c>
      <c r="F267" s="368"/>
      <c r="G267" s="368" t="s">
        <v>88</v>
      </c>
      <c r="H267" s="368">
        <v>2</v>
      </c>
      <c r="I267" s="368">
        <v>2</v>
      </c>
      <c r="J267" s="361">
        <v>528.9</v>
      </c>
      <c r="K267" s="361">
        <v>527.70000000000005</v>
      </c>
      <c r="L267" s="361">
        <v>288.5</v>
      </c>
      <c r="M267" s="103">
        <v>17</v>
      </c>
      <c r="N267" s="361">
        <f>'Приложение 2'!E270</f>
        <v>1650167.8</v>
      </c>
      <c r="O267" s="361">
        <v>0</v>
      </c>
      <c r="P267" s="361">
        <v>0</v>
      </c>
      <c r="Q267" s="361">
        <v>0</v>
      </c>
      <c r="R267" s="361">
        <f>N267</f>
        <v>1650167.8</v>
      </c>
      <c r="S267" s="361">
        <f>N267/K267</f>
        <v>3127.0945613037711</v>
      </c>
      <c r="T267" s="361">
        <v>4503.95</v>
      </c>
      <c r="U267" s="105" t="s">
        <v>226</v>
      </c>
      <c r="V267" s="117">
        <f t="shared" si="30"/>
        <v>1376.8554386962287</v>
      </c>
      <c r="W267" s="118"/>
    </row>
    <row r="268" spans="1:23" s="132" customFormat="1" ht="20.25" customHeight="1">
      <c r="A268" s="429" t="s">
        <v>340</v>
      </c>
      <c r="B268" s="429"/>
      <c r="C268" s="354"/>
      <c r="D268" s="354"/>
      <c r="E268" s="114" t="s">
        <v>388</v>
      </c>
      <c r="F268" s="114" t="s">
        <v>388</v>
      </c>
      <c r="G268" s="114" t="s">
        <v>388</v>
      </c>
      <c r="H268" s="114" t="s">
        <v>388</v>
      </c>
      <c r="I268" s="114" t="s">
        <v>388</v>
      </c>
      <c r="J268" s="361">
        <f t="shared" ref="J268:R268" si="44">SUM(J266:J267)</f>
        <v>753.59999999999991</v>
      </c>
      <c r="K268" s="361">
        <f t="shared" si="44"/>
        <v>748.6</v>
      </c>
      <c r="L268" s="361">
        <f t="shared" si="44"/>
        <v>478.1</v>
      </c>
      <c r="M268" s="103">
        <f t="shared" si="44"/>
        <v>24</v>
      </c>
      <c r="N268" s="361">
        <f t="shared" si="44"/>
        <v>2592742.1</v>
      </c>
      <c r="O268" s="361">
        <f t="shared" si="44"/>
        <v>0</v>
      </c>
      <c r="P268" s="361">
        <f t="shared" si="44"/>
        <v>0</v>
      </c>
      <c r="Q268" s="361">
        <f t="shared" si="44"/>
        <v>0</v>
      </c>
      <c r="R268" s="361">
        <f t="shared" si="44"/>
        <v>2592742.1</v>
      </c>
      <c r="S268" s="361">
        <f>N268/K268</f>
        <v>3463.4545818861875</v>
      </c>
      <c r="T268" s="368"/>
      <c r="U268" s="105"/>
      <c r="V268" s="117">
        <f t="shared" si="30"/>
        <v>-3463.4545818861875</v>
      </c>
      <c r="W268" s="118"/>
    </row>
    <row r="269" spans="1:23" s="132" customFormat="1" ht="9" customHeight="1">
      <c r="A269" s="430" t="s">
        <v>343</v>
      </c>
      <c r="B269" s="430"/>
      <c r="C269" s="430"/>
      <c r="D269" s="430"/>
      <c r="E269" s="430"/>
      <c r="F269" s="430"/>
      <c r="G269" s="430"/>
      <c r="H269" s="430"/>
      <c r="I269" s="430"/>
      <c r="J269" s="430"/>
      <c r="K269" s="430"/>
      <c r="L269" s="430"/>
      <c r="M269" s="430"/>
      <c r="N269" s="430"/>
      <c r="O269" s="430"/>
      <c r="P269" s="430"/>
      <c r="Q269" s="430"/>
      <c r="R269" s="430"/>
      <c r="S269" s="430"/>
      <c r="T269" s="430"/>
      <c r="U269" s="430"/>
      <c r="V269" s="117">
        <f t="shared" si="30"/>
        <v>0</v>
      </c>
      <c r="W269" s="118"/>
    </row>
    <row r="270" spans="1:23" s="132" customFormat="1" ht="9" customHeight="1">
      <c r="A270" s="368">
        <v>205</v>
      </c>
      <c r="B270" s="129" t="s">
        <v>346</v>
      </c>
      <c r="C270" s="354" t="s">
        <v>976</v>
      </c>
      <c r="D270" s="354"/>
      <c r="E270" s="368">
        <v>1960</v>
      </c>
      <c r="F270" s="368"/>
      <c r="G270" s="368" t="s">
        <v>88</v>
      </c>
      <c r="H270" s="368" t="s">
        <v>73</v>
      </c>
      <c r="I270" s="368" t="s">
        <v>73</v>
      </c>
      <c r="J270" s="361">
        <v>594.9</v>
      </c>
      <c r="K270" s="361">
        <v>562.6</v>
      </c>
      <c r="L270" s="361">
        <v>480.5</v>
      </c>
      <c r="M270" s="103">
        <v>16</v>
      </c>
      <c r="N270" s="361">
        <f>'Приложение 2'!E273</f>
        <v>1838962.93</v>
      </c>
      <c r="O270" s="361">
        <v>0</v>
      </c>
      <c r="P270" s="361">
        <v>0</v>
      </c>
      <c r="Q270" s="361">
        <v>0</v>
      </c>
      <c r="R270" s="361">
        <f>N270-Q270</f>
        <v>1838962.93</v>
      </c>
      <c r="S270" s="361">
        <f>N270/K270</f>
        <v>3268.6863313188765</v>
      </c>
      <c r="T270" s="361">
        <v>4503.95</v>
      </c>
      <c r="U270" s="105" t="s">
        <v>226</v>
      </c>
      <c r="V270" s="117">
        <f t="shared" si="30"/>
        <v>1235.2636686811234</v>
      </c>
      <c r="W270" s="118"/>
    </row>
    <row r="271" spans="1:23" s="132" customFormat="1" ht="9" customHeight="1">
      <c r="A271" s="368">
        <v>206</v>
      </c>
      <c r="B271" s="129" t="s">
        <v>347</v>
      </c>
      <c r="C271" s="354" t="s">
        <v>976</v>
      </c>
      <c r="D271" s="354"/>
      <c r="E271" s="368">
        <v>1969</v>
      </c>
      <c r="F271" s="368"/>
      <c r="G271" s="368" t="s">
        <v>88</v>
      </c>
      <c r="H271" s="368">
        <v>2</v>
      </c>
      <c r="I271" s="368">
        <v>1</v>
      </c>
      <c r="J271" s="361">
        <v>528.79999999999995</v>
      </c>
      <c r="K271" s="361">
        <v>440</v>
      </c>
      <c r="L271" s="361">
        <v>319.5</v>
      </c>
      <c r="M271" s="103">
        <v>21</v>
      </c>
      <c r="N271" s="361">
        <f>'Приложение 2'!E274</f>
        <v>1570295.59</v>
      </c>
      <c r="O271" s="361">
        <v>0</v>
      </c>
      <c r="P271" s="361">
        <v>0</v>
      </c>
      <c r="Q271" s="361">
        <v>0</v>
      </c>
      <c r="R271" s="361">
        <f>N271-Q271</f>
        <v>1570295.59</v>
      </c>
      <c r="S271" s="361">
        <f>N271/K271</f>
        <v>3568.8536136363637</v>
      </c>
      <c r="T271" s="361">
        <v>4503.95</v>
      </c>
      <c r="U271" s="105" t="s">
        <v>226</v>
      </c>
      <c r="V271" s="117">
        <f t="shared" si="30"/>
        <v>935.09638636363616</v>
      </c>
      <c r="W271" s="118"/>
    </row>
    <row r="272" spans="1:23" s="132" customFormat="1" ht="9" customHeight="1">
      <c r="A272" s="368">
        <v>207</v>
      </c>
      <c r="B272" s="129" t="s">
        <v>345</v>
      </c>
      <c r="C272" s="354" t="s">
        <v>975</v>
      </c>
      <c r="D272" s="354"/>
      <c r="E272" s="368">
        <v>1987</v>
      </c>
      <c r="F272" s="368"/>
      <c r="G272" s="368" t="s">
        <v>88</v>
      </c>
      <c r="H272" s="368">
        <v>3</v>
      </c>
      <c r="I272" s="368">
        <v>3</v>
      </c>
      <c r="J272" s="361">
        <v>1282.5</v>
      </c>
      <c r="K272" s="361">
        <v>1174.5</v>
      </c>
      <c r="L272" s="361">
        <v>1124.5999999999999</v>
      </c>
      <c r="M272" s="103">
        <v>42</v>
      </c>
      <c r="N272" s="361">
        <f>'Приложение 2'!E275</f>
        <v>2207655.35</v>
      </c>
      <c r="O272" s="361">
        <v>0</v>
      </c>
      <c r="P272" s="361">
        <v>0</v>
      </c>
      <c r="Q272" s="361">
        <v>0</v>
      </c>
      <c r="R272" s="361">
        <f>N272-Q272</f>
        <v>2207655.35</v>
      </c>
      <c r="S272" s="361">
        <f>N272/K272</f>
        <v>1879.6554704129417</v>
      </c>
      <c r="T272" s="361">
        <v>4180</v>
      </c>
      <c r="U272" s="105" t="s">
        <v>226</v>
      </c>
      <c r="V272" s="117">
        <f t="shared" si="30"/>
        <v>2300.3445295870583</v>
      </c>
      <c r="W272" s="118"/>
    </row>
    <row r="273" spans="1:23" s="132" customFormat="1" ht="9" customHeight="1">
      <c r="A273" s="368">
        <v>208</v>
      </c>
      <c r="B273" s="129" t="s">
        <v>348</v>
      </c>
      <c r="C273" s="354" t="s">
        <v>976</v>
      </c>
      <c r="D273" s="354"/>
      <c r="E273" s="368">
        <v>1964</v>
      </c>
      <c r="F273" s="368"/>
      <c r="G273" s="368" t="s">
        <v>88</v>
      </c>
      <c r="H273" s="368">
        <v>2</v>
      </c>
      <c r="I273" s="368">
        <v>1</v>
      </c>
      <c r="J273" s="361">
        <v>408.6</v>
      </c>
      <c r="K273" s="361">
        <v>369.2</v>
      </c>
      <c r="L273" s="361">
        <v>224.1</v>
      </c>
      <c r="M273" s="103">
        <v>7</v>
      </c>
      <c r="N273" s="361">
        <f>'Приложение 2'!E276</f>
        <v>1260678.97</v>
      </c>
      <c r="O273" s="361">
        <v>0</v>
      </c>
      <c r="P273" s="361">
        <v>0</v>
      </c>
      <c r="Q273" s="361">
        <v>0</v>
      </c>
      <c r="R273" s="361">
        <f>N273-Q273</f>
        <v>1260678.97</v>
      </c>
      <c r="S273" s="361">
        <f>N273/K273</f>
        <v>3414.6234290357529</v>
      </c>
      <c r="T273" s="361">
        <v>4503.95</v>
      </c>
      <c r="U273" s="105" t="s">
        <v>226</v>
      </c>
      <c r="V273" s="117">
        <f t="shared" ref="V273:V336" si="45">T273-S273</f>
        <v>1089.3265709642469</v>
      </c>
      <c r="W273" s="118"/>
    </row>
    <row r="274" spans="1:23" s="132" customFormat="1" ht="22.5" customHeight="1">
      <c r="A274" s="429" t="s">
        <v>974</v>
      </c>
      <c r="B274" s="429"/>
      <c r="C274" s="354"/>
      <c r="D274" s="354"/>
      <c r="E274" s="114" t="s">
        <v>388</v>
      </c>
      <c r="F274" s="114" t="s">
        <v>388</v>
      </c>
      <c r="G274" s="114" t="s">
        <v>388</v>
      </c>
      <c r="H274" s="114" t="s">
        <v>388</v>
      </c>
      <c r="I274" s="114" t="s">
        <v>388</v>
      </c>
      <c r="J274" s="361">
        <f t="shared" ref="J274:R274" si="46">SUM(J270:J273)</f>
        <v>2814.7999999999997</v>
      </c>
      <c r="K274" s="361">
        <f t="shared" si="46"/>
        <v>2546.2999999999997</v>
      </c>
      <c r="L274" s="361">
        <f t="shared" si="46"/>
        <v>2148.6999999999998</v>
      </c>
      <c r="M274" s="103">
        <f t="shared" si="46"/>
        <v>86</v>
      </c>
      <c r="N274" s="361">
        <f t="shared" si="46"/>
        <v>6877592.8399999999</v>
      </c>
      <c r="O274" s="361">
        <f t="shared" si="46"/>
        <v>0</v>
      </c>
      <c r="P274" s="361">
        <f t="shared" si="46"/>
        <v>0</v>
      </c>
      <c r="Q274" s="361">
        <f t="shared" si="46"/>
        <v>0</v>
      </c>
      <c r="R274" s="361">
        <f t="shared" si="46"/>
        <v>6877592.8399999999</v>
      </c>
      <c r="S274" s="361">
        <f>N274/K274</f>
        <v>2701.0143502336728</v>
      </c>
      <c r="T274" s="368"/>
      <c r="U274" s="105"/>
      <c r="V274" s="117">
        <f t="shared" si="45"/>
        <v>-2701.0143502336728</v>
      </c>
      <c r="W274" s="118"/>
    </row>
    <row r="275" spans="1:23" s="132" customFormat="1" ht="9" customHeight="1">
      <c r="A275" s="430" t="s">
        <v>422</v>
      </c>
      <c r="B275" s="430"/>
      <c r="C275" s="430"/>
      <c r="D275" s="430"/>
      <c r="E275" s="430"/>
      <c r="F275" s="430"/>
      <c r="G275" s="430"/>
      <c r="H275" s="430"/>
      <c r="I275" s="430"/>
      <c r="J275" s="430"/>
      <c r="K275" s="430"/>
      <c r="L275" s="430"/>
      <c r="M275" s="430"/>
      <c r="N275" s="430"/>
      <c r="O275" s="430"/>
      <c r="P275" s="430"/>
      <c r="Q275" s="430"/>
      <c r="R275" s="430"/>
      <c r="S275" s="430"/>
      <c r="T275" s="430"/>
      <c r="U275" s="430"/>
      <c r="V275" s="117">
        <f t="shared" si="45"/>
        <v>0</v>
      </c>
      <c r="W275" s="118"/>
    </row>
    <row r="276" spans="1:23" s="132" customFormat="1" ht="9" customHeight="1">
      <c r="A276" s="368">
        <v>209</v>
      </c>
      <c r="B276" s="129" t="s">
        <v>418</v>
      </c>
      <c r="C276" s="354" t="s">
        <v>976</v>
      </c>
      <c r="D276" s="354"/>
      <c r="E276" s="368">
        <v>1978</v>
      </c>
      <c r="F276" s="368"/>
      <c r="G276" s="368" t="s">
        <v>88</v>
      </c>
      <c r="H276" s="368">
        <v>2</v>
      </c>
      <c r="I276" s="368">
        <v>1</v>
      </c>
      <c r="J276" s="361">
        <v>390.1</v>
      </c>
      <c r="K276" s="361">
        <v>383.1</v>
      </c>
      <c r="L276" s="361">
        <v>234.3</v>
      </c>
      <c r="M276" s="103">
        <v>15</v>
      </c>
      <c r="N276" s="361">
        <f>'Приложение 2'!E279</f>
        <v>1406803.4</v>
      </c>
      <c r="O276" s="361">
        <v>0</v>
      </c>
      <c r="P276" s="361">
        <v>0</v>
      </c>
      <c r="Q276" s="361">
        <v>0</v>
      </c>
      <c r="R276" s="361">
        <f>N276</f>
        <v>1406803.4</v>
      </c>
      <c r="S276" s="361">
        <f>N276/K276</f>
        <v>3672.1571391281645</v>
      </c>
      <c r="T276" s="361">
        <v>4503.95</v>
      </c>
      <c r="U276" s="105" t="s">
        <v>226</v>
      </c>
      <c r="V276" s="117">
        <f t="shared" si="45"/>
        <v>831.79286087183527</v>
      </c>
      <c r="W276" s="118"/>
    </row>
    <row r="277" spans="1:23" s="132" customFormat="1" ht="9" customHeight="1">
      <c r="A277" s="368">
        <v>210</v>
      </c>
      <c r="B277" s="129" t="s">
        <v>419</v>
      </c>
      <c r="C277" s="354" t="s">
        <v>976</v>
      </c>
      <c r="D277" s="354"/>
      <c r="E277" s="368">
        <v>1977</v>
      </c>
      <c r="F277" s="368"/>
      <c r="G277" s="368" t="s">
        <v>88</v>
      </c>
      <c r="H277" s="368">
        <v>2</v>
      </c>
      <c r="I277" s="368">
        <v>1</v>
      </c>
      <c r="J277" s="361">
        <v>394</v>
      </c>
      <c r="K277" s="361">
        <v>387.7</v>
      </c>
      <c r="L277" s="361">
        <v>234.3</v>
      </c>
      <c r="M277" s="103">
        <v>13</v>
      </c>
      <c r="N277" s="361">
        <f>'Приложение 2'!E280</f>
        <v>1406981.63</v>
      </c>
      <c r="O277" s="361">
        <v>0</v>
      </c>
      <c r="P277" s="361">
        <v>0</v>
      </c>
      <c r="Q277" s="361">
        <v>0</v>
      </c>
      <c r="R277" s="361">
        <f>N277</f>
        <v>1406981.63</v>
      </c>
      <c r="S277" s="361">
        <f>N277/K277</f>
        <v>3629.0472788238326</v>
      </c>
      <c r="T277" s="361">
        <v>4503.95</v>
      </c>
      <c r="U277" s="105" t="s">
        <v>226</v>
      </c>
      <c r="V277" s="117">
        <f t="shared" si="45"/>
        <v>874.90272117616723</v>
      </c>
      <c r="W277" s="118"/>
    </row>
    <row r="278" spans="1:23" s="132" customFormat="1" ht="20.25" customHeight="1">
      <c r="A278" s="429" t="s">
        <v>421</v>
      </c>
      <c r="B278" s="429"/>
      <c r="C278" s="354"/>
      <c r="D278" s="354"/>
      <c r="E278" s="114" t="s">
        <v>388</v>
      </c>
      <c r="F278" s="114" t="s">
        <v>388</v>
      </c>
      <c r="G278" s="114" t="s">
        <v>388</v>
      </c>
      <c r="H278" s="114" t="s">
        <v>388</v>
      </c>
      <c r="I278" s="114" t="s">
        <v>388</v>
      </c>
      <c r="J278" s="361">
        <f t="shared" ref="J278:R278" si="47">SUM(J276:J277)</f>
        <v>784.1</v>
      </c>
      <c r="K278" s="361">
        <f t="shared" si="47"/>
        <v>770.8</v>
      </c>
      <c r="L278" s="361">
        <f t="shared" si="47"/>
        <v>468.6</v>
      </c>
      <c r="M278" s="103">
        <f t="shared" si="47"/>
        <v>28</v>
      </c>
      <c r="N278" s="361">
        <f t="shared" si="47"/>
        <v>2813785.03</v>
      </c>
      <c r="O278" s="361">
        <f t="shared" si="47"/>
        <v>0</v>
      </c>
      <c r="P278" s="361">
        <f t="shared" si="47"/>
        <v>0</v>
      </c>
      <c r="Q278" s="361">
        <f t="shared" si="47"/>
        <v>0</v>
      </c>
      <c r="R278" s="361">
        <f t="shared" si="47"/>
        <v>2813785.03</v>
      </c>
      <c r="S278" s="361">
        <f>N278/K278</f>
        <v>3650.4735729112608</v>
      </c>
      <c r="T278" s="361"/>
      <c r="U278" s="361"/>
      <c r="V278" s="117">
        <f t="shared" si="45"/>
        <v>-3650.4735729112608</v>
      </c>
      <c r="W278" s="118"/>
    </row>
    <row r="279" spans="1:23" s="132" customFormat="1" ht="9" customHeight="1">
      <c r="A279" s="430" t="s">
        <v>350</v>
      </c>
      <c r="B279" s="430"/>
      <c r="C279" s="430"/>
      <c r="D279" s="430"/>
      <c r="E279" s="430"/>
      <c r="F279" s="430"/>
      <c r="G279" s="430"/>
      <c r="H279" s="430"/>
      <c r="I279" s="430"/>
      <c r="J279" s="430"/>
      <c r="K279" s="430"/>
      <c r="L279" s="430"/>
      <c r="M279" s="430"/>
      <c r="N279" s="430"/>
      <c r="O279" s="430"/>
      <c r="P279" s="430"/>
      <c r="Q279" s="430"/>
      <c r="R279" s="430"/>
      <c r="S279" s="430"/>
      <c r="T279" s="430"/>
      <c r="U279" s="430"/>
      <c r="V279" s="117">
        <f t="shared" si="45"/>
        <v>0</v>
      </c>
      <c r="W279" s="118"/>
    </row>
    <row r="280" spans="1:23" s="132" customFormat="1" ht="9" customHeight="1">
      <c r="A280" s="368">
        <v>211</v>
      </c>
      <c r="B280" s="129" t="s">
        <v>351</v>
      </c>
      <c r="C280" s="354" t="s">
        <v>976</v>
      </c>
      <c r="D280" s="354"/>
      <c r="E280" s="368">
        <v>1965</v>
      </c>
      <c r="F280" s="368"/>
      <c r="G280" s="368" t="s">
        <v>88</v>
      </c>
      <c r="H280" s="368" t="s">
        <v>73</v>
      </c>
      <c r="I280" s="368" t="s">
        <v>74</v>
      </c>
      <c r="J280" s="361">
        <v>1071.7</v>
      </c>
      <c r="K280" s="361">
        <v>991.6</v>
      </c>
      <c r="L280" s="361">
        <v>670.5</v>
      </c>
      <c r="M280" s="368">
        <v>34</v>
      </c>
      <c r="N280" s="361">
        <f>'Приложение 2'!E283</f>
        <v>3249893.6</v>
      </c>
      <c r="O280" s="361">
        <v>0</v>
      </c>
      <c r="P280" s="361">
        <v>0</v>
      </c>
      <c r="Q280" s="361">
        <v>453128.05</v>
      </c>
      <c r="R280" s="361">
        <f>N280-Q280</f>
        <v>2796765.5500000003</v>
      </c>
      <c r="S280" s="361">
        <f>N280/K280</f>
        <v>3277.4239612747074</v>
      </c>
      <c r="T280" s="361">
        <v>4503.95</v>
      </c>
      <c r="U280" s="105" t="s">
        <v>226</v>
      </c>
      <c r="V280" s="117">
        <f t="shared" si="45"/>
        <v>1226.5260387252924</v>
      </c>
      <c r="W280" s="118"/>
    </row>
    <row r="281" spans="1:23" s="132" customFormat="1" ht="22.5" customHeight="1">
      <c r="A281" s="429" t="s">
        <v>349</v>
      </c>
      <c r="B281" s="429"/>
      <c r="C281" s="354"/>
      <c r="D281" s="354"/>
      <c r="E281" s="114" t="s">
        <v>388</v>
      </c>
      <c r="F281" s="114" t="s">
        <v>388</v>
      </c>
      <c r="G281" s="114" t="s">
        <v>388</v>
      </c>
      <c r="H281" s="114" t="s">
        <v>388</v>
      </c>
      <c r="I281" s="114" t="s">
        <v>388</v>
      </c>
      <c r="J281" s="361">
        <f t="shared" ref="J281:Q281" si="48">SUM(J280:J280)</f>
        <v>1071.7</v>
      </c>
      <c r="K281" s="361">
        <f t="shared" si="48"/>
        <v>991.6</v>
      </c>
      <c r="L281" s="361">
        <f t="shared" si="48"/>
        <v>670.5</v>
      </c>
      <c r="M281" s="103">
        <f t="shared" si="48"/>
        <v>34</v>
      </c>
      <c r="N281" s="361">
        <f t="shared" si="48"/>
        <v>3249893.6</v>
      </c>
      <c r="O281" s="361">
        <f t="shared" si="48"/>
        <v>0</v>
      </c>
      <c r="P281" s="361">
        <f t="shared" si="48"/>
        <v>0</v>
      </c>
      <c r="Q281" s="361">
        <f t="shared" si="48"/>
        <v>453128.05</v>
      </c>
      <c r="R281" s="361">
        <f>SUM(R280:R280)</f>
        <v>2796765.5500000003</v>
      </c>
      <c r="S281" s="361">
        <f>N281/K281</f>
        <v>3277.4239612747074</v>
      </c>
      <c r="T281" s="361"/>
      <c r="U281" s="105"/>
      <c r="V281" s="117">
        <f t="shared" si="45"/>
        <v>-3277.4239612747074</v>
      </c>
      <c r="W281" s="118"/>
    </row>
    <row r="282" spans="1:23" s="132" customFormat="1" ht="9" customHeight="1">
      <c r="A282" s="430" t="s">
        <v>430</v>
      </c>
      <c r="B282" s="430"/>
      <c r="C282" s="430"/>
      <c r="D282" s="430"/>
      <c r="E282" s="430"/>
      <c r="F282" s="430"/>
      <c r="G282" s="430"/>
      <c r="H282" s="430"/>
      <c r="I282" s="430"/>
      <c r="J282" s="430"/>
      <c r="K282" s="430"/>
      <c r="L282" s="430"/>
      <c r="M282" s="430"/>
      <c r="N282" s="430"/>
      <c r="O282" s="430"/>
      <c r="P282" s="430"/>
      <c r="Q282" s="430"/>
      <c r="R282" s="430"/>
      <c r="S282" s="430"/>
      <c r="T282" s="430"/>
      <c r="U282" s="430"/>
      <c r="V282" s="117">
        <f t="shared" si="45"/>
        <v>0</v>
      </c>
      <c r="W282" s="118"/>
    </row>
    <row r="283" spans="1:23" s="132" customFormat="1" ht="9" customHeight="1">
      <c r="A283" s="157">
        <v>212</v>
      </c>
      <c r="B283" s="158" t="s">
        <v>355</v>
      </c>
      <c r="C283" s="375" t="s">
        <v>978</v>
      </c>
      <c r="D283" s="375"/>
      <c r="E283" s="159">
        <v>1980</v>
      </c>
      <c r="F283" s="159"/>
      <c r="G283" s="159" t="s">
        <v>88</v>
      </c>
      <c r="H283" s="159" t="s">
        <v>73</v>
      </c>
      <c r="I283" s="159" t="s">
        <v>74</v>
      </c>
      <c r="J283" s="160">
        <v>1212.5</v>
      </c>
      <c r="K283" s="160">
        <v>822.51</v>
      </c>
      <c r="L283" s="160">
        <v>706.81</v>
      </c>
      <c r="M283" s="159">
        <v>30</v>
      </c>
      <c r="N283" s="160">
        <f>'Приложение 2'!E286</f>
        <v>344826.61</v>
      </c>
      <c r="O283" s="160">
        <v>0</v>
      </c>
      <c r="P283" s="160">
        <v>0</v>
      </c>
      <c r="Q283" s="160">
        <v>0</v>
      </c>
      <c r="R283" s="160">
        <f>N283</f>
        <v>344826.61</v>
      </c>
      <c r="S283" s="361">
        <f>N283/K283</f>
        <v>419.23698192119241</v>
      </c>
      <c r="T283" s="361">
        <v>4984.6499999999996</v>
      </c>
      <c r="U283" s="161" t="s">
        <v>226</v>
      </c>
      <c r="V283" s="117">
        <f t="shared" si="45"/>
        <v>4565.413018078807</v>
      </c>
      <c r="W283" s="118"/>
    </row>
    <row r="284" spans="1:23" s="132" customFormat="1" ht="9" customHeight="1">
      <c r="A284" s="157">
        <v>213</v>
      </c>
      <c r="B284" s="158" t="s">
        <v>356</v>
      </c>
      <c r="C284" s="375" t="s">
        <v>978</v>
      </c>
      <c r="D284" s="375"/>
      <c r="E284" s="159">
        <v>1983</v>
      </c>
      <c r="F284" s="159"/>
      <c r="G284" s="159" t="s">
        <v>88</v>
      </c>
      <c r="H284" s="159">
        <v>2</v>
      </c>
      <c r="I284" s="159">
        <v>3</v>
      </c>
      <c r="J284" s="160">
        <v>1122.4000000000001</v>
      </c>
      <c r="K284" s="160">
        <v>822.51</v>
      </c>
      <c r="L284" s="160">
        <v>776.31</v>
      </c>
      <c r="M284" s="159">
        <v>29</v>
      </c>
      <c r="N284" s="160">
        <f>'Приложение 2'!E287</f>
        <v>344472.67</v>
      </c>
      <c r="O284" s="160">
        <v>0</v>
      </c>
      <c r="P284" s="160">
        <v>0</v>
      </c>
      <c r="Q284" s="160">
        <v>0</v>
      </c>
      <c r="R284" s="160">
        <f>N284</f>
        <v>344472.67</v>
      </c>
      <c r="S284" s="361">
        <f>N284/K284</f>
        <v>418.80666496455967</v>
      </c>
      <c r="T284" s="361">
        <v>4984.6499999999996</v>
      </c>
      <c r="U284" s="161" t="s">
        <v>226</v>
      </c>
      <c r="V284" s="117">
        <f t="shared" si="45"/>
        <v>4565.8433350354398</v>
      </c>
      <c r="W284" s="118"/>
    </row>
    <row r="285" spans="1:23" s="132" customFormat="1" ht="22.5" customHeight="1">
      <c r="A285" s="474" t="s">
        <v>431</v>
      </c>
      <c r="B285" s="474"/>
      <c r="C285" s="375"/>
      <c r="D285" s="375"/>
      <c r="E285" s="157" t="s">
        <v>388</v>
      </c>
      <c r="F285" s="157" t="s">
        <v>388</v>
      </c>
      <c r="G285" s="157" t="s">
        <v>388</v>
      </c>
      <c r="H285" s="157" t="s">
        <v>388</v>
      </c>
      <c r="I285" s="157" t="s">
        <v>388</v>
      </c>
      <c r="J285" s="162">
        <f t="shared" ref="J285:R285" si="49">SUM(J283:J284)</f>
        <v>2334.9</v>
      </c>
      <c r="K285" s="162">
        <f t="shared" si="49"/>
        <v>1645.02</v>
      </c>
      <c r="L285" s="162">
        <f t="shared" si="49"/>
        <v>1483.12</v>
      </c>
      <c r="M285" s="103">
        <f t="shared" si="49"/>
        <v>59</v>
      </c>
      <c r="N285" s="162">
        <f t="shared" si="49"/>
        <v>689299.28</v>
      </c>
      <c r="O285" s="162">
        <f t="shared" si="49"/>
        <v>0</v>
      </c>
      <c r="P285" s="162">
        <f t="shared" si="49"/>
        <v>0</v>
      </c>
      <c r="Q285" s="162">
        <f t="shared" si="49"/>
        <v>0</v>
      </c>
      <c r="R285" s="162">
        <f t="shared" si="49"/>
        <v>689299.28</v>
      </c>
      <c r="S285" s="361">
        <f>N285/K285</f>
        <v>419.0218234428761</v>
      </c>
      <c r="T285" s="162"/>
      <c r="U285" s="161"/>
      <c r="V285" s="117">
        <f t="shared" si="45"/>
        <v>-419.0218234428761</v>
      </c>
      <c r="W285" s="118"/>
    </row>
    <row r="286" spans="1:23" s="132" customFormat="1" ht="9" customHeight="1">
      <c r="A286" s="440" t="s">
        <v>1035</v>
      </c>
      <c r="B286" s="440"/>
      <c r="C286" s="440"/>
      <c r="D286" s="440"/>
      <c r="E286" s="440"/>
      <c r="F286" s="440"/>
      <c r="G286" s="440"/>
      <c r="H286" s="440"/>
      <c r="I286" s="440"/>
      <c r="J286" s="440"/>
      <c r="K286" s="440"/>
      <c r="L286" s="440"/>
      <c r="M286" s="440"/>
      <c r="N286" s="440"/>
      <c r="O286" s="440"/>
      <c r="P286" s="440"/>
      <c r="Q286" s="440"/>
      <c r="R286" s="440"/>
      <c r="S286" s="440"/>
      <c r="T286" s="440"/>
      <c r="U286" s="440"/>
      <c r="V286" s="117">
        <f t="shared" si="45"/>
        <v>0</v>
      </c>
      <c r="W286" s="118"/>
    </row>
    <row r="287" spans="1:23" s="132" customFormat="1" ht="9" customHeight="1">
      <c r="A287" s="139">
        <v>214</v>
      </c>
      <c r="B287" s="143" t="s">
        <v>357</v>
      </c>
      <c r="C287" s="374" t="s">
        <v>976</v>
      </c>
      <c r="D287" s="374"/>
      <c r="E287" s="139">
        <v>1960</v>
      </c>
      <c r="F287" s="139"/>
      <c r="G287" s="139" t="s">
        <v>88</v>
      </c>
      <c r="H287" s="139">
        <v>2</v>
      </c>
      <c r="I287" s="139">
        <v>2</v>
      </c>
      <c r="J287" s="140">
        <v>478.5</v>
      </c>
      <c r="K287" s="140">
        <v>446.5</v>
      </c>
      <c r="L287" s="140">
        <v>446.5</v>
      </c>
      <c r="M287" s="163">
        <v>13</v>
      </c>
      <c r="N287" s="140">
        <f>'Приложение 2'!E290</f>
        <v>1059478.07</v>
      </c>
      <c r="O287" s="140">
        <v>0</v>
      </c>
      <c r="P287" s="140">
        <v>0</v>
      </c>
      <c r="Q287" s="140">
        <v>0</v>
      </c>
      <c r="R287" s="140">
        <f>N287</f>
        <v>1059478.07</v>
      </c>
      <c r="S287" s="361">
        <f>N287/K287</f>
        <v>2372.8512206047035</v>
      </c>
      <c r="T287" s="361">
        <v>4503.95</v>
      </c>
      <c r="U287" s="147" t="s">
        <v>226</v>
      </c>
      <c r="V287" s="117">
        <f t="shared" si="45"/>
        <v>2131.0987793952963</v>
      </c>
      <c r="W287" s="118"/>
    </row>
    <row r="288" spans="1:23" s="132" customFormat="1" ht="21" customHeight="1">
      <c r="A288" s="473" t="s">
        <v>1036</v>
      </c>
      <c r="B288" s="473"/>
      <c r="C288" s="374"/>
      <c r="D288" s="374"/>
      <c r="E288" s="114" t="s">
        <v>388</v>
      </c>
      <c r="F288" s="114" t="s">
        <v>388</v>
      </c>
      <c r="G288" s="114" t="s">
        <v>388</v>
      </c>
      <c r="H288" s="114" t="s">
        <v>388</v>
      </c>
      <c r="I288" s="114" t="s">
        <v>388</v>
      </c>
      <c r="J288" s="140">
        <f>J287</f>
        <v>478.5</v>
      </c>
      <c r="K288" s="140">
        <f>K287</f>
        <v>446.5</v>
      </c>
      <c r="L288" s="140">
        <f>L287</f>
        <v>446.5</v>
      </c>
      <c r="M288" s="163">
        <f>M287</f>
        <v>13</v>
      </c>
      <c r="N288" s="140">
        <f>N287</f>
        <v>1059478.07</v>
      </c>
      <c r="O288" s="140">
        <v>0</v>
      </c>
      <c r="P288" s="140">
        <v>0</v>
      </c>
      <c r="Q288" s="140">
        <v>0</v>
      </c>
      <c r="R288" s="140">
        <f>R287</f>
        <v>1059478.07</v>
      </c>
      <c r="S288" s="361">
        <f>N288/K288</f>
        <v>2372.8512206047035</v>
      </c>
      <c r="T288" s="139"/>
      <c r="U288" s="147"/>
      <c r="V288" s="117">
        <f t="shared" si="45"/>
        <v>-2372.8512206047035</v>
      </c>
      <c r="W288" s="118"/>
    </row>
    <row r="289" spans="1:23" s="132" customFormat="1" ht="9" customHeight="1">
      <c r="A289" s="430" t="s">
        <v>359</v>
      </c>
      <c r="B289" s="430"/>
      <c r="C289" s="430"/>
      <c r="D289" s="430"/>
      <c r="E289" s="430"/>
      <c r="F289" s="430"/>
      <c r="G289" s="430"/>
      <c r="H289" s="430"/>
      <c r="I289" s="430"/>
      <c r="J289" s="430"/>
      <c r="K289" s="430"/>
      <c r="L289" s="430"/>
      <c r="M289" s="430"/>
      <c r="N289" s="430"/>
      <c r="O289" s="430"/>
      <c r="P289" s="430"/>
      <c r="Q289" s="430"/>
      <c r="R289" s="430"/>
      <c r="S289" s="430"/>
      <c r="T289" s="430"/>
      <c r="U289" s="430"/>
      <c r="V289" s="117">
        <f t="shared" si="45"/>
        <v>0</v>
      </c>
      <c r="W289" s="118"/>
    </row>
    <row r="290" spans="1:23" s="132" customFormat="1" ht="9" customHeight="1">
      <c r="A290" s="368">
        <v>215</v>
      </c>
      <c r="B290" s="129" t="s">
        <v>358</v>
      </c>
      <c r="C290" s="354" t="s">
        <v>976</v>
      </c>
      <c r="D290" s="354"/>
      <c r="E290" s="368">
        <v>1959</v>
      </c>
      <c r="F290" s="368"/>
      <c r="G290" s="368" t="s">
        <v>88</v>
      </c>
      <c r="H290" s="368">
        <v>2</v>
      </c>
      <c r="I290" s="368">
        <v>2</v>
      </c>
      <c r="J290" s="361">
        <v>686.8</v>
      </c>
      <c r="K290" s="361">
        <v>613.6</v>
      </c>
      <c r="L290" s="361">
        <v>399.9</v>
      </c>
      <c r="M290" s="368">
        <v>8</v>
      </c>
      <c r="N290" s="361">
        <f>'Приложение 2'!E293</f>
        <v>2063672.3200000001</v>
      </c>
      <c r="O290" s="361">
        <v>0</v>
      </c>
      <c r="P290" s="361">
        <v>0</v>
      </c>
      <c r="Q290" s="361">
        <v>0</v>
      </c>
      <c r="R290" s="361">
        <f>N290</f>
        <v>2063672.3200000001</v>
      </c>
      <c r="S290" s="361">
        <f>N290/K290</f>
        <v>3363.2208604954367</v>
      </c>
      <c r="T290" s="361">
        <v>4503.95</v>
      </c>
      <c r="U290" s="105" t="s">
        <v>226</v>
      </c>
      <c r="V290" s="117">
        <f t="shared" si="45"/>
        <v>1140.7291395045631</v>
      </c>
      <c r="W290" s="118"/>
    </row>
    <row r="291" spans="1:23" s="132" customFormat="1" ht="9" customHeight="1">
      <c r="A291" s="368">
        <v>216</v>
      </c>
      <c r="B291" s="129" t="s">
        <v>360</v>
      </c>
      <c r="C291" s="354" t="s">
        <v>975</v>
      </c>
      <c r="D291" s="354"/>
      <c r="E291" s="368">
        <v>1976</v>
      </c>
      <c r="F291" s="368"/>
      <c r="G291" s="368" t="s">
        <v>88</v>
      </c>
      <c r="H291" s="368">
        <v>5</v>
      </c>
      <c r="I291" s="368">
        <v>6</v>
      </c>
      <c r="J291" s="361">
        <v>4906.5</v>
      </c>
      <c r="K291" s="361">
        <v>4483</v>
      </c>
      <c r="L291" s="361">
        <v>4030.3</v>
      </c>
      <c r="M291" s="368">
        <v>185</v>
      </c>
      <c r="N291" s="361">
        <f>'Приложение 2'!E294</f>
        <v>4594604.0999999996</v>
      </c>
      <c r="O291" s="361">
        <v>0</v>
      </c>
      <c r="P291" s="361">
        <v>0</v>
      </c>
      <c r="Q291" s="361">
        <v>0</v>
      </c>
      <c r="R291" s="361">
        <f>N291</f>
        <v>4594604.0999999996</v>
      </c>
      <c r="S291" s="361">
        <f>N291/K291</f>
        <v>1024.8949587329912</v>
      </c>
      <c r="T291" s="361">
        <v>4180</v>
      </c>
      <c r="U291" s="105" t="s">
        <v>226</v>
      </c>
      <c r="V291" s="117">
        <f t="shared" si="45"/>
        <v>3155.1050412670088</v>
      </c>
      <c r="W291" s="118"/>
    </row>
    <row r="292" spans="1:23" s="132" customFormat="1" ht="22.5" customHeight="1">
      <c r="A292" s="429" t="s">
        <v>447</v>
      </c>
      <c r="B292" s="429"/>
      <c r="C292" s="354"/>
      <c r="D292" s="354"/>
      <c r="E292" s="114" t="s">
        <v>388</v>
      </c>
      <c r="F292" s="114" t="s">
        <v>388</v>
      </c>
      <c r="G292" s="114" t="s">
        <v>388</v>
      </c>
      <c r="H292" s="114" t="s">
        <v>388</v>
      </c>
      <c r="I292" s="114" t="s">
        <v>388</v>
      </c>
      <c r="J292" s="361">
        <f t="shared" ref="J292:R292" si="50">SUM(J290:J291)</f>
        <v>5593.3</v>
      </c>
      <c r="K292" s="361">
        <f t="shared" si="50"/>
        <v>5096.6000000000004</v>
      </c>
      <c r="L292" s="361">
        <f t="shared" si="50"/>
        <v>4430.2</v>
      </c>
      <c r="M292" s="103">
        <f t="shared" si="50"/>
        <v>193</v>
      </c>
      <c r="N292" s="361">
        <f t="shared" si="50"/>
        <v>6658276.4199999999</v>
      </c>
      <c r="O292" s="361">
        <f t="shared" si="50"/>
        <v>0</v>
      </c>
      <c r="P292" s="361">
        <f t="shared" si="50"/>
        <v>0</v>
      </c>
      <c r="Q292" s="361">
        <f t="shared" si="50"/>
        <v>0</v>
      </c>
      <c r="R292" s="361">
        <f t="shared" si="50"/>
        <v>6658276.4199999999</v>
      </c>
      <c r="S292" s="361">
        <f>N292/K292</f>
        <v>1306.4153396381901</v>
      </c>
      <c r="T292" s="361"/>
      <c r="U292" s="105"/>
      <c r="V292" s="117">
        <f t="shared" si="45"/>
        <v>-1306.4153396381901</v>
      </c>
      <c r="W292" s="118"/>
    </row>
    <row r="293" spans="1:23" s="132" customFormat="1" ht="9" customHeight="1">
      <c r="A293" s="430" t="s">
        <v>428</v>
      </c>
      <c r="B293" s="430"/>
      <c r="C293" s="430"/>
      <c r="D293" s="430"/>
      <c r="E293" s="430"/>
      <c r="F293" s="430"/>
      <c r="G293" s="430"/>
      <c r="H293" s="430"/>
      <c r="I293" s="430"/>
      <c r="J293" s="430"/>
      <c r="K293" s="430"/>
      <c r="L293" s="430"/>
      <c r="M293" s="430"/>
      <c r="N293" s="430"/>
      <c r="O293" s="430"/>
      <c r="P293" s="430"/>
      <c r="Q293" s="430"/>
      <c r="R293" s="430"/>
      <c r="S293" s="430"/>
      <c r="T293" s="430"/>
      <c r="U293" s="430"/>
      <c r="V293" s="117">
        <f t="shared" si="45"/>
        <v>0</v>
      </c>
      <c r="W293" s="118"/>
    </row>
    <row r="294" spans="1:23" s="132" customFormat="1" ht="9" customHeight="1">
      <c r="A294" s="368">
        <v>217</v>
      </c>
      <c r="B294" s="129" t="s">
        <v>361</v>
      </c>
      <c r="C294" s="354" t="s">
        <v>976</v>
      </c>
      <c r="D294" s="354"/>
      <c r="E294" s="368">
        <v>1981</v>
      </c>
      <c r="F294" s="368"/>
      <c r="G294" s="368" t="s">
        <v>88</v>
      </c>
      <c r="H294" s="368">
        <v>2</v>
      </c>
      <c r="I294" s="368">
        <v>1</v>
      </c>
      <c r="J294" s="122">
        <v>407.5</v>
      </c>
      <c r="K294" s="122">
        <v>370.4</v>
      </c>
      <c r="L294" s="122">
        <v>315.7</v>
      </c>
      <c r="M294" s="368">
        <v>23</v>
      </c>
      <c r="N294" s="361">
        <f>'Приложение 2'!E297</f>
        <v>1056204.45</v>
      </c>
      <c r="O294" s="361">
        <v>0</v>
      </c>
      <c r="P294" s="361">
        <v>0</v>
      </c>
      <c r="Q294" s="361">
        <v>0</v>
      </c>
      <c r="R294" s="361">
        <f>N294</f>
        <v>1056204.45</v>
      </c>
      <c r="S294" s="361">
        <f>N294/K294</f>
        <v>2851.523893088553</v>
      </c>
      <c r="T294" s="361">
        <v>4503.95</v>
      </c>
      <c r="U294" s="105" t="s">
        <v>226</v>
      </c>
      <c r="V294" s="117">
        <f t="shared" si="45"/>
        <v>1652.4261069114468</v>
      </c>
      <c r="W294" s="118"/>
    </row>
    <row r="295" spans="1:23" s="132" customFormat="1" ht="20.25" customHeight="1">
      <c r="A295" s="429" t="s">
        <v>429</v>
      </c>
      <c r="B295" s="429"/>
      <c r="C295" s="354"/>
      <c r="D295" s="354"/>
      <c r="E295" s="114" t="s">
        <v>388</v>
      </c>
      <c r="F295" s="114" t="s">
        <v>388</v>
      </c>
      <c r="G295" s="114" t="s">
        <v>388</v>
      </c>
      <c r="H295" s="114" t="s">
        <v>388</v>
      </c>
      <c r="I295" s="114" t="s">
        <v>388</v>
      </c>
      <c r="J295" s="361">
        <f t="shared" ref="J295:R295" si="51">SUM(J294:J294)</f>
        <v>407.5</v>
      </c>
      <c r="K295" s="361">
        <f t="shared" si="51"/>
        <v>370.4</v>
      </c>
      <c r="L295" s="361">
        <f t="shared" si="51"/>
        <v>315.7</v>
      </c>
      <c r="M295" s="103">
        <f t="shared" si="51"/>
        <v>23</v>
      </c>
      <c r="N295" s="361">
        <f t="shared" si="51"/>
        <v>1056204.45</v>
      </c>
      <c r="O295" s="361">
        <f t="shared" si="51"/>
        <v>0</v>
      </c>
      <c r="P295" s="361">
        <f t="shared" si="51"/>
        <v>0</v>
      </c>
      <c r="Q295" s="361">
        <f t="shared" si="51"/>
        <v>0</v>
      </c>
      <c r="R295" s="361">
        <f t="shared" si="51"/>
        <v>1056204.45</v>
      </c>
      <c r="S295" s="361">
        <f>N295/K295</f>
        <v>2851.523893088553</v>
      </c>
      <c r="T295" s="361"/>
      <c r="U295" s="105"/>
      <c r="V295" s="117">
        <f t="shared" si="45"/>
        <v>-2851.523893088553</v>
      </c>
      <c r="W295" s="118"/>
    </row>
    <row r="296" spans="1:23" s="132" customFormat="1" ht="9" customHeight="1">
      <c r="A296" s="470" t="s">
        <v>399</v>
      </c>
      <c r="B296" s="470"/>
      <c r="C296" s="470"/>
      <c r="D296" s="470"/>
      <c r="E296" s="470"/>
      <c r="F296" s="470"/>
      <c r="G296" s="470"/>
      <c r="H296" s="470"/>
      <c r="I296" s="470"/>
      <c r="J296" s="470"/>
      <c r="K296" s="470"/>
      <c r="L296" s="470"/>
      <c r="M296" s="470"/>
      <c r="N296" s="470"/>
      <c r="O296" s="470"/>
      <c r="P296" s="470"/>
      <c r="Q296" s="470"/>
      <c r="R296" s="470"/>
      <c r="S296" s="470"/>
      <c r="T296" s="470"/>
      <c r="U296" s="470"/>
      <c r="V296" s="117">
        <f t="shared" si="45"/>
        <v>0</v>
      </c>
      <c r="W296" s="118"/>
    </row>
    <row r="297" spans="1:23" s="132" customFormat="1" ht="9" customHeight="1">
      <c r="A297" s="164">
        <v>218</v>
      </c>
      <c r="B297" s="165" t="s">
        <v>1</v>
      </c>
      <c r="C297" s="376" t="s">
        <v>976</v>
      </c>
      <c r="D297" s="376"/>
      <c r="E297" s="164">
        <v>1976</v>
      </c>
      <c r="F297" s="164"/>
      <c r="G297" s="164" t="s">
        <v>88</v>
      </c>
      <c r="H297" s="164" t="s">
        <v>73</v>
      </c>
      <c r="I297" s="164" t="s">
        <v>73</v>
      </c>
      <c r="J297" s="166">
        <v>658.1</v>
      </c>
      <c r="K297" s="166">
        <v>563.79999999999995</v>
      </c>
      <c r="L297" s="166">
        <v>563.79999999999995</v>
      </c>
      <c r="M297" s="167">
        <v>17</v>
      </c>
      <c r="N297" s="168">
        <f>'Приложение 2'!E300</f>
        <v>1645051.71</v>
      </c>
      <c r="O297" s="168">
        <v>0</v>
      </c>
      <c r="P297" s="168">
        <v>0</v>
      </c>
      <c r="Q297" s="361">
        <v>24195.26</v>
      </c>
      <c r="R297" s="168">
        <f>N297-Q297</f>
        <v>1620856.45</v>
      </c>
      <c r="S297" s="361">
        <f>N297/K297</f>
        <v>2917.7930294430653</v>
      </c>
      <c r="T297" s="361">
        <v>4503.95</v>
      </c>
      <c r="U297" s="169" t="s">
        <v>226</v>
      </c>
      <c r="V297" s="117">
        <f t="shared" si="45"/>
        <v>1586.1569705569345</v>
      </c>
      <c r="W297" s="118"/>
    </row>
    <row r="298" spans="1:23" s="132" customFormat="1" ht="21.75" customHeight="1">
      <c r="A298" s="476" t="s">
        <v>362</v>
      </c>
      <c r="B298" s="476"/>
      <c r="C298" s="377"/>
      <c r="D298" s="377"/>
      <c r="E298" s="114" t="s">
        <v>388</v>
      </c>
      <c r="F298" s="114" t="s">
        <v>388</v>
      </c>
      <c r="G298" s="114" t="s">
        <v>388</v>
      </c>
      <c r="H298" s="114" t="s">
        <v>388</v>
      </c>
      <c r="I298" s="114" t="s">
        <v>388</v>
      </c>
      <c r="J298" s="168">
        <f>J297</f>
        <v>658.1</v>
      </c>
      <c r="K298" s="168">
        <f>K297</f>
        <v>563.79999999999995</v>
      </c>
      <c r="L298" s="168">
        <f>L297</f>
        <v>563.79999999999995</v>
      </c>
      <c r="M298" s="164">
        <f>M297</f>
        <v>17</v>
      </c>
      <c r="N298" s="168">
        <f>N297</f>
        <v>1645051.71</v>
      </c>
      <c r="O298" s="168">
        <v>0</v>
      </c>
      <c r="P298" s="168">
        <v>0</v>
      </c>
      <c r="Q298" s="168">
        <f>Q297</f>
        <v>24195.26</v>
      </c>
      <c r="R298" s="168">
        <f>R297</f>
        <v>1620856.45</v>
      </c>
      <c r="S298" s="361">
        <f>N298/K298</f>
        <v>2917.7930294430653</v>
      </c>
      <c r="T298" s="168"/>
      <c r="U298" s="169"/>
      <c r="V298" s="117">
        <f t="shared" si="45"/>
        <v>-2917.7930294430653</v>
      </c>
      <c r="W298" s="118"/>
    </row>
    <row r="299" spans="1:23" s="132" customFormat="1" ht="9" customHeight="1">
      <c r="A299" s="470" t="s">
        <v>3</v>
      </c>
      <c r="B299" s="470"/>
      <c r="C299" s="470"/>
      <c r="D299" s="470"/>
      <c r="E299" s="470"/>
      <c r="F299" s="470"/>
      <c r="G299" s="470"/>
      <c r="H299" s="470"/>
      <c r="I299" s="470"/>
      <c r="J299" s="470"/>
      <c r="K299" s="470"/>
      <c r="L299" s="470"/>
      <c r="M299" s="470"/>
      <c r="N299" s="470"/>
      <c r="O299" s="470"/>
      <c r="P299" s="470"/>
      <c r="Q299" s="470"/>
      <c r="R299" s="470"/>
      <c r="S299" s="470"/>
      <c r="T299" s="470"/>
      <c r="U299" s="470"/>
      <c r="V299" s="117">
        <f t="shared" si="45"/>
        <v>0</v>
      </c>
      <c r="W299" s="118"/>
    </row>
    <row r="300" spans="1:23" s="132" customFormat="1" ht="9" customHeight="1">
      <c r="A300" s="164">
        <v>219</v>
      </c>
      <c r="B300" s="165" t="s">
        <v>4</v>
      </c>
      <c r="C300" s="376" t="s">
        <v>978</v>
      </c>
      <c r="D300" s="376"/>
      <c r="E300" s="164">
        <v>1972</v>
      </c>
      <c r="F300" s="164"/>
      <c r="G300" s="164" t="s">
        <v>320</v>
      </c>
      <c r="H300" s="164" t="s">
        <v>73</v>
      </c>
      <c r="I300" s="164">
        <v>3</v>
      </c>
      <c r="J300" s="166">
        <v>1133.56</v>
      </c>
      <c r="K300" s="166">
        <v>1043.68</v>
      </c>
      <c r="L300" s="166">
        <v>1043.68</v>
      </c>
      <c r="M300" s="170">
        <v>24</v>
      </c>
      <c r="N300" s="168">
        <f>'Приложение 2'!E303</f>
        <v>1037381.91</v>
      </c>
      <c r="O300" s="168">
        <v>0</v>
      </c>
      <c r="P300" s="168">
        <v>0</v>
      </c>
      <c r="Q300" s="168">
        <v>12613.27</v>
      </c>
      <c r="R300" s="168">
        <f>N300-Q300</f>
        <v>1024768.64</v>
      </c>
      <c r="S300" s="361">
        <f>N300/K300</f>
        <v>993.96549708722978</v>
      </c>
      <c r="T300" s="361">
        <v>4984.6499999999996</v>
      </c>
      <c r="U300" s="169" t="s">
        <v>226</v>
      </c>
      <c r="V300" s="117">
        <f t="shared" si="45"/>
        <v>3990.6845029127699</v>
      </c>
      <c r="W300" s="118"/>
    </row>
    <row r="301" spans="1:23" s="132" customFormat="1" ht="9" customHeight="1">
      <c r="A301" s="164">
        <v>220</v>
      </c>
      <c r="B301" s="165" t="s">
        <v>5</v>
      </c>
      <c r="C301" s="376" t="s">
        <v>976</v>
      </c>
      <c r="D301" s="376"/>
      <c r="E301" s="164">
        <v>1972</v>
      </c>
      <c r="F301" s="164"/>
      <c r="G301" s="164" t="s">
        <v>88</v>
      </c>
      <c r="H301" s="164">
        <v>2</v>
      </c>
      <c r="I301" s="164">
        <v>2</v>
      </c>
      <c r="J301" s="166">
        <v>718.86</v>
      </c>
      <c r="K301" s="166">
        <v>651.79999999999995</v>
      </c>
      <c r="L301" s="166">
        <v>651.79999999999995</v>
      </c>
      <c r="M301" s="170">
        <v>29</v>
      </c>
      <c r="N301" s="168">
        <f>'Приложение 2'!E304</f>
        <v>1785735.76</v>
      </c>
      <c r="O301" s="168">
        <v>0</v>
      </c>
      <c r="P301" s="168">
        <v>0</v>
      </c>
      <c r="Q301" s="168">
        <v>28178.799999999999</v>
      </c>
      <c r="R301" s="168">
        <f>N301-Q301</f>
        <v>1757556.96</v>
      </c>
      <c r="S301" s="361">
        <f>N301/K301</f>
        <v>2739.6989260509363</v>
      </c>
      <c r="T301" s="361">
        <v>4503.95</v>
      </c>
      <c r="U301" s="169" t="s">
        <v>226</v>
      </c>
      <c r="V301" s="117">
        <f t="shared" si="45"/>
        <v>1764.2510739490635</v>
      </c>
      <c r="W301" s="118"/>
    </row>
    <row r="302" spans="1:23" s="132" customFormat="1" ht="21" customHeight="1">
      <c r="A302" s="475" t="s">
        <v>6</v>
      </c>
      <c r="B302" s="475"/>
      <c r="C302" s="376"/>
      <c r="D302" s="376"/>
      <c r="E302" s="114" t="s">
        <v>388</v>
      </c>
      <c r="F302" s="114" t="s">
        <v>388</v>
      </c>
      <c r="G302" s="114" t="s">
        <v>388</v>
      </c>
      <c r="H302" s="114" t="s">
        <v>388</v>
      </c>
      <c r="I302" s="114" t="s">
        <v>388</v>
      </c>
      <c r="J302" s="168">
        <f t="shared" ref="J302:S302" si="52">SUM(J300:J301)</f>
        <v>1852.42</v>
      </c>
      <c r="K302" s="168">
        <f t="shared" si="52"/>
        <v>1695.48</v>
      </c>
      <c r="L302" s="168">
        <f t="shared" si="52"/>
        <v>1695.48</v>
      </c>
      <c r="M302" s="103">
        <f t="shared" si="52"/>
        <v>53</v>
      </c>
      <c r="N302" s="168">
        <f t="shared" si="52"/>
        <v>2823117.67</v>
      </c>
      <c r="O302" s="168">
        <f t="shared" si="52"/>
        <v>0</v>
      </c>
      <c r="P302" s="168">
        <f t="shared" si="52"/>
        <v>0</v>
      </c>
      <c r="Q302" s="168">
        <f>SUM(Q300:Q301)</f>
        <v>40792.07</v>
      </c>
      <c r="R302" s="168">
        <f>SUM(R300:R301)</f>
        <v>2782325.6</v>
      </c>
      <c r="S302" s="168">
        <f t="shared" si="52"/>
        <v>3733.6644231381661</v>
      </c>
      <c r="T302" s="164"/>
      <c r="U302" s="169"/>
      <c r="V302" s="117">
        <f t="shared" si="45"/>
        <v>-3733.6644231381661</v>
      </c>
      <c r="W302" s="118"/>
    </row>
    <row r="303" spans="1:23" s="132" customFormat="1" ht="9" customHeight="1">
      <c r="A303" s="440" t="s">
        <v>9</v>
      </c>
      <c r="B303" s="440"/>
      <c r="C303" s="440"/>
      <c r="D303" s="440"/>
      <c r="E303" s="440"/>
      <c r="F303" s="440"/>
      <c r="G303" s="440"/>
      <c r="H303" s="440"/>
      <c r="I303" s="440"/>
      <c r="J303" s="440"/>
      <c r="K303" s="440"/>
      <c r="L303" s="440"/>
      <c r="M303" s="440"/>
      <c r="N303" s="440"/>
      <c r="O303" s="440"/>
      <c r="P303" s="440"/>
      <c r="Q303" s="440"/>
      <c r="R303" s="440"/>
      <c r="S303" s="440"/>
      <c r="T303" s="440"/>
      <c r="U303" s="440"/>
      <c r="V303" s="117">
        <f t="shared" si="45"/>
        <v>0</v>
      </c>
      <c r="W303" s="118"/>
    </row>
    <row r="304" spans="1:23" s="132" customFormat="1" ht="9" customHeight="1">
      <c r="A304" s="139">
        <v>221</v>
      </c>
      <c r="B304" s="143" t="s">
        <v>13</v>
      </c>
      <c r="C304" s="374" t="s">
        <v>975</v>
      </c>
      <c r="D304" s="374"/>
      <c r="E304" s="139">
        <v>1965</v>
      </c>
      <c r="F304" s="139"/>
      <c r="G304" s="164" t="s">
        <v>88</v>
      </c>
      <c r="H304" s="139">
        <v>2</v>
      </c>
      <c r="I304" s="139">
        <v>2</v>
      </c>
      <c r="J304" s="140">
        <v>698.4</v>
      </c>
      <c r="K304" s="140">
        <v>479.3</v>
      </c>
      <c r="L304" s="140">
        <v>421.9</v>
      </c>
      <c r="M304" s="163">
        <v>24</v>
      </c>
      <c r="N304" s="140">
        <f>'Приложение 2'!E307</f>
        <v>1356102.48</v>
      </c>
      <c r="O304" s="140">
        <v>0</v>
      </c>
      <c r="P304" s="140">
        <v>0</v>
      </c>
      <c r="Q304" s="140">
        <v>0</v>
      </c>
      <c r="R304" s="140">
        <f>N304</f>
        <v>1356102.48</v>
      </c>
      <c r="S304" s="361">
        <f>N304/K304</f>
        <v>2829.3396202795743</v>
      </c>
      <c r="T304" s="361">
        <v>4180</v>
      </c>
      <c r="U304" s="169" t="s">
        <v>226</v>
      </c>
      <c r="V304" s="117">
        <f t="shared" si="45"/>
        <v>1350.6603797204257</v>
      </c>
      <c r="W304" s="118"/>
    </row>
    <row r="305" spans="1:23" s="132" customFormat="1" ht="9" customHeight="1">
      <c r="A305" s="139">
        <v>222</v>
      </c>
      <c r="B305" s="143" t="s">
        <v>14</v>
      </c>
      <c r="C305" s="374" t="s">
        <v>976</v>
      </c>
      <c r="D305" s="374"/>
      <c r="E305" s="139">
        <v>1963</v>
      </c>
      <c r="F305" s="139"/>
      <c r="G305" s="164" t="s">
        <v>88</v>
      </c>
      <c r="H305" s="139">
        <v>2</v>
      </c>
      <c r="I305" s="139">
        <v>2</v>
      </c>
      <c r="J305" s="140">
        <v>460</v>
      </c>
      <c r="K305" s="140">
        <v>446</v>
      </c>
      <c r="L305" s="140">
        <v>276.2</v>
      </c>
      <c r="M305" s="163">
        <v>21</v>
      </c>
      <c r="N305" s="140">
        <f>'Приложение 2'!E308</f>
        <v>907608.72</v>
      </c>
      <c r="O305" s="140">
        <v>0</v>
      </c>
      <c r="P305" s="140">
        <v>0</v>
      </c>
      <c r="Q305" s="140">
        <v>0</v>
      </c>
      <c r="R305" s="140">
        <f>N305</f>
        <v>907608.72</v>
      </c>
      <c r="S305" s="361">
        <f>N305/K305</f>
        <v>2034.9971300448431</v>
      </c>
      <c r="T305" s="361">
        <v>4503.95</v>
      </c>
      <c r="U305" s="169" t="s">
        <v>226</v>
      </c>
      <c r="V305" s="117">
        <f t="shared" si="45"/>
        <v>2468.9528699551565</v>
      </c>
      <c r="W305" s="118"/>
    </row>
    <row r="306" spans="1:23" s="132" customFormat="1" ht="21" customHeight="1">
      <c r="A306" s="473" t="s">
        <v>10</v>
      </c>
      <c r="B306" s="473"/>
      <c r="C306" s="374"/>
      <c r="D306" s="374"/>
      <c r="E306" s="114" t="s">
        <v>388</v>
      </c>
      <c r="F306" s="114" t="s">
        <v>388</v>
      </c>
      <c r="G306" s="114" t="s">
        <v>388</v>
      </c>
      <c r="H306" s="114" t="s">
        <v>388</v>
      </c>
      <c r="I306" s="114" t="s">
        <v>388</v>
      </c>
      <c r="J306" s="140">
        <f t="shared" ref="J306:R306" si="53">SUM(J304:J305)</f>
        <v>1158.4000000000001</v>
      </c>
      <c r="K306" s="140">
        <f t="shared" si="53"/>
        <v>925.3</v>
      </c>
      <c r="L306" s="140">
        <f t="shared" si="53"/>
        <v>698.09999999999991</v>
      </c>
      <c r="M306" s="103">
        <f t="shared" si="53"/>
        <v>45</v>
      </c>
      <c r="N306" s="140">
        <f t="shared" si="53"/>
        <v>2263711.2000000002</v>
      </c>
      <c r="O306" s="140">
        <f t="shared" si="53"/>
        <v>0</v>
      </c>
      <c r="P306" s="140">
        <f t="shared" si="53"/>
        <v>0</v>
      </c>
      <c r="Q306" s="140">
        <f t="shared" si="53"/>
        <v>0</v>
      </c>
      <c r="R306" s="140">
        <f t="shared" si="53"/>
        <v>2263711.2000000002</v>
      </c>
      <c r="S306" s="361">
        <f>N306/K306</f>
        <v>2446.4619042472714</v>
      </c>
      <c r="T306" s="139"/>
      <c r="U306" s="147"/>
      <c r="V306" s="117">
        <f t="shared" si="45"/>
        <v>-2446.4619042472714</v>
      </c>
      <c r="W306" s="118"/>
    </row>
    <row r="307" spans="1:23" s="132" customFormat="1" ht="9" customHeight="1">
      <c r="A307" s="440" t="s">
        <v>11</v>
      </c>
      <c r="B307" s="440"/>
      <c r="C307" s="440"/>
      <c r="D307" s="440"/>
      <c r="E307" s="440"/>
      <c r="F307" s="440"/>
      <c r="G307" s="440"/>
      <c r="H307" s="440"/>
      <c r="I307" s="440"/>
      <c r="J307" s="440"/>
      <c r="K307" s="440"/>
      <c r="L307" s="440"/>
      <c r="M307" s="440"/>
      <c r="N307" s="440"/>
      <c r="O307" s="440"/>
      <c r="P307" s="440"/>
      <c r="Q307" s="440"/>
      <c r="R307" s="440"/>
      <c r="S307" s="440"/>
      <c r="T307" s="440"/>
      <c r="U307" s="440"/>
      <c r="V307" s="117">
        <f t="shared" si="45"/>
        <v>0</v>
      </c>
      <c r="W307" s="118"/>
    </row>
    <row r="308" spans="1:23" s="132" customFormat="1" ht="9" customHeight="1">
      <c r="A308" s="139">
        <v>223</v>
      </c>
      <c r="B308" s="143" t="s">
        <v>16</v>
      </c>
      <c r="C308" s="374" t="s">
        <v>976</v>
      </c>
      <c r="D308" s="374"/>
      <c r="E308" s="139">
        <v>1959</v>
      </c>
      <c r="F308" s="139"/>
      <c r="G308" s="164" t="s">
        <v>88</v>
      </c>
      <c r="H308" s="139">
        <v>2</v>
      </c>
      <c r="I308" s="139">
        <v>1</v>
      </c>
      <c r="J308" s="140">
        <v>401.2</v>
      </c>
      <c r="K308" s="140">
        <v>318.89999999999998</v>
      </c>
      <c r="L308" s="140">
        <v>268.8</v>
      </c>
      <c r="M308" s="163">
        <v>11</v>
      </c>
      <c r="N308" s="140">
        <f>'Приложение 2'!E311</f>
        <v>912625.94</v>
      </c>
      <c r="O308" s="140">
        <v>0</v>
      </c>
      <c r="P308" s="140">
        <v>0</v>
      </c>
      <c r="Q308" s="140">
        <v>0</v>
      </c>
      <c r="R308" s="140">
        <f>N308</f>
        <v>912625.94</v>
      </c>
      <c r="S308" s="361">
        <f>N308/K308</f>
        <v>2861.7934775791787</v>
      </c>
      <c r="T308" s="361">
        <v>4503.95</v>
      </c>
      <c r="U308" s="169" t="s">
        <v>226</v>
      </c>
      <c r="V308" s="117">
        <f t="shared" si="45"/>
        <v>1642.1565224208211</v>
      </c>
      <c r="W308" s="118"/>
    </row>
    <row r="309" spans="1:23" s="132" customFormat="1" ht="9" customHeight="1">
      <c r="A309" s="139">
        <v>224</v>
      </c>
      <c r="B309" s="143" t="s">
        <v>15</v>
      </c>
      <c r="C309" s="374" t="s">
        <v>976</v>
      </c>
      <c r="D309" s="374"/>
      <c r="E309" s="139">
        <v>1941</v>
      </c>
      <c r="F309" s="139"/>
      <c r="G309" s="164" t="s">
        <v>88</v>
      </c>
      <c r="H309" s="139">
        <v>3</v>
      </c>
      <c r="I309" s="139">
        <v>1</v>
      </c>
      <c r="J309" s="140">
        <v>347.3</v>
      </c>
      <c r="K309" s="140">
        <v>279.2</v>
      </c>
      <c r="L309" s="140">
        <v>243.2</v>
      </c>
      <c r="M309" s="163">
        <v>19</v>
      </c>
      <c r="N309" s="140">
        <f>'Приложение 2'!E312</f>
        <v>752267.04</v>
      </c>
      <c r="O309" s="140">
        <v>0</v>
      </c>
      <c r="P309" s="140">
        <v>0</v>
      </c>
      <c r="Q309" s="140">
        <v>0</v>
      </c>
      <c r="R309" s="140">
        <f>N309</f>
        <v>752267.04</v>
      </c>
      <c r="S309" s="361">
        <f>N309/K309</f>
        <v>2694.3661891117481</v>
      </c>
      <c r="T309" s="361">
        <v>4503.95</v>
      </c>
      <c r="U309" s="169" t="s">
        <v>226</v>
      </c>
      <c r="V309" s="117">
        <f t="shared" si="45"/>
        <v>1809.5838108882517</v>
      </c>
      <c r="W309" s="118"/>
    </row>
    <row r="310" spans="1:23" s="132" customFormat="1" ht="9" customHeight="1">
      <c r="A310" s="139">
        <v>225</v>
      </c>
      <c r="B310" s="143" t="s">
        <v>17</v>
      </c>
      <c r="C310" s="374" t="s">
        <v>976</v>
      </c>
      <c r="D310" s="374"/>
      <c r="E310" s="139">
        <v>1968</v>
      </c>
      <c r="F310" s="139"/>
      <c r="G310" s="164" t="s">
        <v>88</v>
      </c>
      <c r="H310" s="139">
        <v>3</v>
      </c>
      <c r="I310" s="139">
        <v>2</v>
      </c>
      <c r="J310" s="140">
        <v>992.2</v>
      </c>
      <c r="K310" s="140">
        <v>927.4</v>
      </c>
      <c r="L310" s="140">
        <v>927.4</v>
      </c>
      <c r="M310" s="163">
        <v>38</v>
      </c>
      <c r="N310" s="140">
        <f>'Приложение 2'!E313</f>
        <v>1319796.78</v>
      </c>
      <c r="O310" s="140">
        <v>0</v>
      </c>
      <c r="P310" s="140">
        <v>0</v>
      </c>
      <c r="Q310" s="140">
        <v>0</v>
      </c>
      <c r="R310" s="140">
        <f>N310</f>
        <v>1319796.78</v>
      </c>
      <c r="S310" s="361">
        <f>N310/K310</f>
        <v>1423.1149234418806</v>
      </c>
      <c r="T310" s="361">
        <v>4503.95</v>
      </c>
      <c r="U310" s="169" t="s">
        <v>226</v>
      </c>
      <c r="V310" s="117">
        <f t="shared" si="45"/>
        <v>3080.835076558119</v>
      </c>
      <c r="W310" s="118"/>
    </row>
    <row r="311" spans="1:23" s="132" customFormat="1" ht="9" customHeight="1">
      <c r="A311" s="139">
        <v>226</v>
      </c>
      <c r="B311" s="143" t="s">
        <v>18</v>
      </c>
      <c r="C311" s="374" t="s">
        <v>976</v>
      </c>
      <c r="D311" s="374"/>
      <c r="E311" s="139">
        <v>1941</v>
      </c>
      <c r="F311" s="139"/>
      <c r="G311" s="164" t="s">
        <v>88</v>
      </c>
      <c r="H311" s="139">
        <v>2</v>
      </c>
      <c r="I311" s="139">
        <v>2</v>
      </c>
      <c r="J311" s="140">
        <v>580.9</v>
      </c>
      <c r="K311" s="140">
        <v>526.1</v>
      </c>
      <c r="L311" s="140">
        <v>434.5</v>
      </c>
      <c r="M311" s="163">
        <v>18</v>
      </c>
      <c r="N311" s="140">
        <f>'Приложение 2'!E314</f>
        <v>1443460.21</v>
      </c>
      <c r="O311" s="140">
        <v>0</v>
      </c>
      <c r="P311" s="140">
        <v>0</v>
      </c>
      <c r="Q311" s="140">
        <v>0</v>
      </c>
      <c r="R311" s="140">
        <f>N311</f>
        <v>1443460.21</v>
      </c>
      <c r="S311" s="361">
        <f>N311/K311</f>
        <v>2743.6993157194447</v>
      </c>
      <c r="T311" s="361">
        <v>4503.95</v>
      </c>
      <c r="U311" s="169" t="s">
        <v>226</v>
      </c>
      <c r="V311" s="117">
        <f t="shared" si="45"/>
        <v>1760.2506842805551</v>
      </c>
      <c r="W311" s="118"/>
    </row>
    <row r="312" spans="1:23" s="171" customFormat="1" ht="21" customHeight="1">
      <c r="A312" s="473" t="s">
        <v>12</v>
      </c>
      <c r="B312" s="473"/>
      <c r="C312" s="374"/>
      <c r="D312" s="374"/>
      <c r="E312" s="114" t="s">
        <v>388</v>
      </c>
      <c r="F312" s="114" t="s">
        <v>388</v>
      </c>
      <c r="G312" s="114" t="s">
        <v>388</v>
      </c>
      <c r="H312" s="114" t="s">
        <v>388</v>
      </c>
      <c r="I312" s="114" t="s">
        <v>388</v>
      </c>
      <c r="J312" s="140">
        <f t="shared" ref="J312:R312" si="54">SUM(J308:J311)</f>
        <v>2321.6</v>
      </c>
      <c r="K312" s="140">
        <f t="shared" si="54"/>
        <v>2051.6</v>
      </c>
      <c r="L312" s="140">
        <f t="shared" si="54"/>
        <v>1873.9</v>
      </c>
      <c r="M312" s="103">
        <f t="shared" si="54"/>
        <v>86</v>
      </c>
      <c r="N312" s="140">
        <f t="shared" si="54"/>
        <v>4428149.97</v>
      </c>
      <c r="O312" s="140">
        <f t="shared" si="54"/>
        <v>0</v>
      </c>
      <c r="P312" s="140">
        <f t="shared" si="54"/>
        <v>0</v>
      </c>
      <c r="Q312" s="140">
        <f t="shared" si="54"/>
        <v>0</v>
      </c>
      <c r="R312" s="140">
        <f t="shared" si="54"/>
        <v>4428149.97</v>
      </c>
      <c r="S312" s="361">
        <f>N312/K312</f>
        <v>2158.388560148177</v>
      </c>
      <c r="T312" s="139"/>
      <c r="U312" s="147"/>
      <c r="V312" s="117">
        <f t="shared" si="45"/>
        <v>-2158.388560148177</v>
      </c>
      <c r="W312" s="118"/>
    </row>
    <row r="313" spans="1:23" s="171" customFormat="1" ht="9" customHeight="1">
      <c r="A313" s="440" t="s">
        <v>389</v>
      </c>
      <c r="B313" s="440"/>
      <c r="C313" s="440"/>
      <c r="D313" s="440"/>
      <c r="E313" s="440"/>
      <c r="F313" s="440"/>
      <c r="G313" s="440"/>
      <c r="H313" s="440"/>
      <c r="I313" s="440"/>
      <c r="J313" s="440"/>
      <c r="K313" s="440"/>
      <c r="L313" s="440"/>
      <c r="M313" s="440"/>
      <c r="N313" s="440"/>
      <c r="O313" s="440"/>
      <c r="P313" s="440"/>
      <c r="Q313" s="440"/>
      <c r="R313" s="440"/>
      <c r="S313" s="440"/>
      <c r="T313" s="440"/>
      <c r="U313" s="440"/>
      <c r="V313" s="117">
        <f t="shared" si="45"/>
        <v>0</v>
      </c>
      <c r="W313" s="118"/>
    </row>
    <row r="314" spans="1:23" s="171" customFormat="1" ht="9" customHeight="1">
      <c r="A314" s="139">
        <v>227</v>
      </c>
      <c r="B314" s="143" t="s">
        <v>19</v>
      </c>
      <c r="C314" s="143" t="s">
        <v>975</v>
      </c>
      <c r="D314" s="143"/>
      <c r="E314" s="139">
        <v>1976</v>
      </c>
      <c r="F314" s="139"/>
      <c r="G314" s="139" t="s">
        <v>90</v>
      </c>
      <c r="H314" s="143">
        <v>2</v>
      </c>
      <c r="I314" s="139">
        <v>3</v>
      </c>
      <c r="J314" s="172">
        <v>980</v>
      </c>
      <c r="K314" s="139">
        <v>901.17</v>
      </c>
      <c r="L314" s="139">
        <v>901.17</v>
      </c>
      <c r="M314" s="139">
        <v>36</v>
      </c>
      <c r="N314" s="140">
        <f>'Приложение 2'!E317</f>
        <v>2502922.84</v>
      </c>
      <c r="O314" s="139" t="s">
        <v>390</v>
      </c>
      <c r="P314" s="172">
        <v>0</v>
      </c>
      <c r="Q314" s="140">
        <v>68483.17</v>
      </c>
      <c r="R314" s="140">
        <f>N314-Q314</f>
        <v>2434439.67</v>
      </c>
      <c r="S314" s="361">
        <f>N314/K314</f>
        <v>2777.414738617575</v>
      </c>
      <c r="T314" s="361">
        <v>4180</v>
      </c>
      <c r="U314" s="169" t="s">
        <v>226</v>
      </c>
      <c r="V314" s="117">
        <f t="shared" si="45"/>
        <v>1402.585261382425</v>
      </c>
      <c r="W314" s="118"/>
    </row>
    <row r="315" spans="1:23" s="171" customFormat="1" ht="9" customHeight="1">
      <c r="A315" s="139">
        <v>228</v>
      </c>
      <c r="B315" s="143" t="s">
        <v>20</v>
      </c>
      <c r="C315" s="143" t="s">
        <v>975</v>
      </c>
      <c r="D315" s="143"/>
      <c r="E315" s="139">
        <v>1990</v>
      </c>
      <c r="F315" s="139"/>
      <c r="G315" s="139" t="s">
        <v>88</v>
      </c>
      <c r="H315" s="143">
        <v>2</v>
      </c>
      <c r="I315" s="139">
        <v>3</v>
      </c>
      <c r="J315" s="172">
        <v>980</v>
      </c>
      <c r="K315" s="139">
        <v>901.17</v>
      </c>
      <c r="L315" s="139">
        <v>901.17</v>
      </c>
      <c r="M315" s="139">
        <v>35</v>
      </c>
      <c r="N315" s="140">
        <f>'Приложение 2'!E318</f>
        <v>2551675.7200000002</v>
      </c>
      <c r="O315" s="139" t="s">
        <v>390</v>
      </c>
      <c r="P315" s="172">
        <v>0</v>
      </c>
      <c r="Q315" s="140">
        <v>96421.88</v>
      </c>
      <c r="R315" s="140">
        <f>N315-Q315</f>
        <v>2455253.8400000003</v>
      </c>
      <c r="S315" s="361">
        <f>N315/K315</f>
        <v>2831.5142758857933</v>
      </c>
      <c r="T315" s="361">
        <v>4180</v>
      </c>
      <c r="U315" s="169" t="s">
        <v>226</v>
      </c>
      <c r="V315" s="117">
        <f t="shared" si="45"/>
        <v>1348.4857241142067</v>
      </c>
      <c r="W315" s="118"/>
    </row>
    <row r="316" spans="1:23" s="171" customFormat="1" ht="22.5" customHeight="1">
      <c r="A316" s="473" t="s">
        <v>21</v>
      </c>
      <c r="B316" s="473"/>
      <c r="C316" s="374"/>
      <c r="D316" s="374"/>
      <c r="E316" s="114" t="s">
        <v>388</v>
      </c>
      <c r="F316" s="114" t="s">
        <v>388</v>
      </c>
      <c r="G316" s="114" t="s">
        <v>388</v>
      </c>
      <c r="H316" s="114" t="s">
        <v>388</v>
      </c>
      <c r="I316" s="114" t="s">
        <v>388</v>
      </c>
      <c r="J316" s="140">
        <f t="shared" ref="J316:P316" si="55">SUM(J314:J315)</f>
        <v>1960</v>
      </c>
      <c r="K316" s="140">
        <f t="shared" si="55"/>
        <v>1802.34</v>
      </c>
      <c r="L316" s="140">
        <f t="shared" si="55"/>
        <v>1802.34</v>
      </c>
      <c r="M316" s="103">
        <f t="shared" si="55"/>
        <v>71</v>
      </c>
      <c r="N316" s="140">
        <f t="shared" si="55"/>
        <v>5054598.5600000005</v>
      </c>
      <c r="O316" s="140">
        <f t="shared" si="55"/>
        <v>0</v>
      </c>
      <c r="P316" s="140">
        <f t="shared" si="55"/>
        <v>0</v>
      </c>
      <c r="Q316" s="140">
        <f>SUM(Q314:Q315)</f>
        <v>164905.04999999999</v>
      </c>
      <c r="R316" s="140">
        <f>SUM(R314:R315)</f>
        <v>4889693.51</v>
      </c>
      <c r="S316" s="361">
        <f>N316/K316</f>
        <v>2804.4645072516842</v>
      </c>
      <c r="T316" s="139"/>
      <c r="U316" s="143"/>
      <c r="V316" s="117">
        <f t="shared" si="45"/>
        <v>-2804.4645072516842</v>
      </c>
      <c r="W316" s="118"/>
    </row>
    <row r="317" spans="1:23" s="171" customFormat="1" ht="9" customHeight="1">
      <c r="A317" s="440" t="s">
        <v>1033</v>
      </c>
      <c r="B317" s="440"/>
      <c r="C317" s="440"/>
      <c r="D317" s="440"/>
      <c r="E317" s="440"/>
      <c r="F317" s="440"/>
      <c r="G317" s="440"/>
      <c r="H317" s="440"/>
      <c r="I317" s="440"/>
      <c r="J317" s="440"/>
      <c r="K317" s="440"/>
      <c r="L317" s="440"/>
      <c r="M317" s="440"/>
      <c r="N317" s="440"/>
      <c r="O317" s="440"/>
      <c r="P317" s="440"/>
      <c r="Q317" s="440"/>
      <c r="R317" s="440"/>
      <c r="S317" s="440"/>
      <c r="T317" s="440"/>
      <c r="U317" s="440"/>
      <c r="V317" s="117">
        <f t="shared" si="45"/>
        <v>0</v>
      </c>
      <c r="W317" s="118"/>
    </row>
    <row r="318" spans="1:23" s="171" customFormat="1" ht="9" customHeight="1">
      <c r="A318" s="139">
        <v>229</v>
      </c>
      <c r="B318" s="143" t="s">
        <v>22</v>
      </c>
      <c r="C318" s="143" t="s">
        <v>978</v>
      </c>
      <c r="D318" s="143"/>
      <c r="E318" s="139">
        <v>1964</v>
      </c>
      <c r="F318" s="139"/>
      <c r="G318" s="139" t="s">
        <v>90</v>
      </c>
      <c r="H318" s="143">
        <v>2</v>
      </c>
      <c r="I318" s="139">
        <v>2</v>
      </c>
      <c r="J318" s="172">
        <v>800.6</v>
      </c>
      <c r="K318" s="172">
        <v>744.8</v>
      </c>
      <c r="L318" s="172">
        <v>701.7</v>
      </c>
      <c r="M318" s="139">
        <v>37</v>
      </c>
      <c r="N318" s="140">
        <f>'Приложение 2'!E321</f>
        <v>551093.68000000005</v>
      </c>
      <c r="O318" s="361">
        <v>0</v>
      </c>
      <c r="P318" s="172">
        <v>0</v>
      </c>
      <c r="Q318" s="172">
        <v>0</v>
      </c>
      <c r="R318" s="140">
        <f>N318</f>
        <v>551093.68000000005</v>
      </c>
      <c r="S318" s="361">
        <f>N318/K318</f>
        <v>739.92169709989275</v>
      </c>
      <c r="T318" s="361">
        <v>4984.6499999999996</v>
      </c>
      <c r="U318" s="143" t="s">
        <v>226</v>
      </c>
      <c r="V318" s="117">
        <f t="shared" si="45"/>
        <v>4244.7283029001064</v>
      </c>
      <c r="W318" s="118"/>
    </row>
    <row r="319" spans="1:23" s="171" customFormat="1" ht="21.75" customHeight="1">
      <c r="A319" s="473" t="s">
        <v>1034</v>
      </c>
      <c r="B319" s="473"/>
      <c r="C319" s="374"/>
      <c r="D319" s="374"/>
      <c r="E319" s="114" t="s">
        <v>388</v>
      </c>
      <c r="F319" s="114" t="s">
        <v>388</v>
      </c>
      <c r="G319" s="114" t="s">
        <v>388</v>
      </c>
      <c r="H319" s="114" t="s">
        <v>388</v>
      </c>
      <c r="I319" s="114" t="s">
        <v>388</v>
      </c>
      <c r="J319" s="140">
        <f t="shared" ref="J319:R319" si="56">J318</f>
        <v>800.6</v>
      </c>
      <c r="K319" s="140">
        <f t="shared" si="56"/>
        <v>744.8</v>
      </c>
      <c r="L319" s="140">
        <f t="shared" si="56"/>
        <v>701.7</v>
      </c>
      <c r="M319" s="141">
        <f t="shared" si="56"/>
        <v>37</v>
      </c>
      <c r="N319" s="140">
        <f t="shared" si="56"/>
        <v>551093.68000000005</v>
      </c>
      <c r="O319" s="140">
        <f t="shared" si="56"/>
        <v>0</v>
      </c>
      <c r="P319" s="140">
        <f t="shared" si="56"/>
        <v>0</v>
      </c>
      <c r="Q319" s="140">
        <f t="shared" si="56"/>
        <v>0</v>
      </c>
      <c r="R319" s="140">
        <f t="shared" si="56"/>
        <v>551093.68000000005</v>
      </c>
      <c r="S319" s="361">
        <f>N319/K319</f>
        <v>739.92169709989275</v>
      </c>
      <c r="T319" s="143"/>
      <c r="U319" s="143"/>
      <c r="V319" s="117">
        <f t="shared" si="45"/>
        <v>-739.92169709989275</v>
      </c>
      <c r="W319" s="118"/>
    </row>
    <row r="320" spans="1:23" s="171" customFormat="1" ht="9" customHeight="1">
      <c r="A320" s="440" t="s">
        <v>434</v>
      </c>
      <c r="B320" s="440"/>
      <c r="C320" s="440"/>
      <c r="D320" s="440"/>
      <c r="E320" s="440"/>
      <c r="F320" s="440"/>
      <c r="G320" s="440"/>
      <c r="H320" s="440"/>
      <c r="I320" s="440"/>
      <c r="J320" s="440"/>
      <c r="K320" s="440"/>
      <c r="L320" s="440"/>
      <c r="M320" s="440"/>
      <c r="N320" s="440"/>
      <c r="O320" s="440"/>
      <c r="P320" s="440"/>
      <c r="Q320" s="440"/>
      <c r="R320" s="440"/>
      <c r="S320" s="440"/>
      <c r="T320" s="440"/>
      <c r="U320" s="440"/>
      <c r="V320" s="117">
        <f t="shared" si="45"/>
        <v>0</v>
      </c>
      <c r="W320" s="118"/>
    </row>
    <row r="321" spans="1:23" s="171" customFormat="1" ht="9" customHeight="1">
      <c r="A321" s="368">
        <v>230</v>
      </c>
      <c r="B321" s="129" t="s">
        <v>26</v>
      </c>
      <c r="C321" s="354" t="s">
        <v>983</v>
      </c>
      <c r="D321" s="354"/>
      <c r="E321" s="368">
        <v>1980</v>
      </c>
      <c r="F321" s="368"/>
      <c r="G321" s="368" t="s">
        <v>88</v>
      </c>
      <c r="H321" s="368">
        <v>2</v>
      </c>
      <c r="I321" s="368">
        <v>3</v>
      </c>
      <c r="J321" s="361">
        <v>936</v>
      </c>
      <c r="K321" s="361">
        <v>871.3</v>
      </c>
      <c r="L321" s="361">
        <v>871.3</v>
      </c>
      <c r="M321" s="103">
        <v>55</v>
      </c>
      <c r="N321" s="361">
        <f>'Приложение 2'!E324</f>
        <v>3628088</v>
      </c>
      <c r="O321" s="361">
        <v>0</v>
      </c>
      <c r="P321" s="361">
        <v>0</v>
      </c>
      <c r="Q321" s="361">
        <v>0</v>
      </c>
      <c r="R321" s="361">
        <f>N321-Q321</f>
        <v>3628088</v>
      </c>
      <c r="S321" s="361">
        <f>N321/K321</f>
        <v>4163.9940319063471</v>
      </c>
      <c r="T321" s="361">
        <v>4733.8500000000004</v>
      </c>
      <c r="U321" s="143" t="s">
        <v>226</v>
      </c>
      <c r="V321" s="117">
        <f t="shared" si="45"/>
        <v>569.85596809365325</v>
      </c>
      <c r="W321" s="118"/>
    </row>
    <row r="322" spans="1:23" s="171" customFormat="1" ht="21.75" customHeight="1">
      <c r="A322" s="429" t="s">
        <v>435</v>
      </c>
      <c r="B322" s="429"/>
      <c r="C322" s="354"/>
      <c r="D322" s="354"/>
      <c r="E322" s="114" t="s">
        <v>388</v>
      </c>
      <c r="F322" s="114" t="s">
        <v>388</v>
      </c>
      <c r="G322" s="114" t="s">
        <v>388</v>
      </c>
      <c r="H322" s="114" t="s">
        <v>388</v>
      </c>
      <c r="I322" s="114" t="s">
        <v>388</v>
      </c>
      <c r="J322" s="361">
        <f t="shared" ref="J322:Q322" si="57">SUM(J321:J321)</f>
        <v>936</v>
      </c>
      <c r="K322" s="361">
        <f t="shared" si="57"/>
        <v>871.3</v>
      </c>
      <c r="L322" s="361">
        <f t="shared" si="57"/>
        <v>871.3</v>
      </c>
      <c r="M322" s="103">
        <f t="shared" si="57"/>
        <v>55</v>
      </c>
      <c r="N322" s="361">
        <f t="shared" si="57"/>
        <v>3628088</v>
      </c>
      <c r="O322" s="361">
        <f t="shared" si="57"/>
        <v>0</v>
      </c>
      <c r="P322" s="361">
        <f t="shared" si="57"/>
        <v>0</v>
      </c>
      <c r="Q322" s="361">
        <f t="shared" si="57"/>
        <v>0</v>
      </c>
      <c r="R322" s="361">
        <f>SUM(R321:R321)</f>
        <v>3628088</v>
      </c>
      <c r="S322" s="361">
        <f>N322/K322</f>
        <v>4163.9940319063471</v>
      </c>
      <c r="T322" s="361"/>
      <c r="U322" s="143"/>
      <c r="V322" s="117">
        <f t="shared" si="45"/>
        <v>-4163.9940319063471</v>
      </c>
      <c r="W322" s="118"/>
    </row>
    <row r="323" spans="1:23" s="171" customFormat="1" ht="9" customHeight="1">
      <c r="A323" s="440" t="s">
        <v>426</v>
      </c>
      <c r="B323" s="440"/>
      <c r="C323" s="440"/>
      <c r="D323" s="440"/>
      <c r="E323" s="440"/>
      <c r="F323" s="440"/>
      <c r="G323" s="440"/>
      <c r="H323" s="440"/>
      <c r="I323" s="440"/>
      <c r="J323" s="440"/>
      <c r="K323" s="440"/>
      <c r="L323" s="440"/>
      <c r="M323" s="440"/>
      <c r="N323" s="440"/>
      <c r="O323" s="440"/>
      <c r="P323" s="440"/>
      <c r="Q323" s="440"/>
      <c r="R323" s="440"/>
      <c r="S323" s="440"/>
      <c r="T323" s="440"/>
      <c r="U323" s="440"/>
      <c r="V323" s="117">
        <f t="shared" si="45"/>
        <v>0</v>
      </c>
      <c r="W323" s="118"/>
    </row>
    <row r="324" spans="1:23" s="171" customFormat="1" ht="9" customHeight="1">
      <c r="A324" s="368">
        <v>231</v>
      </c>
      <c r="B324" s="129" t="s">
        <v>27</v>
      </c>
      <c r="C324" s="354" t="s">
        <v>976</v>
      </c>
      <c r="D324" s="354"/>
      <c r="E324" s="368">
        <v>1962</v>
      </c>
      <c r="F324" s="368"/>
      <c r="G324" s="368" t="s">
        <v>88</v>
      </c>
      <c r="H324" s="368">
        <v>2</v>
      </c>
      <c r="I324" s="368">
        <v>4</v>
      </c>
      <c r="J324" s="361">
        <v>597.29999999999995</v>
      </c>
      <c r="K324" s="361">
        <v>450</v>
      </c>
      <c r="L324" s="361">
        <v>450</v>
      </c>
      <c r="M324" s="368">
        <v>12</v>
      </c>
      <c r="N324" s="361">
        <f>'Приложение 2'!E327</f>
        <v>1551397.34</v>
      </c>
      <c r="O324" s="361">
        <v>0</v>
      </c>
      <c r="P324" s="361">
        <v>0</v>
      </c>
      <c r="Q324" s="361">
        <v>0</v>
      </c>
      <c r="R324" s="361">
        <f>N324</f>
        <v>1551397.34</v>
      </c>
      <c r="S324" s="361">
        <f>N324/K324</f>
        <v>3447.5496444444448</v>
      </c>
      <c r="T324" s="361">
        <v>4503.95</v>
      </c>
      <c r="U324" s="105" t="s">
        <v>226</v>
      </c>
      <c r="V324" s="117">
        <f t="shared" si="45"/>
        <v>1056.4003555555551</v>
      </c>
      <c r="W324" s="118"/>
    </row>
    <row r="325" spans="1:23" s="171" customFormat="1" ht="9" customHeight="1">
      <c r="A325" s="368">
        <v>232</v>
      </c>
      <c r="B325" s="129" t="s">
        <v>28</v>
      </c>
      <c r="C325" s="354" t="s">
        <v>976</v>
      </c>
      <c r="D325" s="354"/>
      <c r="E325" s="368">
        <v>1969</v>
      </c>
      <c r="F325" s="368"/>
      <c r="G325" s="368" t="s">
        <v>88</v>
      </c>
      <c r="H325" s="368" t="s">
        <v>73</v>
      </c>
      <c r="I325" s="368">
        <v>2</v>
      </c>
      <c r="J325" s="361">
        <v>480</v>
      </c>
      <c r="K325" s="361">
        <v>370</v>
      </c>
      <c r="L325" s="361">
        <v>370</v>
      </c>
      <c r="M325" s="368">
        <v>13</v>
      </c>
      <c r="N325" s="361">
        <f>'Приложение 2'!E328</f>
        <v>1350576.98</v>
      </c>
      <c r="O325" s="361">
        <v>0</v>
      </c>
      <c r="P325" s="361">
        <v>0</v>
      </c>
      <c r="Q325" s="361">
        <v>0</v>
      </c>
      <c r="R325" s="361">
        <f>N325</f>
        <v>1350576.98</v>
      </c>
      <c r="S325" s="361">
        <f>N325/K325</f>
        <v>3650.2080540540542</v>
      </c>
      <c r="T325" s="361">
        <v>4503.95</v>
      </c>
      <c r="U325" s="105" t="s">
        <v>226</v>
      </c>
      <c r="V325" s="117">
        <f t="shared" si="45"/>
        <v>853.74194594594564</v>
      </c>
      <c r="W325" s="118"/>
    </row>
    <row r="326" spans="1:23" s="171" customFormat="1" ht="21" customHeight="1">
      <c r="A326" s="429" t="s">
        <v>427</v>
      </c>
      <c r="B326" s="429"/>
      <c r="C326" s="354"/>
      <c r="D326" s="354"/>
      <c r="E326" s="114" t="s">
        <v>388</v>
      </c>
      <c r="F326" s="114" t="s">
        <v>388</v>
      </c>
      <c r="G326" s="114" t="s">
        <v>388</v>
      </c>
      <c r="H326" s="114" t="s">
        <v>388</v>
      </c>
      <c r="I326" s="114" t="s">
        <v>388</v>
      </c>
      <c r="J326" s="361">
        <f t="shared" ref="J326:R326" si="58">SUM(J324:J325)</f>
        <v>1077.3</v>
      </c>
      <c r="K326" s="361">
        <f t="shared" si="58"/>
        <v>820</v>
      </c>
      <c r="L326" s="361">
        <f t="shared" si="58"/>
        <v>820</v>
      </c>
      <c r="M326" s="103">
        <f t="shared" si="58"/>
        <v>25</v>
      </c>
      <c r="N326" s="361">
        <f t="shared" si="58"/>
        <v>2901974.3200000003</v>
      </c>
      <c r="O326" s="361">
        <f t="shared" si="58"/>
        <v>0</v>
      </c>
      <c r="P326" s="361">
        <f t="shared" si="58"/>
        <v>0</v>
      </c>
      <c r="Q326" s="361">
        <f t="shared" si="58"/>
        <v>0</v>
      </c>
      <c r="R326" s="361">
        <f t="shared" si="58"/>
        <v>2901974.3200000003</v>
      </c>
      <c r="S326" s="361">
        <f>N326/K326</f>
        <v>3538.9930731707323</v>
      </c>
      <c r="T326" s="367"/>
      <c r="U326" s="105"/>
      <c r="V326" s="117">
        <f t="shared" si="45"/>
        <v>-3538.9930731707323</v>
      </c>
      <c r="W326" s="118"/>
    </row>
    <row r="327" spans="1:23" s="171" customFormat="1" ht="9" customHeight="1">
      <c r="A327" s="430" t="s">
        <v>29</v>
      </c>
      <c r="B327" s="430"/>
      <c r="C327" s="430"/>
      <c r="D327" s="430"/>
      <c r="E327" s="430"/>
      <c r="F327" s="430"/>
      <c r="G327" s="430"/>
      <c r="H327" s="430"/>
      <c r="I327" s="430"/>
      <c r="J327" s="430"/>
      <c r="K327" s="430"/>
      <c r="L327" s="430"/>
      <c r="M327" s="430"/>
      <c r="N327" s="430"/>
      <c r="O327" s="430"/>
      <c r="P327" s="430"/>
      <c r="Q327" s="430"/>
      <c r="R327" s="430"/>
      <c r="S327" s="430"/>
      <c r="T327" s="430"/>
      <c r="U327" s="430"/>
      <c r="V327" s="117">
        <f t="shared" si="45"/>
        <v>0</v>
      </c>
      <c r="W327" s="118"/>
    </row>
    <row r="328" spans="1:23" s="171" customFormat="1" ht="9" customHeight="1">
      <c r="A328" s="368">
        <v>233</v>
      </c>
      <c r="B328" s="129" t="s">
        <v>31</v>
      </c>
      <c r="C328" s="354" t="s">
        <v>976</v>
      </c>
      <c r="D328" s="354"/>
      <c r="E328" s="368">
        <v>1970</v>
      </c>
      <c r="F328" s="368"/>
      <c r="G328" s="368" t="s">
        <v>88</v>
      </c>
      <c r="H328" s="368" t="s">
        <v>73</v>
      </c>
      <c r="I328" s="368" t="s">
        <v>73</v>
      </c>
      <c r="J328" s="361">
        <v>490.5</v>
      </c>
      <c r="K328" s="361">
        <v>459.7</v>
      </c>
      <c r="L328" s="361">
        <v>298.2</v>
      </c>
      <c r="M328" s="103">
        <v>13</v>
      </c>
      <c r="N328" s="361">
        <f>'Приложение 2'!E331</f>
        <v>1303063.58</v>
      </c>
      <c r="O328" s="361">
        <v>0</v>
      </c>
      <c r="P328" s="361">
        <v>0</v>
      </c>
      <c r="Q328" s="361">
        <v>0</v>
      </c>
      <c r="R328" s="361">
        <f>N328</f>
        <v>1303063.58</v>
      </c>
      <c r="S328" s="361">
        <v>3328.11</v>
      </c>
      <c r="T328" s="361">
        <v>4503.95</v>
      </c>
      <c r="U328" s="105" t="s">
        <v>226</v>
      </c>
      <c r="V328" s="117">
        <f t="shared" si="45"/>
        <v>1175.8399999999997</v>
      </c>
      <c r="W328" s="118"/>
    </row>
    <row r="329" spans="1:23" s="171" customFormat="1" ht="9" customHeight="1">
      <c r="A329" s="368">
        <v>234</v>
      </c>
      <c r="B329" s="129" t="s">
        <v>32</v>
      </c>
      <c r="C329" s="354" t="s">
        <v>976</v>
      </c>
      <c r="D329" s="354"/>
      <c r="E329" s="368">
        <v>1948</v>
      </c>
      <c r="F329" s="368"/>
      <c r="G329" s="368" t="s">
        <v>88</v>
      </c>
      <c r="H329" s="368" t="s">
        <v>73</v>
      </c>
      <c r="I329" s="368">
        <v>1</v>
      </c>
      <c r="J329" s="361">
        <v>558.29999999999995</v>
      </c>
      <c r="K329" s="361">
        <v>498.1</v>
      </c>
      <c r="L329" s="361">
        <v>326.39999999999998</v>
      </c>
      <c r="M329" s="103">
        <v>15</v>
      </c>
      <c r="N329" s="361">
        <f>'Приложение 2'!E332</f>
        <v>1488399.29</v>
      </c>
      <c r="O329" s="361">
        <v>0</v>
      </c>
      <c r="P329" s="361">
        <v>0</v>
      </c>
      <c r="Q329" s="361">
        <v>0</v>
      </c>
      <c r="R329" s="361">
        <f>N329</f>
        <v>1488399.29</v>
      </c>
      <c r="S329" s="361">
        <v>3223.39</v>
      </c>
      <c r="T329" s="361">
        <v>4503.95</v>
      </c>
      <c r="U329" s="105" t="s">
        <v>226</v>
      </c>
      <c r="V329" s="117">
        <f t="shared" si="45"/>
        <v>1280.56</v>
      </c>
      <c r="W329" s="118"/>
    </row>
    <row r="330" spans="1:23" s="171" customFormat="1" ht="9" customHeight="1">
      <c r="A330" s="368">
        <v>235</v>
      </c>
      <c r="B330" s="129" t="s">
        <v>33</v>
      </c>
      <c r="C330" s="354" t="s">
        <v>976</v>
      </c>
      <c r="D330" s="354"/>
      <c r="E330" s="368">
        <v>1962</v>
      </c>
      <c r="F330" s="368"/>
      <c r="G330" s="368" t="s">
        <v>88</v>
      </c>
      <c r="H330" s="368">
        <v>2</v>
      </c>
      <c r="I330" s="368">
        <v>1</v>
      </c>
      <c r="J330" s="361">
        <v>240.3</v>
      </c>
      <c r="K330" s="361">
        <v>218.3</v>
      </c>
      <c r="L330" s="361">
        <v>143.9</v>
      </c>
      <c r="M330" s="103">
        <v>12</v>
      </c>
      <c r="N330" s="361">
        <f>'Приложение 2'!E333</f>
        <v>740359.55</v>
      </c>
      <c r="O330" s="361">
        <v>0</v>
      </c>
      <c r="P330" s="361">
        <v>0</v>
      </c>
      <c r="Q330" s="361">
        <v>0</v>
      </c>
      <c r="R330" s="361">
        <f>N330</f>
        <v>740359.55</v>
      </c>
      <c r="S330" s="361">
        <v>3354.58</v>
      </c>
      <c r="T330" s="361">
        <v>4503.95</v>
      </c>
      <c r="U330" s="105" t="s">
        <v>226</v>
      </c>
      <c r="V330" s="117">
        <f t="shared" si="45"/>
        <v>1149.3699999999999</v>
      </c>
      <c r="W330" s="118"/>
    </row>
    <row r="331" spans="1:23" s="171" customFormat="1" ht="9" customHeight="1">
      <c r="A331" s="368">
        <v>236</v>
      </c>
      <c r="B331" s="129" t="s">
        <v>34</v>
      </c>
      <c r="C331" s="354" t="s">
        <v>976</v>
      </c>
      <c r="D331" s="354"/>
      <c r="E331" s="368">
        <v>1960</v>
      </c>
      <c r="F331" s="368"/>
      <c r="G331" s="368" t="s">
        <v>88</v>
      </c>
      <c r="H331" s="368" t="s">
        <v>73</v>
      </c>
      <c r="I331" s="368" t="s">
        <v>72</v>
      </c>
      <c r="J331" s="361">
        <v>297.2</v>
      </c>
      <c r="K331" s="361">
        <v>276.2</v>
      </c>
      <c r="L331" s="361">
        <v>173.9</v>
      </c>
      <c r="M331" s="103">
        <v>10</v>
      </c>
      <c r="N331" s="361">
        <f>'Приложение 2'!E334</f>
        <v>869996.32</v>
      </c>
      <c r="O331" s="361">
        <v>0</v>
      </c>
      <c r="P331" s="361">
        <v>0</v>
      </c>
      <c r="Q331" s="361">
        <v>0</v>
      </c>
      <c r="R331" s="361">
        <f>N331</f>
        <v>869996.32</v>
      </c>
      <c r="S331" s="361">
        <v>3211.5</v>
      </c>
      <c r="T331" s="361">
        <v>4503.95</v>
      </c>
      <c r="U331" s="105" t="s">
        <v>226</v>
      </c>
      <c r="V331" s="117">
        <f t="shared" si="45"/>
        <v>1292.4499999999998</v>
      </c>
      <c r="W331" s="118"/>
    </row>
    <row r="332" spans="1:23" s="171" customFormat="1" ht="21" customHeight="1">
      <c r="A332" s="429" t="s">
        <v>30</v>
      </c>
      <c r="B332" s="429"/>
      <c r="C332" s="354"/>
      <c r="D332" s="354"/>
      <c r="E332" s="114" t="s">
        <v>388</v>
      </c>
      <c r="F332" s="114" t="s">
        <v>388</v>
      </c>
      <c r="G332" s="114" t="s">
        <v>388</v>
      </c>
      <c r="H332" s="114" t="s">
        <v>388</v>
      </c>
      <c r="I332" s="114" t="s">
        <v>388</v>
      </c>
      <c r="J332" s="361">
        <f t="shared" ref="J332:R332" si="59">SUM(J328:J331)</f>
        <v>1586.3</v>
      </c>
      <c r="K332" s="361">
        <f t="shared" si="59"/>
        <v>1452.3</v>
      </c>
      <c r="L332" s="361">
        <f t="shared" si="59"/>
        <v>942.39999999999986</v>
      </c>
      <c r="M332" s="103">
        <f t="shared" si="59"/>
        <v>50</v>
      </c>
      <c r="N332" s="361">
        <f t="shared" si="59"/>
        <v>4401818.74</v>
      </c>
      <c r="O332" s="361">
        <f t="shared" si="59"/>
        <v>0</v>
      </c>
      <c r="P332" s="361">
        <f t="shared" si="59"/>
        <v>0</v>
      </c>
      <c r="Q332" s="361">
        <f t="shared" si="59"/>
        <v>0</v>
      </c>
      <c r="R332" s="361">
        <f t="shared" si="59"/>
        <v>4401818.74</v>
      </c>
      <c r="S332" s="361">
        <f>N332/K332</f>
        <v>3030.929380981891</v>
      </c>
      <c r="T332" s="361"/>
      <c r="U332" s="105"/>
      <c r="V332" s="117">
        <f t="shared" si="45"/>
        <v>-3030.929380981891</v>
      </c>
      <c r="W332" s="118"/>
    </row>
    <row r="333" spans="1:23" s="171" customFormat="1" ht="9" customHeight="1">
      <c r="A333" s="430" t="s">
        <v>35</v>
      </c>
      <c r="B333" s="430"/>
      <c r="C333" s="430"/>
      <c r="D333" s="430"/>
      <c r="E333" s="430"/>
      <c r="F333" s="430"/>
      <c r="G333" s="430"/>
      <c r="H333" s="430"/>
      <c r="I333" s="430"/>
      <c r="J333" s="430"/>
      <c r="K333" s="430"/>
      <c r="L333" s="430"/>
      <c r="M333" s="430"/>
      <c r="N333" s="430"/>
      <c r="O333" s="430"/>
      <c r="P333" s="430"/>
      <c r="Q333" s="430"/>
      <c r="R333" s="430"/>
      <c r="S333" s="430"/>
      <c r="T333" s="430"/>
      <c r="U333" s="430"/>
      <c r="V333" s="117">
        <f t="shared" si="45"/>
        <v>0</v>
      </c>
      <c r="W333" s="118"/>
    </row>
    <row r="334" spans="1:23" s="171" customFormat="1" ht="9" customHeight="1">
      <c r="A334" s="368">
        <v>237</v>
      </c>
      <c r="B334" s="129" t="s">
        <v>37</v>
      </c>
      <c r="C334" s="354" t="s">
        <v>975</v>
      </c>
      <c r="D334" s="354"/>
      <c r="E334" s="368">
        <v>1983</v>
      </c>
      <c r="F334" s="368">
        <v>1983</v>
      </c>
      <c r="G334" s="368" t="s">
        <v>88</v>
      </c>
      <c r="H334" s="368">
        <v>5</v>
      </c>
      <c r="I334" s="368">
        <v>10</v>
      </c>
      <c r="J334" s="361">
        <v>7782.18</v>
      </c>
      <c r="K334" s="361">
        <v>7582.18</v>
      </c>
      <c r="L334" s="361">
        <v>6998.18</v>
      </c>
      <c r="M334" s="368">
        <v>277</v>
      </c>
      <c r="N334" s="361">
        <f>'Приложение 2'!E337</f>
        <v>8244894.0599999996</v>
      </c>
      <c r="O334" s="361">
        <v>0</v>
      </c>
      <c r="P334" s="361">
        <v>0</v>
      </c>
      <c r="Q334" s="361">
        <v>0</v>
      </c>
      <c r="R334" s="361">
        <f>N334</f>
        <v>8244894.0599999996</v>
      </c>
      <c r="S334" s="361">
        <f>N334/K334</f>
        <v>1087.4041581708689</v>
      </c>
      <c r="T334" s="361">
        <v>4180</v>
      </c>
      <c r="U334" s="105" t="s">
        <v>226</v>
      </c>
      <c r="V334" s="117">
        <f t="shared" si="45"/>
        <v>3092.5958418291311</v>
      </c>
      <c r="W334" s="118"/>
    </row>
    <row r="335" spans="1:23" s="171" customFormat="1" ht="9" customHeight="1">
      <c r="A335" s="368">
        <v>238</v>
      </c>
      <c r="B335" s="129" t="s">
        <v>38</v>
      </c>
      <c r="C335" s="354" t="s">
        <v>976</v>
      </c>
      <c r="D335" s="354"/>
      <c r="E335" s="368">
        <v>1961</v>
      </c>
      <c r="F335" s="368">
        <v>1961</v>
      </c>
      <c r="G335" s="368" t="s">
        <v>88</v>
      </c>
      <c r="H335" s="368">
        <v>2</v>
      </c>
      <c r="I335" s="368">
        <v>1</v>
      </c>
      <c r="J335" s="361">
        <v>320</v>
      </c>
      <c r="K335" s="361">
        <v>305</v>
      </c>
      <c r="L335" s="361">
        <v>278</v>
      </c>
      <c r="M335" s="368">
        <v>7</v>
      </c>
      <c r="N335" s="361">
        <f>'Приложение 2'!E338</f>
        <v>795621.26</v>
      </c>
      <c r="O335" s="361">
        <v>0</v>
      </c>
      <c r="P335" s="361">
        <v>0</v>
      </c>
      <c r="Q335" s="361">
        <v>0</v>
      </c>
      <c r="R335" s="361">
        <f>N335</f>
        <v>795621.26</v>
      </c>
      <c r="S335" s="361">
        <f>N335/K335</f>
        <v>2608.5942950819672</v>
      </c>
      <c r="T335" s="361">
        <v>4503.95</v>
      </c>
      <c r="U335" s="105" t="s">
        <v>226</v>
      </c>
      <c r="V335" s="117">
        <f t="shared" si="45"/>
        <v>1895.3557049180326</v>
      </c>
      <c r="W335" s="118"/>
    </row>
    <row r="336" spans="1:23" s="171" customFormat="1" ht="9" customHeight="1">
      <c r="A336" s="368">
        <v>239</v>
      </c>
      <c r="B336" s="129" t="s">
        <v>370</v>
      </c>
      <c r="C336" s="354" t="s">
        <v>975</v>
      </c>
      <c r="D336" s="354"/>
      <c r="E336" s="368">
        <v>1985</v>
      </c>
      <c r="F336" s="368">
        <v>1985</v>
      </c>
      <c r="G336" s="368" t="s">
        <v>88</v>
      </c>
      <c r="H336" s="368">
        <v>1</v>
      </c>
      <c r="I336" s="368">
        <v>12</v>
      </c>
      <c r="J336" s="361">
        <v>639</v>
      </c>
      <c r="K336" s="361">
        <v>523.70000000000005</v>
      </c>
      <c r="L336" s="361">
        <v>523.70000000000005</v>
      </c>
      <c r="M336" s="368">
        <v>18</v>
      </c>
      <c r="N336" s="361">
        <f>'Приложение 2'!E339</f>
        <v>1237806.0900000001</v>
      </c>
      <c r="O336" s="361">
        <v>0</v>
      </c>
      <c r="P336" s="361">
        <v>0</v>
      </c>
      <c r="Q336" s="361">
        <v>0</v>
      </c>
      <c r="R336" s="361">
        <f>N336</f>
        <v>1237806.0900000001</v>
      </c>
      <c r="S336" s="361">
        <f>N336/K336</f>
        <v>2363.5785564254343</v>
      </c>
      <c r="T336" s="361">
        <v>4180</v>
      </c>
      <c r="U336" s="105" t="s">
        <v>226</v>
      </c>
      <c r="V336" s="117">
        <f t="shared" si="45"/>
        <v>1816.4214435745657</v>
      </c>
      <c r="W336" s="118"/>
    </row>
    <row r="337" spans="1:23" s="171" customFormat="1" ht="21.75" customHeight="1">
      <c r="A337" s="429" t="s">
        <v>36</v>
      </c>
      <c r="B337" s="429"/>
      <c r="C337" s="354"/>
      <c r="D337" s="354"/>
      <c r="E337" s="114" t="s">
        <v>388</v>
      </c>
      <c r="F337" s="114" t="s">
        <v>388</v>
      </c>
      <c r="G337" s="114" t="s">
        <v>388</v>
      </c>
      <c r="H337" s="114" t="s">
        <v>388</v>
      </c>
      <c r="I337" s="114" t="s">
        <v>388</v>
      </c>
      <c r="J337" s="361">
        <f t="shared" ref="J337:R337" si="60">SUM(J334:J336)</f>
        <v>8741.18</v>
      </c>
      <c r="K337" s="361">
        <f t="shared" si="60"/>
        <v>8410.880000000001</v>
      </c>
      <c r="L337" s="361">
        <f t="shared" si="60"/>
        <v>7799.88</v>
      </c>
      <c r="M337" s="103">
        <f t="shared" si="60"/>
        <v>302</v>
      </c>
      <c r="N337" s="361">
        <f t="shared" si="60"/>
        <v>10278321.41</v>
      </c>
      <c r="O337" s="361">
        <f t="shared" si="60"/>
        <v>0</v>
      </c>
      <c r="P337" s="361">
        <f t="shared" si="60"/>
        <v>0</v>
      </c>
      <c r="Q337" s="361">
        <f t="shared" si="60"/>
        <v>0</v>
      </c>
      <c r="R337" s="361">
        <f t="shared" si="60"/>
        <v>10278321.41</v>
      </c>
      <c r="S337" s="361">
        <f>N337/K337</f>
        <v>1222.0268759035914</v>
      </c>
      <c r="T337" s="361"/>
      <c r="U337" s="105"/>
      <c r="V337" s="117">
        <f t="shared" ref="V337:V357" si="61">T337-S337</f>
        <v>-1222.0268759035914</v>
      </c>
      <c r="W337" s="118"/>
    </row>
    <row r="338" spans="1:23" s="171" customFormat="1" ht="9" customHeight="1">
      <c r="A338" s="430" t="s">
        <v>40</v>
      </c>
      <c r="B338" s="430"/>
      <c r="C338" s="430"/>
      <c r="D338" s="430"/>
      <c r="E338" s="430"/>
      <c r="F338" s="430"/>
      <c r="G338" s="430"/>
      <c r="H338" s="430"/>
      <c r="I338" s="430"/>
      <c r="J338" s="430"/>
      <c r="K338" s="430"/>
      <c r="L338" s="430"/>
      <c r="M338" s="430"/>
      <c r="N338" s="430"/>
      <c r="O338" s="430"/>
      <c r="P338" s="430"/>
      <c r="Q338" s="430"/>
      <c r="R338" s="430"/>
      <c r="S338" s="430"/>
      <c r="T338" s="430"/>
      <c r="U338" s="430"/>
      <c r="V338" s="117">
        <f t="shared" si="61"/>
        <v>0</v>
      </c>
      <c r="W338" s="118"/>
    </row>
    <row r="339" spans="1:23" s="171" customFormat="1" ht="9" customHeight="1">
      <c r="A339" s="368">
        <v>240</v>
      </c>
      <c r="B339" s="129" t="s">
        <v>42</v>
      </c>
      <c r="C339" s="354" t="s">
        <v>976</v>
      </c>
      <c r="D339" s="354"/>
      <c r="E339" s="368">
        <v>1963</v>
      </c>
      <c r="F339" s="368"/>
      <c r="G339" s="368" t="s">
        <v>88</v>
      </c>
      <c r="H339" s="368">
        <v>4</v>
      </c>
      <c r="I339" s="368">
        <v>2</v>
      </c>
      <c r="J339" s="122">
        <v>1419.3</v>
      </c>
      <c r="K339" s="370">
        <v>1293.46</v>
      </c>
      <c r="L339" s="368">
        <v>1249.95</v>
      </c>
      <c r="M339" s="370">
        <v>53</v>
      </c>
      <c r="N339" s="361">
        <f>'Приложение 2'!E342</f>
        <v>2068137.48</v>
      </c>
      <c r="O339" s="361">
        <v>0</v>
      </c>
      <c r="P339" s="361">
        <v>0</v>
      </c>
      <c r="Q339" s="361">
        <v>0</v>
      </c>
      <c r="R339" s="361">
        <f>N339</f>
        <v>2068137.48</v>
      </c>
      <c r="S339" s="361">
        <f>N339/K339</f>
        <v>1598.9187759961653</v>
      </c>
      <c r="T339" s="361">
        <v>4503.95</v>
      </c>
      <c r="U339" s="105" t="s">
        <v>226</v>
      </c>
      <c r="V339" s="117">
        <f t="shared" si="61"/>
        <v>2905.0312240038347</v>
      </c>
      <c r="W339" s="118"/>
    </row>
    <row r="340" spans="1:23" s="171" customFormat="1" ht="9" customHeight="1">
      <c r="A340" s="368">
        <v>241</v>
      </c>
      <c r="B340" s="129" t="s">
        <v>41</v>
      </c>
      <c r="C340" s="354" t="s">
        <v>978</v>
      </c>
      <c r="D340" s="354"/>
      <c r="E340" s="368">
        <v>1950</v>
      </c>
      <c r="F340" s="368"/>
      <c r="G340" s="368" t="s">
        <v>88</v>
      </c>
      <c r="H340" s="368" t="s">
        <v>73</v>
      </c>
      <c r="I340" s="368" t="s">
        <v>73</v>
      </c>
      <c r="J340" s="361">
        <v>695.18</v>
      </c>
      <c r="K340" s="361">
        <v>638.03</v>
      </c>
      <c r="L340" s="361">
        <v>638.03</v>
      </c>
      <c r="M340" s="103">
        <v>26</v>
      </c>
      <c r="N340" s="361">
        <f>'Приложение 2'!E343</f>
        <v>2006047.57</v>
      </c>
      <c r="O340" s="361">
        <v>0</v>
      </c>
      <c r="P340" s="361">
        <v>0</v>
      </c>
      <c r="Q340" s="361">
        <v>0</v>
      </c>
      <c r="R340" s="361">
        <f>N340</f>
        <v>2006047.57</v>
      </c>
      <c r="S340" s="361">
        <f>N340/K340</f>
        <v>3144.1273451091643</v>
      </c>
      <c r="T340" s="361">
        <f>4984.65+322.91</f>
        <v>5307.5599999999995</v>
      </c>
      <c r="U340" s="105" t="s">
        <v>226</v>
      </c>
      <c r="V340" s="117">
        <f t="shared" si="61"/>
        <v>2163.4326548908352</v>
      </c>
      <c r="W340" s="118"/>
    </row>
    <row r="341" spans="1:23" s="171" customFormat="1" ht="21.75" customHeight="1">
      <c r="A341" s="429" t="s">
        <v>39</v>
      </c>
      <c r="B341" s="429"/>
      <c r="C341" s="354"/>
      <c r="D341" s="354"/>
      <c r="E341" s="114" t="s">
        <v>388</v>
      </c>
      <c r="F341" s="114" t="s">
        <v>388</v>
      </c>
      <c r="G341" s="114" t="s">
        <v>388</v>
      </c>
      <c r="H341" s="114" t="s">
        <v>388</v>
      </c>
      <c r="I341" s="114" t="s">
        <v>388</v>
      </c>
      <c r="J341" s="361">
        <f t="shared" ref="J341:R341" si="62">SUM(J339:J340)</f>
        <v>2114.48</v>
      </c>
      <c r="K341" s="361">
        <f t="shared" si="62"/>
        <v>1931.49</v>
      </c>
      <c r="L341" s="361">
        <f t="shared" si="62"/>
        <v>1887.98</v>
      </c>
      <c r="M341" s="103">
        <f t="shared" si="62"/>
        <v>79</v>
      </c>
      <c r="N341" s="361">
        <f t="shared" si="62"/>
        <v>4074185.05</v>
      </c>
      <c r="O341" s="361">
        <f t="shared" si="62"/>
        <v>0</v>
      </c>
      <c r="P341" s="361">
        <f t="shared" si="62"/>
        <v>0</v>
      </c>
      <c r="Q341" s="361">
        <f t="shared" si="62"/>
        <v>0</v>
      </c>
      <c r="R341" s="361">
        <f t="shared" si="62"/>
        <v>4074185.05</v>
      </c>
      <c r="S341" s="361">
        <f>N341/K341</f>
        <v>2109.348249279054</v>
      </c>
      <c r="T341" s="361"/>
      <c r="U341" s="105"/>
      <c r="V341" s="117">
        <f t="shared" si="61"/>
        <v>-2109.348249279054</v>
      </c>
      <c r="W341" s="118"/>
    </row>
    <row r="342" spans="1:23" s="171" customFormat="1" ht="9" customHeight="1">
      <c r="A342" s="430" t="s">
        <v>45</v>
      </c>
      <c r="B342" s="430"/>
      <c r="C342" s="430"/>
      <c r="D342" s="430"/>
      <c r="E342" s="430"/>
      <c r="F342" s="430"/>
      <c r="G342" s="430"/>
      <c r="H342" s="430"/>
      <c r="I342" s="430"/>
      <c r="J342" s="430"/>
      <c r="K342" s="430"/>
      <c r="L342" s="430"/>
      <c r="M342" s="430"/>
      <c r="N342" s="430"/>
      <c r="O342" s="430"/>
      <c r="P342" s="430"/>
      <c r="Q342" s="430"/>
      <c r="R342" s="430"/>
      <c r="S342" s="430"/>
      <c r="T342" s="430"/>
      <c r="U342" s="430"/>
      <c r="V342" s="117">
        <f t="shared" si="61"/>
        <v>0</v>
      </c>
      <c r="W342" s="118"/>
    </row>
    <row r="343" spans="1:23" s="171" customFormat="1" ht="9" customHeight="1">
      <c r="A343" s="368">
        <v>242</v>
      </c>
      <c r="B343" s="129" t="s">
        <v>46</v>
      </c>
      <c r="C343" s="354" t="s">
        <v>976</v>
      </c>
      <c r="D343" s="354"/>
      <c r="E343" s="368">
        <v>1937</v>
      </c>
      <c r="F343" s="368"/>
      <c r="G343" s="368" t="s">
        <v>88</v>
      </c>
      <c r="H343" s="368">
        <v>2</v>
      </c>
      <c r="I343" s="368">
        <v>3</v>
      </c>
      <c r="J343" s="361">
        <v>651.4</v>
      </c>
      <c r="K343" s="361">
        <v>573.4</v>
      </c>
      <c r="L343" s="361">
        <v>573.4</v>
      </c>
      <c r="M343" s="103">
        <v>24</v>
      </c>
      <c r="N343" s="361">
        <f>'Приложение 2'!E346</f>
        <v>1720751.65</v>
      </c>
      <c r="O343" s="122">
        <v>0</v>
      </c>
      <c r="P343" s="122">
        <v>0</v>
      </c>
      <c r="Q343" s="122">
        <v>0</v>
      </c>
      <c r="R343" s="361">
        <f>N343</f>
        <v>1720751.65</v>
      </c>
      <c r="S343" s="361">
        <f t="shared" ref="S343:S356" si="63">N343/K343</f>
        <v>3000.9620683641438</v>
      </c>
      <c r="T343" s="361">
        <v>4503.95</v>
      </c>
      <c r="U343" s="105" t="s">
        <v>226</v>
      </c>
      <c r="V343" s="117">
        <f t="shared" si="61"/>
        <v>1502.9879316358561</v>
      </c>
      <c r="W343" s="118"/>
    </row>
    <row r="344" spans="1:23" s="171" customFormat="1" ht="9" customHeight="1">
      <c r="A344" s="368">
        <v>243</v>
      </c>
      <c r="B344" s="129" t="s">
        <v>47</v>
      </c>
      <c r="C344" s="354" t="s">
        <v>976</v>
      </c>
      <c r="D344" s="354"/>
      <c r="E344" s="368">
        <v>1957</v>
      </c>
      <c r="F344" s="368"/>
      <c r="G344" s="368" t="s">
        <v>88</v>
      </c>
      <c r="H344" s="368">
        <v>2</v>
      </c>
      <c r="I344" s="368">
        <v>1</v>
      </c>
      <c r="J344" s="361">
        <v>481.9</v>
      </c>
      <c r="K344" s="361">
        <v>440.79999999999995</v>
      </c>
      <c r="L344" s="361">
        <v>373.9</v>
      </c>
      <c r="M344" s="103">
        <v>17</v>
      </c>
      <c r="N344" s="361">
        <f>'Приложение 2'!E347</f>
        <v>1285114.48</v>
      </c>
      <c r="O344" s="122">
        <v>0</v>
      </c>
      <c r="P344" s="122">
        <v>0</v>
      </c>
      <c r="Q344" s="122">
        <v>0</v>
      </c>
      <c r="R344" s="361">
        <f t="shared" ref="R344:R357" si="64">N344</f>
        <v>1285114.48</v>
      </c>
      <c r="S344" s="361">
        <f t="shared" si="63"/>
        <v>2915.4139745916518</v>
      </c>
      <c r="T344" s="361">
        <v>4503.95</v>
      </c>
      <c r="U344" s="105" t="s">
        <v>226</v>
      </c>
      <c r="V344" s="117">
        <f t="shared" si="61"/>
        <v>1588.536025408348</v>
      </c>
      <c r="W344" s="118"/>
    </row>
    <row r="345" spans="1:23" s="171" customFormat="1" ht="9" customHeight="1">
      <c r="A345" s="368">
        <v>244</v>
      </c>
      <c r="B345" s="129" t="s">
        <v>48</v>
      </c>
      <c r="C345" s="354" t="s">
        <v>976</v>
      </c>
      <c r="D345" s="354"/>
      <c r="E345" s="368">
        <v>1972</v>
      </c>
      <c r="F345" s="368"/>
      <c r="G345" s="368" t="s">
        <v>88</v>
      </c>
      <c r="H345" s="368">
        <v>2</v>
      </c>
      <c r="I345" s="368">
        <v>2</v>
      </c>
      <c r="J345" s="361">
        <v>775.6</v>
      </c>
      <c r="K345" s="361">
        <v>716</v>
      </c>
      <c r="L345" s="361">
        <v>716</v>
      </c>
      <c r="M345" s="103">
        <v>28</v>
      </c>
      <c r="N345" s="361">
        <f>'Приложение 2'!E348</f>
        <v>2005619.8</v>
      </c>
      <c r="O345" s="122">
        <v>0</v>
      </c>
      <c r="P345" s="122">
        <v>0</v>
      </c>
      <c r="Q345" s="122">
        <v>0</v>
      </c>
      <c r="R345" s="361">
        <f t="shared" si="64"/>
        <v>2005619.8</v>
      </c>
      <c r="S345" s="361">
        <f t="shared" si="63"/>
        <v>2801.1449720670394</v>
      </c>
      <c r="T345" s="361">
        <v>4503.95</v>
      </c>
      <c r="U345" s="105" t="s">
        <v>226</v>
      </c>
      <c r="V345" s="117">
        <f t="shared" si="61"/>
        <v>1702.8050279329605</v>
      </c>
      <c r="W345" s="118"/>
    </row>
    <row r="346" spans="1:23" s="171" customFormat="1" ht="9" customHeight="1">
      <c r="A346" s="368">
        <v>245</v>
      </c>
      <c r="B346" s="129" t="s">
        <v>59</v>
      </c>
      <c r="C346" s="354" t="s">
        <v>975</v>
      </c>
      <c r="D346" s="354"/>
      <c r="E346" s="368">
        <v>1970</v>
      </c>
      <c r="F346" s="368"/>
      <c r="G346" s="368" t="s">
        <v>88</v>
      </c>
      <c r="H346" s="368">
        <v>4</v>
      </c>
      <c r="I346" s="368">
        <v>1</v>
      </c>
      <c r="J346" s="361">
        <v>2711.3</v>
      </c>
      <c r="K346" s="361">
        <v>1386.1</v>
      </c>
      <c r="L346" s="361">
        <v>1386.1</v>
      </c>
      <c r="M346" s="103">
        <v>212</v>
      </c>
      <c r="N346" s="361">
        <f>'Приложение 2'!E349</f>
        <v>3171266.41</v>
      </c>
      <c r="O346" s="122">
        <v>0</v>
      </c>
      <c r="P346" s="122">
        <v>0</v>
      </c>
      <c r="Q346" s="122">
        <v>0</v>
      </c>
      <c r="R346" s="361">
        <f t="shared" si="64"/>
        <v>3171266.41</v>
      </c>
      <c r="S346" s="361">
        <f t="shared" si="63"/>
        <v>2287.9059303080589</v>
      </c>
      <c r="T346" s="361">
        <v>4180</v>
      </c>
      <c r="U346" s="105" t="s">
        <v>226</v>
      </c>
      <c r="V346" s="117">
        <f t="shared" si="61"/>
        <v>1892.0940696919411</v>
      </c>
      <c r="W346" s="118"/>
    </row>
    <row r="347" spans="1:23" s="171" customFormat="1" ht="9" customHeight="1">
      <c r="A347" s="368">
        <v>246</v>
      </c>
      <c r="B347" s="129" t="s">
        <v>49</v>
      </c>
      <c r="C347" s="354" t="s">
        <v>975</v>
      </c>
      <c r="D347" s="354"/>
      <c r="E347" s="368">
        <v>1971</v>
      </c>
      <c r="F347" s="368"/>
      <c r="G347" s="368" t="s">
        <v>88</v>
      </c>
      <c r="H347" s="368">
        <v>5</v>
      </c>
      <c r="I347" s="368">
        <v>4</v>
      </c>
      <c r="J347" s="361">
        <v>3479.9</v>
      </c>
      <c r="K347" s="361">
        <v>3211.5</v>
      </c>
      <c r="L347" s="361">
        <v>3211.5</v>
      </c>
      <c r="M347" s="103">
        <v>127</v>
      </c>
      <c r="N347" s="361">
        <f>'Приложение 2'!E350</f>
        <v>3050453.33</v>
      </c>
      <c r="O347" s="361">
        <v>0</v>
      </c>
      <c r="P347" s="361">
        <v>0</v>
      </c>
      <c r="Q347" s="361">
        <v>0</v>
      </c>
      <c r="R347" s="361">
        <f t="shared" si="64"/>
        <v>3050453.33</v>
      </c>
      <c r="S347" s="361">
        <f t="shared" si="63"/>
        <v>949.85313093569982</v>
      </c>
      <c r="T347" s="361">
        <v>4180</v>
      </c>
      <c r="U347" s="105" t="s">
        <v>226</v>
      </c>
      <c r="V347" s="117">
        <f t="shared" si="61"/>
        <v>3230.1468690643001</v>
      </c>
      <c r="W347" s="118"/>
    </row>
    <row r="348" spans="1:23" s="171" customFormat="1" ht="9" customHeight="1">
      <c r="A348" s="368">
        <v>247</v>
      </c>
      <c r="B348" s="129" t="s">
        <v>56</v>
      </c>
      <c r="C348" s="354" t="s">
        <v>976</v>
      </c>
      <c r="D348" s="354"/>
      <c r="E348" s="368">
        <v>1964</v>
      </c>
      <c r="F348" s="368"/>
      <c r="G348" s="368" t="s">
        <v>88</v>
      </c>
      <c r="H348" s="368">
        <v>2</v>
      </c>
      <c r="I348" s="368">
        <v>3</v>
      </c>
      <c r="J348" s="361">
        <v>543</v>
      </c>
      <c r="K348" s="361">
        <v>480.7</v>
      </c>
      <c r="L348" s="361">
        <v>480.7</v>
      </c>
      <c r="M348" s="103">
        <v>15</v>
      </c>
      <c r="N348" s="361">
        <f>'Приложение 2'!E351</f>
        <v>1651139.81</v>
      </c>
      <c r="O348" s="361">
        <v>0</v>
      </c>
      <c r="P348" s="361">
        <v>0</v>
      </c>
      <c r="Q348" s="361">
        <v>0</v>
      </c>
      <c r="R348" s="361">
        <f t="shared" si="64"/>
        <v>1651139.81</v>
      </c>
      <c r="S348" s="361">
        <f t="shared" si="63"/>
        <v>3434.8654254212611</v>
      </c>
      <c r="T348" s="361">
        <v>4503.95</v>
      </c>
      <c r="U348" s="105" t="s">
        <v>226</v>
      </c>
      <c r="V348" s="117">
        <f t="shared" si="61"/>
        <v>1069.0845745787387</v>
      </c>
      <c r="W348" s="118"/>
    </row>
    <row r="349" spans="1:23" s="171" customFormat="1" ht="9" customHeight="1">
      <c r="A349" s="368">
        <v>248</v>
      </c>
      <c r="B349" s="129" t="s">
        <v>50</v>
      </c>
      <c r="C349" s="354" t="s">
        <v>976</v>
      </c>
      <c r="D349" s="354"/>
      <c r="E349" s="368">
        <v>1953</v>
      </c>
      <c r="F349" s="368"/>
      <c r="G349" s="368" t="s">
        <v>88</v>
      </c>
      <c r="H349" s="368">
        <v>2</v>
      </c>
      <c r="I349" s="368">
        <v>2</v>
      </c>
      <c r="J349" s="361">
        <v>411.73</v>
      </c>
      <c r="K349" s="361">
        <v>378.8</v>
      </c>
      <c r="L349" s="361">
        <v>378.8</v>
      </c>
      <c r="M349" s="103">
        <v>21</v>
      </c>
      <c r="N349" s="361">
        <f>'Приложение 2'!E352</f>
        <v>1238251.32</v>
      </c>
      <c r="O349" s="361">
        <v>0</v>
      </c>
      <c r="P349" s="361">
        <v>0</v>
      </c>
      <c r="Q349" s="361">
        <v>0</v>
      </c>
      <c r="R349" s="361">
        <f t="shared" si="64"/>
        <v>1238251.32</v>
      </c>
      <c r="S349" s="361">
        <f t="shared" si="63"/>
        <v>3268.8788806758184</v>
      </c>
      <c r="T349" s="361">
        <v>4503.95</v>
      </c>
      <c r="U349" s="105" t="s">
        <v>226</v>
      </c>
      <c r="V349" s="117">
        <f t="shared" si="61"/>
        <v>1235.0711193241814</v>
      </c>
      <c r="W349" s="118"/>
    </row>
    <row r="350" spans="1:23" s="171" customFormat="1" ht="9" customHeight="1">
      <c r="A350" s="368">
        <v>249</v>
      </c>
      <c r="B350" s="129" t="s">
        <v>51</v>
      </c>
      <c r="C350" s="354" t="s">
        <v>975</v>
      </c>
      <c r="D350" s="354"/>
      <c r="E350" s="368">
        <v>1971</v>
      </c>
      <c r="F350" s="368"/>
      <c r="G350" s="368" t="s">
        <v>90</v>
      </c>
      <c r="H350" s="368">
        <v>2</v>
      </c>
      <c r="I350" s="368">
        <v>2</v>
      </c>
      <c r="J350" s="361">
        <v>691.1</v>
      </c>
      <c r="K350" s="361">
        <v>634</v>
      </c>
      <c r="L350" s="361">
        <v>634</v>
      </c>
      <c r="M350" s="103">
        <v>25</v>
      </c>
      <c r="N350" s="361">
        <f>'Приложение 2'!E353</f>
        <v>1641356.28</v>
      </c>
      <c r="O350" s="361">
        <v>0</v>
      </c>
      <c r="P350" s="361">
        <v>0</v>
      </c>
      <c r="Q350" s="361">
        <v>0</v>
      </c>
      <c r="R350" s="361">
        <f t="shared" si="64"/>
        <v>1641356.28</v>
      </c>
      <c r="S350" s="361">
        <f t="shared" si="63"/>
        <v>2588.8900315457413</v>
      </c>
      <c r="T350" s="361">
        <v>4180</v>
      </c>
      <c r="U350" s="105" t="s">
        <v>226</v>
      </c>
      <c r="V350" s="117">
        <f t="shared" si="61"/>
        <v>1591.1099684542587</v>
      </c>
      <c r="W350" s="118"/>
    </row>
    <row r="351" spans="1:23" s="171" customFormat="1" ht="9" customHeight="1">
      <c r="A351" s="368">
        <v>250</v>
      </c>
      <c r="B351" s="129" t="s">
        <v>52</v>
      </c>
      <c r="C351" s="354" t="s">
        <v>975</v>
      </c>
      <c r="D351" s="354"/>
      <c r="E351" s="368">
        <v>1973</v>
      </c>
      <c r="F351" s="368"/>
      <c r="G351" s="368" t="s">
        <v>88</v>
      </c>
      <c r="H351" s="368">
        <v>5</v>
      </c>
      <c r="I351" s="368">
        <v>2</v>
      </c>
      <c r="J351" s="361">
        <v>1895.3</v>
      </c>
      <c r="K351" s="361">
        <v>1652.1</v>
      </c>
      <c r="L351" s="361">
        <v>1652.1</v>
      </c>
      <c r="M351" s="103">
        <v>87</v>
      </c>
      <c r="N351" s="361">
        <f>'Приложение 2'!E354</f>
        <v>1892023.06</v>
      </c>
      <c r="O351" s="361">
        <v>0</v>
      </c>
      <c r="P351" s="361">
        <v>0</v>
      </c>
      <c r="Q351" s="361">
        <v>0</v>
      </c>
      <c r="R351" s="361">
        <f t="shared" si="64"/>
        <v>1892023.06</v>
      </c>
      <c r="S351" s="361">
        <f t="shared" si="63"/>
        <v>1145.2230857696266</v>
      </c>
      <c r="T351" s="361">
        <v>4180</v>
      </c>
      <c r="U351" s="105" t="s">
        <v>226</v>
      </c>
      <c r="V351" s="117">
        <f t="shared" si="61"/>
        <v>3034.7769142303732</v>
      </c>
      <c r="W351" s="118"/>
    </row>
    <row r="352" spans="1:23" s="171" customFormat="1" ht="9" customHeight="1">
      <c r="A352" s="368">
        <v>251</v>
      </c>
      <c r="B352" s="129" t="s">
        <v>53</v>
      </c>
      <c r="C352" s="354" t="s">
        <v>975</v>
      </c>
      <c r="D352" s="354"/>
      <c r="E352" s="368">
        <v>1971</v>
      </c>
      <c r="F352" s="368"/>
      <c r="G352" s="368" t="s">
        <v>90</v>
      </c>
      <c r="H352" s="368">
        <v>5</v>
      </c>
      <c r="I352" s="368">
        <v>4</v>
      </c>
      <c r="J352" s="361">
        <v>2885.1</v>
      </c>
      <c r="K352" s="361">
        <v>2504.6</v>
      </c>
      <c r="L352" s="361">
        <v>2504.6</v>
      </c>
      <c r="M352" s="103">
        <v>104</v>
      </c>
      <c r="N352" s="361">
        <f>'Приложение 2'!E355</f>
        <v>2531240.13</v>
      </c>
      <c r="O352" s="361">
        <v>0</v>
      </c>
      <c r="P352" s="361">
        <v>0</v>
      </c>
      <c r="Q352" s="361">
        <v>0</v>
      </c>
      <c r="R352" s="361">
        <f t="shared" si="64"/>
        <v>2531240.13</v>
      </c>
      <c r="S352" s="361">
        <f t="shared" si="63"/>
        <v>1010.6364808751896</v>
      </c>
      <c r="T352" s="361">
        <v>4180</v>
      </c>
      <c r="U352" s="105" t="s">
        <v>226</v>
      </c>
      <c r="V352" s="117">
        <f t="shared" si="61"/>
        <v>3169.3635191248104</v>
      </c>
      <c r="W352" s="118"/>
    </row>
    <row r="353" spans="1:23" s="171" customFormat="1" ht="9" customHeight="1">
      <c r="A353" s="368">
        <v>252</v>
      </c>
      <c r="B353" s="129" t="s">
        <v>54</v>
      </c>
      <c r="C353" s="354" t="s">
        <v>975</v>
      </c>
      <c r="D353" s="354"/>
      <c r="E353" s="368">
        <v>1970</v>
      </c>
      <c r="F353" s="368"/>
      <c r="G353" s="368" t="s">
        <v>90</v>
      </c>
      <c r="H353" s="368">
        <v>5</v>
      </c>
      <c r="I353" s="368">
        <v>4</v>
      </c>
      <c r="J353" s="361">
        <v>2866.7</v>
      </c>
      <c r="K353" s="361">
        <v>2605.6</v>
      </c>
      <c r="L353" s="361">
        <v>2605.6</v>
      </c>
      <c r="M353" s="103">
        <v>111</v>
      </c>
      <c r="N353" s="361">
        <f>'Приложение 2'!E356</f>
        <v>2534340.3199999998</v>
      </c>
      <c r="O353" s="361">
        <v>0</v>
      </c>
      <c r="P353" s="361">
        <v>0</v>
      </c>
      <c r="Q353" s="361">
        <v>0</v>
      </c>
      <c r="R353" s="361">
        <f t="shared" si="64"/>
        <v>2534340.3199999998</v>
      </c>
      <c r="S353" s="361">
        <f t="shared" si="63"/>
        <v>972.65133558489401</v>
      </c>
      <c r="T353" s="361">
        <v>4180</v>
      </c>
      <c r="U353" s="105" t="s">
        <v>226</v>
      </c>
      <c r="V353" s="117">
        <f t="shared" si="61"/>
        <v>3207.3486644151062</v>
      </c>
      <c r="W353" s="118"/>
    </row>
    <row r="354" spans="1:23" s="171" customFormat="1" ht="9" customHeight="1">
      <c r="A354" s="368">
        <v>253</v>
      </c>
      <c r="B354" s="129" t="s">
        <v>55</v>
      </c>
      <c r="C354" s="354" t="s">
        <v>976</v>
      </c>
      <c r="D354" s="354"/>
      <c r="E354" s="368">
        <v>1964</v>
      </c>
      <c r="F354" s="368"/>
      <c r="G354" s="368" t="s">
        <v>88</v>
      </c>
      <c r="H354" s="368">
        <v>4</v>
      </c>
      <c r="I354" s="368">
        <v>2</v>
      </c>
      <c r="J354" s="361">
        <v>1354.6</v>
      </c>
      <c r="K354" s="361">
        <v>1221.2</v>
      </c>
      <c r="L354" s="361">
        <v>1221.2</v>
      </c>
      <c r="M354" s="103">
        <v>54</v>
      </c>
      <c r="N354" s="361">
        <f>'Приложение 2'!E357</f>
        <v>1590567.17</v>
      </c>
      <c r="O354" s="361">
        <v>0</v>
      </c>
      <c r="P354" s="361">
        <v>0</v>
      </c>
      <c r="Q354" s="361">
        <v>0</v>
      </c>
      <c r="R354" s="361">
        <f t="shared" si="64"/>
        <v>1590567.17</v>
      </c>
      <c r="S354" s="361">
        <f t="shared" si="63"/>
        <v>1302.4624713396659</v>
      </c>
      <c r="T354" s="361">
        <v>4503.95</v>
      </c>
      <c r="U354" s="105" t="s">
        <v>226</v>
      </c>
      <c r="V354" s="117">
        <f t="shared" si="61"/>
        <v>3201.4875286603337</v>
      </c>
      <c r="W354" s="118"/>
    </row>
    <row r="355" spans="1:23" s="171" customFormat="1" ht="9" customHeight="1">
      <c r="A355" s="368">
        <v>254</v>
      </c>
      <c r="B355" s="129" t="s">
        <v>58</v>
      </c>
      <c r="C355" s="354" t="s">
        <v>975</v>
      </c>
      <c r="D355" s="354"/>
      <c r="E355" s="368">
        <v>1975</v>
      </c>
      <c r="F355" s="368"/>
      <c r="G355" s="368" t="s">
        <v>88</v>
      </c>
      <c r="H355" s="368">
        <v>2</v>
      </c>
      <c r="I355" s="368">
        <v>1</v>
      </c>
      <c r="J355" s="361">
        <v>783.2</v>
      </c>
      <c r="K355" s="361">
        <v>519</v>
      </c>
      <c r="L355" s="361">
        <v>519</v>
      </c>
      <c r="M355" s="103">
        <v>55</v>
      </c>
      <c r="N355" s="361">
        <f>'Приложение 2'!E358</f>
        <v>1253453.5</v>
      </c>
      <c r="O355" s="361">
        <v>0</v>
      </c>
      <c r="P355" s="361">
        <v>0</v>
      </c>
      <c r="Q355" s="361">
        <v>0</v>
      </c>
      <c r="R355" s="361">
        <f t="shared" si="64"/>
        <v>1253453.5</v>
      </c>
      <c r="S355" s="361">
        <f t="shared" si="63"/>
        <v>2415.131984585742</v>
      </c>
      <c r="T355" s="361">
        <f>IF('Приложение 2'!J358="скатная",3605.25,4180)</f>
        <v>4180</v>
      </c>
      <c r="U355" s="105" t="s">
        <v>226</v>
      </c>
      <c r="V355" s="117">
        <f t="shared" si="61"/>
        <v>1764.868015414258</v>
      </c>
      <c r="W355" s="118"/>
    </row>
    <row r="356" spans="1:23" s="171" customFormat="1" ht="9" customHeight="1">
      <c r="A356" s="368">
        <v>255</v>
      </c>
      <c r="B356" s="129" t="s">
        <v>57</v>
      </c>
      <c r="C356" s="354" t="s">
        <v>975</v>
      </c>
      <c r="D356" s="354"/>
      <c r="E356" s="368">
        <v>1979</v>
      </c>
      <c r="F356" s="368"/>
      <c r="G356" s="368" t="s">
        <v>88</v>
      </c>
      <c r="H356" s="368">
        <v>5</v>
      </c>
      <c r="I356" s="368">
        <v>1</v>
      </c>
      <c r="J356" s="361">
        <v>2181.9</v>
      </c>
      <c r="K356" s="361">
        <v>846.1</v>
      </c>
      <c r="L356" s="361">
        <v>846.1</v>
      </c>
      <c r="M356" s="103">
        <v>131</v>
      </c>
      <c r="N356" s="361">
        <f>'Приложение 2'!E359</f>
        <v>1869179.81</v>
      </c>
      <c r="O356" s="361">
        <v>0</v>
      </c>
      <c r="P356" s="361">
        <v>0</v>
      </c>
      <c r="Q356" s="361">
        <v>0</v>
      </c>
      <c r="R356" s="361">
        <f t="shared" si="64"/>
        <v>1869179.81</v>
      </c>
      <c r="S356" s="361">
        <f t="shared" si="63"/>
        <v>2209.1712681716108</v>
      </c>
      <c r="T356" s="361">
        <v>4180</v>
      </c>
      <c r="U356" s="105" t="s">
        <v>226</v>
      </c>
      <c r="V356" s="117">
        <f t="shared" si="61"/>
        <v>1970.8287318283892</v>
      </c>
      <c r="W356" s="118"/>
    </row>
    <row r="357" spans="1:23" s="171" customFormat="1" ht="22.5" customHeight="1">
      <c r="A357" s="429" t="s">
        <v>44</v>
      </c>
      <c r="B357" s="429"/>
      <c r="C357" s="354"/>
      <c r="D357" s="354"/>
      <c r="E357" s="114" t="s">
        <v>388</v>
      </c>
      <c r="F357" s="114" t="s">
        <v>388</v>
      </c>
      <c r="G357" s="114" t="s">
        <v>388</v>
      </c>
      <c r="H357" s="114" t="s">
        <v>388</v>
      </c>
      <c r="I357" s="114" t="s">
        <v>388</v>
      </c>
      <c r="J357" s="361">
        <f t="shared" ref="J357:Q357" si="65">SUM(J343:J356)</f>
        <v>21712.73</v>
      </c>
      <c r="K357" s="361">
        <f t="shared" si="65"/>
        <v>17169.900000000001</v>
      </c>
      <c r="L357" s="361">
        <f t="shared" si="65"/>
        <v>17103</v>
      </c>
      <c r="M357" s="103">
        <f t="shared" si="65"/>
        <v>1011</v>
      </c>
      <c r="N357" s="361">
        <f t="shared" si="65"/>
        <v>27434757.069999997</v>
      </c>
      <c r="O357" s="361">
        <f t="shared" si="65"/>
        <v>0</v>
      </c>
      <c r="P357" s="361">
        <f t="shared" si="65"/>
        <v>0</v>
      </c>
      <c r="Q357" s="361">
        <f t="shared" si="65"/>
        <v>0</v>
      </c>
      <c r="R357" s="361">
        <f t="shared" si="64"/>
        <v>27434757.069999997</v>
      </c>
      <c r="S357" s="361">
        <f>N357/K357</f>
        <v>1597.8402361108681</v>
      </c>
      <c r="T357" s="361"/>
      <c r="U357" s="105"/>
      <c r="V357" s="117">
        <f t="shared" si="61"/>
        <v>-1597.8402361108681</v>
      </c>
      <c r="W357" s="118"/>
    </row>
    <row r="358" spans="1:23" ht="9" customHeight="1"/>
  </sheetData>
  <sheetProtection selectLockedCells="1" selectUnlockedCells="1"/>
  <autoFilter ref="A11:X357"/>
  <mergeCells count="115">
    <mergeCell ref="A316:B316"/>
    <mergeCell ref="A319:B319"/>
    <mergeCell ref="A333:U333"/>
    <mergeCell ref="A341:B341"/>
    <mergeCell ref="A338:U338"/>
    <mergeCell ref="A357:B357"/>
    <mergeCell ref="A337:B337"/>
    <mergeCell ref="A327:U327"/>
    <mergeCell ref="A322:B322"/>
    <mergeCell ref="A320:U320"/>
    <mergeCell ref="A323:U323"/>
    <mergeCell ref="A326:B326"/>
    <mergeCell ref="A312:B312"/>
    <mergeCell ref="A285:B285"/>
    <mergeCell ref="A288:B288"/>
    <mergeCell ref="A286:U286"/>
    <mergeCell ref="A302:B302"/>
    <mergeCell ref="A295:B295"/>
    <mergeCell ref="A296:U296"/>
    <mergeCell ref="A298:B298"/>
    <mergeCell ref="A313:U313"/>
    <mergeCell ref="A250:U250"/>
    <mergeCell ref="A282:U282"/>
    <mergeCell ref="A275:U275"/>
    <mergeCell ref="A278:B278"/>
    <mergeCell ref="A281:B281"/>
    <mergeCell ref="A279:U279"/>
    <mergeCell ref="A303:U303"/>
    <mergeCell ref="A306:B306"/>
    <mergeCell ref="A307:U307"/>
    <mergeCell ref="A213:B213"/>
    <mergeCell ref="A14:B14"/>
    <mergeCell ref="A173:B173"/>
    <mergeCell ref="A200:U200"/>
    <mergeCell ref="A242:B242"/>
    <mergeCell ref="A342:U342"/>
    <mergeCell ref="A289:U289"/>
    <mergeCell ref="A317:U317"/>
    <mergeCell ref="A332:B332"/>
    <mergeCell ref="A292:B292"/>
    <mergeCell ref="A293:U293"/>
    <mergeCell ref="A299:U299"/>
    <mergeCell ref="A268:B268"/>
    <mergeCell ref="A265:U265"/>
    <mergeCell ref="A264:B264"/>
    <mergeCell ref="A254:U254"/>
    <mergeCell ref="A256:B256"/>
    <mergeCell ref="A246:U246"/>
    <mergeCell ref="A257:U257"/>
    <mergeCell ref="A253:B253"/>
    <mergeCell ref="A269:U269"/>
    <mergeCell ref="A274:B274"/>
    <mergeCell ref="A245:B245"/>
    <mergeCell ref="A249:B249"/>
    <mergeCell ref="A162:U162"/>
    <mergeCell ref="A161:B161"/>
    <mergeCell ref="A157:U157"/>
    <mergeCell ref="A131:B131"/>
    <mergeCell ref="A12:B12"/>
    <mergeCell ref="A156:B156"/>
    <mergeCell ref="A170:U170"/>
    <mergeCell ref="A15:U15"/>
    <mergeCell ref="A143:B143"/>
    <mergeCell ref="A132:U132"/>
    <mergeCell ref="A144:U144"/>
    <mergeCell ref="A169:B169"/>
    <mergeCell ref="A13:U13"/>
    <mergeCell ref="K1:T1"/>
    <mergeCell ref="O8:R8"/>
    <mergeCell ref="N7:R7"/>
    <mergeCell ref="N8:N9"/>
    <mergeCell ref="K5:U5"/>
    <mergeCell ref="G7:G10"/>
    <mergeCell ref="A6:U6"/>
    <mergeCell ref="B7:B10"/>
    <mergeCell ref="S7:S9"/>
    <mergeCell ref="K7:L7"/>
    <mergeCell ref="E8:E10"/>
    <mergeCell ref="A7:A10"/>
    <mergeCell ref="F8:F10"/>
    <mergeCell ref="K8:K9"/>
    <mergeCell ref="T7:T9"/>
    <mergeCell ref="M7:M9"/>
    <mergeCell ref="H7:H10"/>
    <mergeCell ref="L8:L9"/>
    <mergeCell ref="J7:J9"/>
    <mergeCell ref="I7:I10"/>
    <mergeCell ref="U7:U10"/>
    <mergeCell ref="E7:F7"/>
    <mergeCell ref="R3:U3"/>
    <mergeCell ref="N4:U4"/>
    <mergeCell ref="A239:B239"/>
    <mergeCell ref="A240:U240"/>
    <mergeCell ref="A243:U243"/>
    <mergeCell ref="A222:B222"/>
    <mergeCell ref="A209:B209"/>
    <mergeCell ref="A182:B182"/>
    <mergeCell ref="A199:B199"/>
    <mergeCell ref="A174:U174"/>
    <mergeCell ref="A219:B219"/>
    <mergeCell ref="A236:U236"/>
    <mergeCell ref="A223:U223"/>
    <mergeCell ref="A206:B206"/>
    <mergeCell ref="A207:U207"/>
    <mergeCell ref="A220:U220"/>
    <mergeCell ref="A217:U217"/>
    <mergeCell ref="A216:B216"/>
    <mergeCell ref="A204:U204"/>
    <mergeCell ref="A179:B179"/>
    <mergeCell ref="A180:U180"/>
    <mergeCell ref="A183:U183"/>
    <mergeCell ref="A214:U214"/>
    <mergeCell ref="A235:B235"/>
    <mergeCell ref="A203:B203"/>
    <mergeCell ref="A210:U210"/>
  </mergeCells>
  <phoneticPr fontId="2" type="noConversion"/>
  <pageMargins left="0.74803149606299213" right="0.19685039370078741" top="1.3779527559055118" bottom="0.39370078740157483" header="1.1023622047244095" footer="0.19685039370078741"/>
  <pageSetup paperSize="9" scale="86" fitToHeight="0" orientation="landscape" r:id="rId1"/>
  <headerFooter alignWithMargins="0">
    <oddFooter>&amp;C&amp;"Arial Narrow,обычный"&amp;7&amp;P</oddFooter>
  </headerFooter>
  <ignoredErrors>
    <ignoredError sqref="E153 H153:I153 I138 I13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A359"/>
  <sheetViews>
    <sheetView view="pageBreakPreview" topLeftCell="A7" zoomScale="140" zoomScaleNormal="170" zoomScaleSheetLayoutView="140" workbookViewId="0">
      <pane ySplit="7" topLeftCell="A29" activePane="bottomLeft" state="frozen"/>
      <selection activeCell="A7" sqref="A7"/>
      <selection pane="bottomLeft" activeCell="P8" sqref="P8:V8"/>
    </sheetView>
  </sheetViews>
  <sheetFormatPr defaultRowHeight="12.75"/>
  <cols>
    <col min="1" max="1" width="4" style="9" customWidth="1"/>
    <col min="2" max="2" width="38.33203125" style="9" customWidth="1"/>
    <col min="3" max="3" width="14.6640625" style="60" hidden="1" customWidth="1"/>
    <col min="4" max="4" width="13.5" style="60" hidden="1" customWidth="1"/>
    <col min="5" max="5" width="12" style="7" customWidth="1"/>
    <col min="6" max="6" width="10" style="7" customWidth="1"/>
    <col min="7" max="7" width="4.33203125" style="32" customWidth="1"/>
    <col min="8" max="8" width="10.1640625" style="10" customWidth="1"/>
    <col min="9" max="9" width="8.5" style="7" customWidth="1"/>
    <col min="10" max="10" width="13.6640625" style="7" hidden="1" customWidth="1"/>
    <col min="11" max="11" width="8.33203125" style="7" hidden="1" customWidth="1"/>
    <col min="12" max="12" width="11.83203125" style="7" customWidth="1"/>
    <col min="13" max="13" width="5.6640625" style="10" customWidth="1"/>
    <col min="14" max="14" width="8.5" style="10" customWidth="1"/>
    <col min="15" max="15" width="7.1640625" style="10" customWidth="1"/>
    <col min="16" max="16" width="9.5" style="10" customWidth="1"/>
    <col min="17" max="17" width="4" style="10" customWidth="1"/>
    <col min="18" max="18" width="4.33203125" style="10" customWidth="1"/>
    <col min="19" max="19" width="7" style="10" customWidth="1"/>
    <col min="20" max="20" width="9" style="10" customWidth="1"/>
    <col min="21" max="21" width="9.83203125" style="10" customWidth="1"/>
    <col min="22" max="22" width="6.33203125" style="10" customWidth="1"/>
    <col min="23" max="23" width="18.6640625" style="9" hidden="1" customWidth="1"/>
    <col min="24" max="24" width="17" style="9" hidden="1" customWidth="1"/>
    <col min="25" max="25" width="9.33203125" style="9" hidden="1" customWidth="1"/>
    <col min="26" max="26" width="15.33203125" style="9" hidden="1" customWidth="1"/>
    <col min="27" max="27" width="15.5" style="9" customWidth="1"/>
    <col min="28" max="28" width="14" style="9" customWidth="1"/>
    <col min="29" max="16384" width="9.33203125" style="9"/>
  </cols>
  <sheetData>
    <row r="1" spans="1:27" ht="11.25" hidden="1" customHeight="1">
      <c r="E1" s="10"/>
      <c r="F1" s="10"/>
      <c r="L1" s="11"/>
      <c r="M1" s="491" t="s">
        <v>107</v>
      </c>
      <c r="N1" s="491"/>
      <c r="O1" s="491"/>
      <c r="P1" s="491"/>
      <c r="Q1" s="491"/>
      <c r="R1" s="491"/>
      <c r="S1" s="491"/>
      <c r="T1" s="491"/>
      <c r="U1" s="491"/>
      <c r="V1" s="491"/>
    </row>
    <row r="2" spans="1:27" ht="6" hidden="1" customHeight="1">
      <c r="E2" s="10"/>
      <c r="F2" s="10"/>
      <c r="L2" s="12"/>
      <c r="M2" s="86"/>
      <c r="N2" s="86"/>
      <c r="O2" s="86"/>
      <c r="P2" s="86"/>
      <c r="Q2" s="86"/>
      <c r="R2" s="86"/>
      <c r="S2" s="86"/>
      <c r="T2" s="86"/>
      <c r="U2" s="86"/>
      <c r="V2" s="86"/>
    </row>
    <row r="3" spans="1:27" ht="47.25" hidden="1" customHeight="1">
      <c r="E3" s="10"/>
      <c r="F3" s="10"/>
      <c r="L3" s="12"/>
      <c r="M3" s="5"/>
      <c r="N3" s="5"/>
      <c r="O3" s="492" t="s">
        <v>460</v>
      </c>
      <c r="P3" s="492"/>
      <c r="Q3" s="492"/>
      <c r="R3" s="492"/>
      <c r="S3" s="492"/>
      <c r="T3" s="492"/>
      <c r="U3" s="492"/>
      <c r="V3" s="492"/>
    </row>
    <row r="4" spans="1:27" ht="2.25" hidden="1" customHeight="1">
      <c r="E4" s="10"/>
      <c r="F4" s="10"/>
      <c r="L4" s="12"/>
      <c r="M4" s="86"/>
      <c r="N4" s="86"/>
      <c r="O4" s="86"/>
      <c r="P4" s="86"/>
      <c r="Q4" s="86"/>
      <c r="R4" s="86"/>
      <c r="S4" s="86"/>
      <c r="T4" s="86"/>
      <c r="U4" s="86"/>
      <c r="V4" s="86"/>
    </row>
    <row r="5" spans="1:27" ht="2.25" hidden="1" customHeight="1">
      <c r="N5" s="13"/>
      <c r="O5" s="13"/>
      <c r="P5" s="13"/>
      <c r="Q5" s="13"/>
      <c r="R5" s="13"/>
      <c r="S5" s="13"/>
      <c r="T5" s="13"/>
      <c r="U5" s="13"/>
      <c r="V5" s="13"/>
    </row>
    <row r="6" spans="1:27" ht="24.75" hidden="1" customHeight="1">
      <c r="A6" s="496" t="s">
        <v>64</v>
      </c>
      <c r="B6" s="496"/>
      <c r="C6" s="496"/>
      <c r="D6" s="496"/>
      <c r="E6" s="496"/>
      <c r="F6" s="496"/>
      <c r="G6" s="496"/>
      <c r="H6" s="496"/>
      <c r="I6" s="496"/>
      <c r="J6" s="496"/>
      <c r="K6" s="496"/>
      <c r="L6" s="496"/>
      <c r="M6" s="496"/>
      <c r="N6" s="496"/>
      <c r="O6" s="496"/>
      <c r="P6" s="496"/>
      <c r="Q6" s="496"/>
      <c r="R6" s="496"/>
      <c r="S6" s="496"/>
      <c r="T6" s="496"/>
      <c r="U6" s="496"/>
      <c r="V6" s="496"/>
    </row>
    <row r="7" spans="1:27" ht="45.75" customHeight="1">
      <c r="A7" s="317"/>
      <c r="B7" s="313"/>
      <c r="C7" s="317"/>
      <c r="D7" s="317"/>
      <c r="E7" s="313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7"/>
      <c r="R7" s="317"/>
      <c r="S7" s="500" t="s">
        <v>1241</v>
      </c>
      <c r="T7" s="500"/>
      <c r="U7" s="500"/>
      <c r="V7" s="500"/>
    </row>
    <row r="8" spans="1:27" ht="46.5" customHeight="1">
      <c r="A8" s="317"/>
      <c r="B8" s="317"/>
      <c r="C8" s="317"/>
      <c r="D8" s="317"/>
      <c r="E8" s="313"/>
      <c r="F8" s="317"/>
      <c r="G8" s="82"/>
      <c r="H8" s="317"/>
      <c r="I8" s="317"/>
      <c r="J8" s="317"/>
      <c r="K8" s="317"/>
      <c r="L8" s="317"/>
      <c r="M8" s="317"/>
      <c r="N8" s="317"/>
      <c r="O8" s="5"/>
      <c r="P8" s="500" t="s">
        <v>1023</v>
      </c>
      <c r="Q8" s="500"/>
      <c r="R8" s="500"/>
      <c r="S8" s="500"/>
      <c r="T8" s="500"/>
      <c r="U8" s="500"/>
      <c r="V8" s="500"/>
    </row>
    <row r="9" spans="1:27" ht="27.75" customHeight="1">
      <c r="A9" s="499" t="s">
        <v>1157</v>
      </c>
      <c r="B9" s="499"/>
      <c r="C9" s="499"/>
      <c r="D9" s="499"/>
      <c r="E9" s="499"/>
      <c r="F9" s="499"/>
      <c r="G9" s="499"/>
      <c r="H9" s="499"/>
      <c r="I9" s="499"/>
      <c r="J9" s="499"/>
      <c r="K9" s="499"/>
      <c r="L9" s="499"/>
      <c r="M9" s="499"/>
      <c r="N9" s="499"/>
      <c r="O9" s="499"/>
      <c r="P9" s="499"/>
      <c r="Q9" s="499"/>
      <c r="R9" s="499"/>
      <c r="S9" s="499"/>
      <c r="T9" s="499"/>
      <c r="U9" s="499"/>
      <c r="V9" s="499"/>
    </row>
    <row r="10" spans="1:27" ht="21" customHeight="1">
      <c r="A10" s="483" t="s">
        <v>458</v>
      </c>
      <c r="B10" s="483" t="s">
        <v>66</v>
      </c>
      <c r="C10" s="56"/>
      <c r="D10" s="57"/>
      <c r="E10" s="489" t="s">
        <v>91</v>
      </c>
      <c r="F10" s="483" t="s">
        <v>461</v>
      </c>
      <c r="G10" s="483"/>
      <c r="H10" s="483"/>
      <c r="I10" s="483"/>
      <c r="J10" s="483"/>
      <c r="K10" s="483"/>
      <c r="L10" s="483"/>
      <c r="M10" s="483"/>
      <c r="N10" s="483"/>
      <c r="O10" s="483"/>
      <c r="P10" s="483"/>
      <c r="Q10" s="483"/>
      <c r="R10" s="483"/>
      <c r="S10" s="483" t="s">
        <v>92</v>
      </c>
      <c r="T10" s="483"/>
      <c r="U10" s="483"/>
      <c r="V10" s="483"/>
    </row>
    <row r="11" spans="1:27" ht="78" customHeight="1">
      <c r="A11" s="483"/>
      <c r="B11" s="483"/>
      <c r="C11" s="56"/>
      <c r="D11" s="57"/>
      <c r="E11" s="489"/>
      <c r="F11" s="335" t="s">
        <v>93</v>
      </c>
      <c r="G11" s="483" t="s">
        <v>94</v>
      </c>
      <c r="H11" s="483"/>
      <c r="I11" s="483" t="s">
        <v>95</v>
      </c>
      <c r="J11" s="483"/>
      <c r="K11" s="483"/>
      <c r="L11" s="483"/>
      <c r="M11" s="483" t="s">
        <v>96</v>
      </c>
      <c r="N11" s="483"/>
      <c r="O11" s="483" t="s">
        <v>97</v>
      </c>
      <c r="P11" s="483"/>
      <c r="Q11" s="483" t="s">
        <v>98</v>
      </c>
      <c r="R11" s="483"/>
      <c r="S11" s="28" t="s">
        <v>60</v>
      </c>
      <c r="T11" s="28" t="s">
        <v>61</v>
      </c>
      <c r="U11" s="329" t="s">
        <v>62</v>
      </c>
      <c r="V11" s="329" t="s">
        <v>63</v>
      </c>
    </row>
    <row r="12" spans="1:27" ht="15" customHeight="1">
      <c r="A12" s="483"/>
      <c r="B12" s="483"/>
      <c r="C12" s="56"/>
      <c r="D12" s="57"/>
      <c r="E12" s="335" t="s">
        <v>374</v>
      </c>
      <c r="F12" s="335" t="s">
        <v>71</v>
      </c>
      <c r="G12" s="16" t="s">
        <v>99</v>
      </c>
      <c r="H12" s="329" t="s">
        <v>71</v>
      </c>
      <c r="I12" s="335" t="s">
        <v>462</v>
      </c>
      <c r="J12" s="335"/>
      <c r="K12" s="335"/>
      <c r="L12" s="335" t="s">
        <v>71</v>
      </c>
      <c r="M12" s="329" t="s">
        <v>462</v>
      </c>
      <c r="N12" s="329" t="s">
        <v>71</v>
      </c>
      <c r="O12" s="329" t="s">
        <v>462</v>
      </c>
      <c r="P12" s="329" t="s">
        <v>71</v>
      </c>
      <c r="Q12" s="14" t="s">
        <v>463</v>
      </c>
      <c r="R12" s="329" t="s">
        <v>71</v>
      </c>
      <c r="S12" s="329" t="s">
        <v>71</v>
      </c>
      <c r="T12" s="329" t="s">
        <v>71</v>
      </c>
      <c r="U12" s="329" t="s">
        <v>71</v>
      </c>
      <c r="V12" s="329" t="s">
        <v>71</v>
      </c>
      <c r="W12" s="36"/>
      <c r="X12" s="36"/>
      <c r="AA12" s="36"/>
    </row>
    <row r="13" spans="1:27" ht="9" customHeight="1">
      <c r="A13" s="329" t="s">
        <v>72</v>
      </c>
      <c r="B13" s="329" t="s">
        <v>73</v>
      </c>
      <c r="C13" s="56"/>
      <c r="D13" s="57"/>
      <c r="E13" s="329" t="s">
        <v>74</v>
      </c>
      <c r="F13" s="335" t="s">
        <v>75</v>
      </c>
      <c r="G13" s="16" t="s">
        <v>76</v>
      </c>
      <c r="H13" s="329" t="s">
        <v>77</v>
      </c>
      <c r="I13" s="335" t="s">
        <v>78</v>
      </c>
      <c r="J13" s="335"/>
      <c r="K13" s="335"/>
      <c r="L13" s="335" t="s">
        <v>79</v>
      </c>
      <c r="M13" s="329" t="s">
        <v>80</v>
      </c>
      <c r="N13" s="329" t="s">
        <v>81</v>
      </c>
      <c r="O13" s="329" t="s">
        <v>82</v>
      </c>
      <c r="P13" s="329" t="s">
        <v>83</v>
      </c>
      <c r="Q13" s="329" t="s">
        <v>84</v>
      </c>
      <c r="R13" s="329" t="s">
        <v>85</v>
      </c>
      <c r="S13" s="329" t="s">
        <v>86</v>
      </c>
      <c r="T13" s="329" t="s">
        <v>87</v>
      </c>
      <c r="U13" s="329">
        <v>17</v>
      </c>
      <c r="V13" s="329">
        <v>18</v>
      </c>
    </row>
    <row r="14" spans="1:27" ht="12" customHeight="1">
      <c r="A14" s="497" t="s">
        <v>992</v>
      </c>
      <c r="B14" s="498"/>
      <c r="C14" s="56"/>
      <c r="D14" s="56"/>
      <c r="E14" s="335">
        <f>E16+'Приложение 2.1'!G13</f>
        <v>2328795049.3800001</v>
      </c>
      <c r="F14" s="335" t="s">
        <v>388</v>
      </c>
      <c r="G14" s="8">
        <f>G16+'Приложение 2.1'!T13</f>
        <v>63</v>
      </c>
      <c r="H14" s="335" t="s">
        <v>388</v>
      </c>
      <c r="I14" s="335">
        <f>I16+'Приложение 2.1'!W13</f>
        <v>665741.51</v>
      </c>
      <c r="J14" s="335" t="e">
        <f>J16+#REF!+#REF!</f>
        <v>#VALUE!</v>
      </c>
      <c r="K14" s="335" t="e">
        <f>K16+#REF!+#REF!</f>
        <v>#REF!</v>
      </c>
      <c r="L14" s="335" t="s">
        <v>388</v>
      </c>
      <c r="M14" s="335">
        <f>M16+'Приложение 2.1'!Y13</f>
        <v>4684.62</v>
      </c>
      <c r="N14" s="335" t="s">
        <v>388</v>
      </c>
      <c r="O14" s="335">
        <f>O16+'Приложение 2.1'!AA13</f>
        <v>89995.670000000013</v>
      </c>
      <c r="P14" s="335" t="s">
        <v>388</v>
      </c>
      <c r="Q14" s="335">
        <f>Q16+'Приложение 2.1'!AC13</f>
        <v>0</v>
      </c>
      <c r="R14" s="335" t="s">
        <v>388</v>
      </c>
      <c r="S14" s="335" t="s">
        <v>388</v>
      </c>
      <c r="T14" s="335" t="s">
        <v>388</v>
      </c>
      <c r="U14" s="335" t="s">
        <v>388</v>
      </c>
      <c r="V14" s="335" t="s">
        <v>388</v>
      </c>
      <c r="W14" s="36"/>
      <c r="X14" s="36"/>
      <c r="AA14" s="36"/>
    </row>
    <row r="15" spans="1:27" ht="11.25" customHeight="1">
      <c r="A15" s="483" t="s">
        <v>998</v>
      </c>
      <c r="B15" s="483"/>
      <c r="C15" s="483"/>
      <c r="D15" s="483"/>
      <c r="E15" s="483"/>
      <c r="F15" s="483"/>
      <c r="G15" s="483"/>
      <c r="H15" s="483"/>
      <c r="I15" s="483"/>
      <c r="J15" s="483"/>
      <c r="K15" s="483"/>
      <c r="L15" s="483"/>
      <c r="M15" s="483"/>
      <c r="N15" s="483"/>
      <c r="O15" s="483"/>
      <c r="P15" s="483"/>
      <c r="Q15" s="483"/>
      <c r="R15" s="483"/>
      <c r="S15" s="483"/>
      <c r="T15" s="483"/>
      <c r="U15" s="483"/>
      <c r="V15" s="483"/>
      <c r="AA15" s="36"/>
    </row>
    <row r="16" spans="1:27" ht="12" customHeight="1">
      <c r="A16" s="479" t="s">
        <v>993</v>
      </c>
      <c r="B16" s="479"/>
      <c r="C16" s="335"/>
      <c r="D16" s="56"/>
      <c r="E16" s="335">
        <f>E18+E135+E147+E160+E165+E173+E177+E183+E186+E203+E207+E210+E213+E217+E220+E223+E226+E239+E243+E246+E249+E253+E257+E260+E268+E272+E278+E282+E285+E289+E292+E296+E299+E302+E306+E310+E316+E320+E323+E326+E330+E336+E341+E345</f>
        <v>581754995.38999987</v>
      </c>
      <c r="F16" s="335">
        <f t="shared" ref="F16:V16" si="0">F18+F135+F147+F160+F165+F173+F177+F183+F186+F203+F207+F210+F213+F217+F220+F223+F226+F239+F243+F246+F249+F253+F257+F260+F268+F272+F278+F282+F285+F289+F292+F296+F299+F302+F306+F310+F316+F320+F323+F326+F330+F336+F341+F345</f>
        <v>49444539.799999997</v>
      </c>
      <c r="G16" s="16">
        <f t="shared" si="0"/>
        <v>1</v>
      </c>
      <c r="H16" s="335">
        <f t="shared" si="0"/>
        <v>2603164.6800000002</v>
      </c>
      <c r="I16" s="335">
        <f t="shared" si="0"/>
        <v>162715.26999999999</v>
      </c>
      <c r="J16" s="335" t="e">
        <f t="shared" si="0"/>
        <v>#VALUE!</v>
      </c>
      <c r="K16" s="335">
        <f t="shared" si="0"/>
        <v>26135548.800000042</v>
      </c>
      <c r="L16" s="335">
        <f t="shared" si="0"/>
        <v>497443374.43999994</v>
      </c>
      <c r="M16" s="335">
        <f t="shared" si="0"/>
        <v>990.1</v>
      </c>
      <c r="N16" s="335">
        <f t="shared" si="0"/>
        <v>755106</v>
      </c>
      <c r="O16" s="335">
        <f t="shared" si="0"/>
        <v>20028.599999999999</v>
      </c>
      <c r="P16" s="335">
        <f t="shared" si="0"/>
        <v>24554538.399999999</v>
      </c>
      <c r="Q16" s="335">
        <f t="shared" si="0"/>
        <v>0</v>
      </c>
      <c r="R16" s="335">
        <f t="shared" si="0"/>
        <v>0</v>
      </c>
      <c r="S16" s="335">
        <f t="shared" si="0"/>
        <v>570000</v>
      </c>
      <c r="T16" s="335">
        <f t="shared" si="0"/>
        <v>3606258</v>
      </c>
      <c r="U16" s="335">
        <f t="shared" si="0"/>
        <v>2756184.07</v>
      </c>
      <c r="V16" s="335">
        <f t="shared" si="0"/>
        <v>0</v>
      </c>
      <c r="W16" s="36"/>
      <c r="X16" s="36"/>
      <c r="AA16" s="36"/>
    </row>
    <row r="17" spans="1:26" ht="10.5" customHeight="1">
      <c r="A17" s="478" t="s">
        <v>216</v>
      </c>
      <c r="B17" s="478"/>
      <c r="C17" s="478"/>
      <c r="D17" s="478"/>
      <c r="E17" s="478"/>
      <c r="F17" s="478"/>
      <c r="G17" s="478"/>
      <c r="H17" s="478"/>
      <c r="I17" s="478"/>
      <c r="J17" s="478"/>
      <c r="K17" s="478"/>
      <c r="L17" s="478"/>
      <c r="M17" s="478"/>
      <c r="N17" s="478"/>
      <c r="O17" s="478"/>
      <c r="P17" s="478"/>
      <c r="Q17" s="478"/>
      <c r="R17" s="478"/>
      <c r="S17" s="478"/>
      <c r="T17" s="478"/>
      <c r="U17" s="478"/>
      <c r="V17" s="478"/>
    </row>
    <row r="18" spans="1:26" ht="21" customHeight="1">
      <c r="A18" s="479" t="s">
        <v>108</v>
      </c>
      <c r="B18" s="479"/>
      <c r="C18" s="56"/>
      <c r="D18" s="56"/>
      <c r="E18" s="335">
        <f>SUM(E19:E133)</f>
        <v>317278213.48000002</v>
      </c>
      <c r="F18" s="335">
        <f t="shared" ref="F18:V18" si="1">SUM(F19:F133)</f>
        <v>39116078.219999999</v>
      </c>
      <c r="G18" s="8">
        <f t="shared" si="1"/>
        <v>1</v>
      </c>
      <c r="H18" s="335">
        <f t="shared" si="1"/>
        <v>2603164.6800000002</v>
      </c>
      <c r="I18" s="335">
        <f t="shared" si="1"/>
        <v>83581.50999999998</v>
      </c>
      <c r="J18" s="335">
        <f t="shared" si="1"/>
        <v>33135967.699999999</v>
      </c>
      <c r="K18" s="335">
        <f t="shared" si="1"/>
        <v>25951263.130000032</v>
      </c>
      <c r="L18" s="335">
        <f t="shared" si="1"/>
        <v>250557459.00999999</v>
      </c>
      <c r="M18" s="335">
        <f t="shared" si="1"/>
        <v>0</v>
      </c>
      <c r="N18" s="335">
        <f t="shared" si="1"/>
        <v>0</v>
      </c>
      <c r="O18" s="335">
        <f t="shared" si="1"/>
        <v>17426.599999999999</v>
      </c>
      <c r="P18" s="335">
        <f t="shared" si="1"/>
        <v>22227427.729999997</v>
      </c>
      <c r="Q18" s="335">
        <f t="shared" si="1"/>
        <v>0</v>
      </c>
      <c r="R18" s="335">
        <f t="shared" si="1"/>
        <v>0</v>
      </c>
      <c r="S18" s="335">
        <f t="shared" si="1"/>
        <v>570000</v>
      </c>
      <c r="T18" s="335">
        <f t="shared" si="1"/>
        <v>0</v>
      </c>
      <c r="U18" s="335">
        <f t="shared" si="1"/>
        <v>2204083.84</v>
      </c>
      <c r="V18" s="335">
        <f t="shared" si="1"/>
        <v>0</v>
      </c>
      <c r="X18" s="88" t="s">
        <v>1051</v>
      </c>
      <c r="Y18" s="88" t="s">
        <v>1052</v>
      </c>
      <c r="Z18" s="88" t="s">
        <v>1053</v>
      </c>
    </row>
    <row r="19" spans="1:26" ht="9" customHeight="1">
      <c r="A19" s="329">
        <v>1</v>
      </c>
      <c r="B19" s="37" t="s">
        <v>111</v>
      </c>
      <c r="C19" s="37" t="s">
        <v>975</v>
      </c>
      <c r="D19" s="37"/>
      <c r="E19" s="335">
        <f>F19+H19+L19+N19+P19+R19+S19+T19+U19+V19</f>
        <v>2179864.48</v>
      </c>
      <c r="F19" s="335">
        <v>0</v>
      </c>
      <c r="G19" s="16">
        <v>0</v>
      </c>
      <c r="H19" s="335">
        <v>0</v>
      </c>
      <c r="I19" s="18">
        <v>911.34</v>
      </c>
      <c r="J19" s="57" t="s">
        <v>109</v>
      </c>
      <c r="K19" s="329">
        <f>IF(J19="плоская",2022.07,3438.05)</f>
        <v>2022.07</v>
      </c>
      <c r="L19" s="335">
        <v>2179864.48</v>
      </c>
      <c r="M19" s="335">
        <v>0</v>
      </c>
      <c r="N19" s="335">
        <v>0</v>
      </c>
      <c r="O19" s="335">
        <v>0</v>
      </c>
      <c r="P19" s="335">
        <v>0</v>
      </c>
      <c r="Q19" s="335">
        <v>0</v>
      </c>
      <c r="R19" s="335">
        <v>0</v>
      </c>
      <c r="S19" s="335">
        <v>0</v>
      </c>
      <c r="T19" s="335">
        <v>0</v>
      </c>
      <c r="U19" s="335">
        <v>0</v>
      </c>
      <c r="V19" s="335">
        <v>0</v>
      </c>
      <c r="X19" s="276">
        <f>'Приложение 1'!T16</f>
        <v>4180</v>
      </c>
      <c r="Y19" s="276">
        <f>L19/I19</f>
        <v>2391.9332850527794</v>
      </c>
      <c r="Z19" s="18">
        <f>X19-Y19</f>
        <v>1788.0667149472206</v>
      </c>
    </row>
    <row r="20" spans="1:26" ht="9" customHeight="1">
      <c r="A20" s="329">
        <v>2</v>
      </c>
      <c r="B20" s="37" t="s">
        <v>112</v>
      </c>
      <c r="C20" s="37" t="s">
        <v>975</v>
      </c>
      <c r="D20" s="37"/>
      <c r="E20" s="335">
        <f t="shared" ref="E20:E67" si="2">F20+H20+L20+N20+P20+R20+S20+T20+U20+V20</f>
        <v>1698892.44</v>
      </c>
      <c r="F20" s="335">
        <v>0</v>
      </c>
      <c r="G20" s="16">
        <v>0</v>
      </c>
      <c r="H20" s="335">
        <v>0</v>
      </c>
      <c r="I20" s="18">
        <v>675.65</v>
      </c>
      <c r="J20" s="57" t="s">
        <v>109</v>
      </c>
      <c r="K20" s="329">
        <f t="shared" ref="K20:K60" si="3">IF(J20="плоская",2022.07,3438.05)</f>
        <v>2022.07</v>
      </c>
      <c r="L20" s="335">
        <v>1698892.44</v>
      </c>
      <c r="M20" s="335">
        <v>0</v>
      </c>
      <c r="N20" s="335">
        <v>0</v>
      </c>
      <c r="O20" s="335">
        <v>0</v>
      </c>
      <c r="P20" s="335">
        <v>0</v>
      </c>
      <c r="Q20" s="335">
        <v>0</v>
      </c>
      <c r="R20" s="335">
        <v>0</v>
      </c>
      <c r="S20" s="335">
        <v>0</v>
      </c>
      <c r="T20" s="335">
        <v>0</v>
      </c>
      <c r="U20" s="335">
        <v>0</v>
      </c>
      <c r="V20" s="335">
        <v>0</v>
      </c>
      <c r="X20" s="276">
        <f>'Приложение 1'!T17</f>
        <v>4180</v>
      </c>
      <c r="Y20" s="276">
        <f t="shared" ref="Y20:Y83" si="4">L20/I20</f>
        <v>2514.4563605417006</v>
      </c>
      <c r="Z20" s="18">
        <f t="shared" ref="Z20:Z83" si="5">X20-Y20</f>
        <v>1665.5436394582994</v>
      </c>
    </row>
    <row r="21" spans="1:26" ht="9" customHeight="1">
      <c r="A21" s="329">
        <v>3</v>
      </c>
      <c r="B21" s="37" t="s">
        <v>113</v>
      </c>
      <c r="C21" s="37" t="s">
        <v>976</v>
      </c>
      <c r="D21" s="37"/>
      <c r="E21" s="335">
        <f t="shared" si="2"/>
        <v>10834027.82</v>
      </c>
      <c r="F21" s="335">
        <v>0</v>
      </c>
      <c r="G21" s="16">
        <v>0</v>
      </c>
      <c r="H21" s="335">
        <v>0</v>
      </c>
      <c r="I21" s="18">
        <v>3870</v>
      </c>
      <c r="J21" s="57" t="s">
        <v>110</v>
      </c>
      <c r="K21" s="329">
        <f t="shared" si="3"/>
        <v>3438.05</v>
      </c>
      <c r="L21" s="335">
        <v>10834027.82</v>
      </c>
      <c r="M21" s="335">
        <v>0</v>
      </c>
      <c r="N21" s="335">
        <v>0</v>
      </c>
      <c r="O21" s="335">
        <v>0</v>
      </c>
      <c r="P21" s="335">
        <v>0</v>
      </c>
      <c r="Q21" s="335">
        <v>0</v>
      </c>
      <c r="R21" s="335">
        <v>0</v>
      </c>
      <c r="S21" s="335">
        <v>0</v>
      </c>
      <c r="T21" s="335">
        <v>0</v>
      </c>
      <c r="U21" s="335">
        <v>0</v>
      </c>
      <c r="V21" s="335">
        <v>0</v>
      </c>
      <c r="X21" s="276">
        <f>'Приложение 1'!T18</f>
        <v>4503.95</v>
      </c>
      <c r="Y21" s="276">
        <f t="shared" si="4"/>
        <v>2799.4903927648579</v>
      </c>
      <c r="Z21" s="18">
        <f t="shared" si="5"/>
        <v>1704.4596072351419</v>
      </c>
    </row>
    <row r="22" spans="1:26" ht="10.5" customHeight="1">
      <c r="A22" s="329">
        <v>4</v>
      </c>
      <c r="B22" s="37" t="s">
        <v>114</v>
      </c>
      <c r="C22" s="37" t="s">
        <v>975</v>
      </c>
      <c r="D22" s="37"/>
      <c r="E22" s="335">
        <f t="shared" si="2"/>
        <v>2274921.98</v>
      </c>
      <c r="F22" s="335">
        <v>0</v>
      </c>
      <c r="G22" s="16">
        <v>0</v>
      </c>
      <c r="H22" s="335">
        <v>0</v>
      </c>
      <c r="I22" s="18">
        <v>980</v>
      </c>
      <c r="J22" s="80" t="s">
        <v>109</v>
      </c>
      <c r="K22" s="329">
        <f t="shared" si="3"/>
        <v>2022.07</v>
      </c>
      <c r="L22" s="335">
        <v>2274921.98</v>
      </c>
      <c r="M22" s="335">
        <v>0</v>
      </c>
      <c r="N22" s="335">
        <v>0</v>
      </c>
      <c r="O22" s="335">
        <v>0</v>
      </c>
      <c r="P22" s="335">
        <v>0</v>
      </c>
      <c r="Q22" s="335">
        <v>0</v>
      </c>
      <c r="R22" s="335">
        <v>0</v>
      </c>
      <c r="S22" s="335">
        <v>0</v>
      </c>
      <c r="T22" s="335">
        <v>0</v>
      </c>
      <c r="U22" s="335">
        <v>0</v>
      </c>
      <c r="V22" s="335">
        <v>0</v>
      </c>
      <c r="X22" s="276">
        <f>'Приложение 1'!T19</f>
        <v>4180</v>
      </c>
      <c r="Y22" s="276">
        <f t="shared" si="4"/>
        <v>2321.3489591836733</v>
      </c>
      <c r="Z22" s="18">
        <f t="shared" si="5"/>
        <v>1858.6510408163267</v>
      </c>
    </row>
    <row r="23" spans="1:26" ht="9" customHeight="1">
      <c r="A23" s="329">
        <v>5</v>
      </c>
      <c r="B23" s="37" t="s">
        <v>115</v>
      </c>
      <c r="C23" s="37" t="s">
        <v>976</v>
      </c>
      <c r="D23" s="37"/>
      <c r="E23" s="335">
        <f t="shared" si="2"/>
        <v>1581030.27</v>
      </c>
      <c r="F23" s="335">
        <v>0</v>
      </c>
      <c r="G23" s="16">
        <v>0</v>
      </c>
      <c r="H23" s="335">
        <v>0</v>
      </c>
      <c r="I23" s="18">
        <v>512</v>
      </c>
      <c r="J23" s="57" t="s">
        <v>110</v>
      </c>
      <c r="K23" s="329">
        <f t="shared" si="3"/>
        <v>3438.05</v>
      </c>
      <c r="L23" s="335">
        <v>1581030.27</v>
      </c>
      <c r="M23" s="335">
        <v>0</v>
      </c>
      <c r="N23" s="335">
        <v>0</v>
      </c>
      <c r="O23" s="335">
        <v>0</v>
      </c>
      <c r="P23" s="335">
        <v>0</v>
      </c>
      <c r="Q23" s="335">
        <v>0</v>
      </c>
      <c r="R23" s="335">
        <v>0</v>
      </c>
      <c r="S23" s="335">
        <v>0</v>
      </c>
      <c r="T23" s="335">
        <v>0</v>
      </c>
      <c r="U23" s="335">
        <v>0</v>
      </c>
      <c r="V23" s="335">
        <v>0</v>
      </c>
      <c r="X23" s="276">
        <f>'Приложение 1'!T20</f>
        <v>4503.95</v>
      </c>
      <c r="Y23" s="276">
        <f t="shared" si="4"/>
        <v>3087.94974609375</v>
      </c>
      <c r="Z23" s="18">
        <f t="shared" si="5"/>
        <v>1416.0002539062498</v>
      </c>
    </row>
    <row r="24" spans="1:26" ht="9" customHeight="1">
      <c r="A24" s="329">
        <v>6</v>
      </c>
      <c r="B24" s="37" t="s">
        <v>116</v>
      </c>
      <c r="C24" s="37" t="s">
        <v>975</v>
      </c>
      <c r="D24" s="37"/>
      <c r="E24" s="335">
        <f t="shared" si="2"/>
        <v>1000478.42</v>
      </c>
      <c r="F24" s="335">
        <v>0</v>
      </c>
      <c r="G24" s="16">
        <v>0</v>
      </c>
      <c r="H24" s="335">
        <v>0</v>
      </c>
      <c r="I24" s="18">
        <v>310</v>
      </c>
      <c r="J24" s="57" t="s">
        <v>109</v>
      </c>
      <c r="K24" s="329">
        <f t="shared" si="3"/>
        <v>2022.07</v>
      </c>
      <c r="L24" s="335">
        <v>1000478.42</v>
      </c>
      <c r="M24" s="335">
        <v>0</v>
      </c>
      <c r="N24" s="335">
        <v>0</v>
      </c>
      <c r="O24" s="335">
        <v>0</v>
      </c>
      <c r="P24" s="335">
        <v>0</v>
      </c>
      <c r="Q24" s="335">
        <v>0</v>
      </c>
      <c r="R24" s="335">
        <v>0</v>
      </c>
      <c r="S24" s="335">
        <v>0</v>
      </c>
      <c r="T24" s="335">
        <v>0</v>
      </c>
      <c r="U24" s="335">
        <v>0</v>
      </c>
      <c r="V24" s="335">
        <v>0</v>
      </c>
      <c r="X24" s="276">
        <f>'Приложение 1'!T21</f>
        <v>4180</v>
      </c>
      <c r="Y24" s="276">
        <f t="shared" si="4"/>
        <v>3227.349741935484</v>
      </c>
      <c r="Z24" s="18">
        <f t="shared" si="5"/>
        <v>952.65025806451604</v>
      </c>
    </row>
    <row r="25" spans="1:26" ht="9" customHeight="1">
      <c r="A25" s="329">
        <v>7</v>
      </c>
      <c r="B25" s="37" t="s">
        <v>117</v>
      </c>
      <c r="C25" s="37" t="s">
        <v>975</v>
      </c>
      <c r="D25" s="37"/>
      <c r="E25" s="335">
        <f t="shared" si="2"/>
        <v>2934226.36</v>
      </c>
      <c r="F25" s="335">
        <v>0</v>
      </c>
      <c r="G25" s="16">
        <v>0</v>
      </c>
      <c r="H25" s="335">
        <v>0</v>
      </c>
      <c r="I25" s="18">
        <v>1240.8</v>
      </c>
      <c r="J25" s="57" t="s">
        <v>109</v>
      </c>
      <c r="K25" s="329">
        <f t="shared" si="3"/>
        <v>2022.07</v>
      </c>
      <c r="L25" s="335">
        <v>2934226.36</v>
      </c>
      <c r="M25" s="335">
        <v>0</v>
      </c>
      <c r="N25" s="335">
        <v>0</v>
      </c>
      <c r="O25" s="335">
        <v>0</v>
      </c>
      <c r="P25" s="335">
        <v>0</v>
      </c>
      <c r="Q25" s="335">
        <v>0</v>
      </c>
      <c r="R25" s="335">
        <v>0</v>
      </c>
      <c r="S25" s="335">
        <v>0</v>
      </c>
      <c r="T25" s="335">
        <v>0</v>
      </c>
      <c r="U25" s="335">
        <v>0</v>
      </c>
      <c r="V25" s="335">
        <v>0</v>
      </c>
      <c r="X25" s="276">
        <f>'Приложение 1'!T22</f>
        <v>4180</v>
      </c>
      <c r="Y25" s="276">
        <f t="shared" si="4"/>
        <v>2364.7859123146359</v>
      </c>
      <c r="Z25" s="18">
        <f t="shared" si="5"/>
        <v>1815.2140876853641</v>
      </c>
    </row>
    <row r="26" spans="1:26" ht="9" customHeight="1">
      <c r="A26" s="329">
        <v>8</v>
      </c>
      <c r="B26" s="37" t="s">
        <v>118</v>
      </c>
      <c r="C26" s="37" t="s">
        <v>975</v>
      </c>
      <c r="D26" s="37"/>
      <c r="E26" s="335">
        <f t="shared" si="2"/>
        <v>2979045.82</v>
      </c>
      <c r="F26" s="335">
        <v>0</v>
      </c>
      <c r="G26" s="16">
        <v>0</v>
      </c>
      <c r="H26" s="335">
        <v>0</v>
      </c>
      <c r="I26" s="18">
        <v>1240.8</v>
      </c>
      <c r="J26" s="80" t="s">
        <v>109</v>
      </c>
      <c r="K26" s="329">
        <f t="shared" si="3"/>
        <v>2022.07</v>
      </c>
      <c r="L26" s="335">
        <v>2979045.82</v>
      </c>
      <c r="M26" s="335">
        <v>0</v>
      </c>
      <c r="N26" s="335">
        <v>0</v>
      </c>
      <c r="O26" s="335">
        <v>0</v>
      </c>
      <c r="P26" s="335">
        <v>0</v>
      </c>
      <c r="Q26" s="335">
        <v>0</v>
      </c>
      <c r="R26" s="335">
        <v>0</v>
      </c>
      <c r="S26" s="335">
        <v>0</v>
      </c>
      <c r="T26" s="335">
        <v>0</v>
      </c>
      <c r="U26" s="335">
        <v>0</v>
      </c>
      <c r="V26" s="335">
        <v>0</v>
      </c>
      <c r="X26" s="276">
        <f>'Приложение 1'!T23</f>
        <v>4180</v>
      </c>
      <c r="Y26" s="276">
        <f t="shared" si="4"/>
        <v>2400.9073339780784</v>
      </c>
      <c r="Z26" s="18">
        <f t="shared" si="5"/>
        <v>1779.0926660219216</v>
      </c>
    </row>
    <row r="27" spans="1:26" ht="9" customHeight="1">
      <c r="A27" s="329">
        <v>9</v>
      </c>
      <c r="B27" s="37" t="s">
        <v>409</v>
      </c>
      <c r="C27" s="37" t="s">
        <v>977</v>
      </c>
      <c r="D27" s="37"/>
      <c r="E27" s="335">
        <f t="shared" si="2"/>
        <v>2603164.6800000002</v>
      </c>
      <c r="F27" s="335">
        <v>0</v>
      </c>
      <c r="G27" s="16">
        <v>1</v>
      </c>
      <c r="H27" s="335">
        <v>2603164.6800000002</v>
      </c>
      <c r="I27" s="18">
        <v>0</v>
      </c>
      <c r="J27" s="80"/>
      <c r="K27" s="329"/>
      <c r="L27" s="335">
        <v>0</v>
      </c>
      <c r="M27" s="335">
        <v>0</v>
      </c>
      <c r="N27" s="335">
        <v>0</v>
      </c>
      <c r="O27" s="335">
        <v>0</v>
      </c>
      <c r="P27" s="335">
        <v>0</v>
      </c>
      <c r="Q27" s="335">
        <v>0</v>
      </c>
      <c r="R27" s="335">
        <v>0</v>
      </c>
      <c r="S27" s="335">
        <v>0</v>
      </c>
      <c r="T27" s="335">
        <v>0</v>
      </c>
      <c r="U27" s="335">
        <v>0</v>
      </c>
      <c r="V27" s="335">
        <v>0</v>
      </c>
      <c r="X27" s="276">
        <f>'Приложение 1'!T24</f>
        <v>693.96772592526054</v>
      </c>
      <c r="Y27" s="276" t="e">
        <f t="shared" si="4"/>
        <v>#DIV/0!</v>
      </c>
      <c r="Z27" s="18" t="e">
        <f t="shared" si="5"/>
        <v>#DIV/0!</v>
      </c>
    </row>
    <row r="28" spans="1:26" ht="9" customHeight="1">
      <c r="A28" s="329">
        <v>10</v>
      </c>
      <c r="B28" s="37" t="s">
        <v>119</v>
      </c>
      <c r="C28" s="37" t="s">
        <v>975</v>
      </c>
      <c r="D28" s="37"/>
      <c r="E28" s="335">
        <f t="shared" si="2"/>
        <v>2260048.5099999998</v>
      </c>
      <c r="F28" s="335">
        <v>0</v>
      </c>
      <c r="G28" s="16">
        <v>0</v>
      </c>
      <c r="H28" s="335">
        <v>0</v>
      </c>
      <c r="I28" s="18">
        <v>892.42</v>
      </c>
      <c r="J28" s="57" t="s">
        <v>109</v>
      </c>
      <c r="K28" s="329">
        <f t="shared" si="3"/>
        <v>2022.07</v>
      </c>
      <c r="L28" s="335">
        <v>2260048.5099999998</v>
      </c>
      <c r="M28" s="335">
        <v>0</v>
      </c>
      <c r="N28" s="335">
        <v>0</v>
      </c>
      <c r="O28" s="335">
        <v>0</v>
      </c>
      <c r="P28" s="335">
        <v>0</v>
      </c>
      <c r="Q28" s="335">
        <v>0</v>
      </c>
      <c r="R28" s="335">
        <v>0</v>
      </c>
      <c r="S28" s="335">
        <v>0</v>
      </c>
      <c r="T28" s="335">
        <v>0</v>
      </c>
      <c r="U28" s="335">
        <v>0</v>
      </c>
      <c r="V28" s="335">
        <v>0</v>
      </c>
      <c r="X28" s="276">
        <f>'Приложение 1'!T25</f>
        <v>4180</v>
      </c>
      <c r="Y28" s="276">
        <f t="shared" si="4"/>
        <v>2532.4942403800901</v>
      </c>
      <c r="Z28" s="18">
        <f t="shared" si="5"/>
        <v>1647.5057596199099</v>
      </c>
    </row>
    <row r="29" spans="1:26" ht="9" customHeight="1">
      <c r="A29" s="329">
        <v>11</v>
      </c>
      <c r="B29" s="37" t="s">
        <v>120</v>
      </c>
      <c r="C29" s="37" t="s">
        <v>978</v>
      </c>
      <c r="D29" s="37"/>
      <c r="E29" s="335">
        <f>F29+H29+L29+N29+P29+R29+S29+T29+U29+V29</f>
        <v>4502034.7</v>
      </c>
      <c r="F29" s="335">
        <v>4432617.3</v>
      </c>
      <c r="G29" s="16">
        <v>0</v>
      </c>
      <c r="H29" s="335">
        <v>0</v>
      </c>
      <c r="I29" s="335">
        <v>0</v>
      </c>
      <c r="J29" s="57" t="s">
        <v>408</v>
      </c>
      <c r="K29" s="329">
        <f>(190+270+260)*1.045</f>
        <v>752.4</v>
      </c>
      <c r="L29" s="335">
        <v>0</v>
      </c>
      <c r="M29" s="335">
        <v>0</v>
      </c>
      <c r="N29" s="335">
        <v>0</v>
      </c>
      <c r="O29" s="335">
        <v>0</v>
      </c>
      <c r="P29" s="335">
        <v>0</v>
      </c>
      <c r="Q29" s="335">
        <v>0</v>
      </c>
      <c r="R29" s="335">
        <v>0</v>
      </c>
      <c r="S29" s="335">
        <v>0</v>
      </c>
      <c r="T29" s="335">
        <v>0</v>
      </c>
      <c r="U29" s="335">
        <v>69417.399999999994</v>
      </c>
      <c r="V29" s="335">
        <v>0</v>
      </c>
      <c r="X29" s="276">
        <f>'Приложение 1'!T26</f>
        <v>4984.6499999999996</v>
      </c>
      <c r="Y29" s="276" t="e">
        <f t="shared" si="4"/>
        <v>#DIV/0!</v>
      </c>
      <c r="Z29" s="18" t="e">
        <f t="shared" si="5"/>
        <v>#DIV/0!</v>
      </c>
    </row>
    <row r="30" spans="1:26" ht="9" customHeight="1">
      <c r="A30" s="329">
        <v>12</v>
      </c>
      <c r="B30" s="37" t="s">
        <v>121</v>
      </c>
      <c r="C30" s="37" t="s">
        <v>976</v>
      </c>
      <c r="D30" s="37"/>
      <c r="E30" s="335">
        <f t="shared" si="2"/>
        <v>838771.23</v>
      </c>
      <c r="F30" s="335">
        <v>0</v>
      </c>
      <c r="G30" s="16">
        <v>0</v>
      </c>
      <c r="H30" s="335">
        <v>0</v>
      </c>
      <c r="I30" s="18">
        <v>262.10000000000002</v>
      </c>
      <c r="J30" s="57" t="s">
        <v>110</v>
      </c>
      <c r="K30" s="329">
        <f t="shared" si="3"/>
        <v>3438.05</v>
      </c>
      <c r="L30" s="335">
        <v>838771.23</v>
      </c>
      <c r="M30" s="335">
        <v>0</v>
      </c>
      <c r="N30" s="335">
        <v>0</v>
      </c>
      <c r="O30" s="335">
        <v>0</v>
      </c>
      <c r="P30" s="335">
        <v>0</v>
      </c>
      <c r="Q30" s="335">
        <v>0</v>
      </c>
      <c r="R30" s="335">
        <v>0</v>
      </c>
      <c r="S30" s="335">
        <v>0</v>
      </c>
      <c r="T30" s="335">
        <v>0</v>
      </c>
      <c r="U30" s="335">
        <v>0</v>
      </c>
      <c r="V30" s="335">
        <v>0</v>
      </c>
      <c r="X30" s="276">
        <f>'Приложение 1'!T27</f>
        <v>4503.95</v>
      </c>
      <c r="Y30" s="276">
        <f t="shared" si="4"/>
        <v>3200.1954597481872</v>
      </c>
      <c r="Z30" s="18">
        <f t="shared" si="5"/>
        <v>1303.7545402518126</v>
      </c>
    </row>
    <row r="31" spans="1:26" ht="9" customHeight="1">
      <c r="A31" s="329">
        <v>13</v>
      </c>
      <c r="B31" s="37" t="s">
        <v>122</v>
      </c>
      <c r="C31" s="37" t="s">
        <v>976</v>
      </c>
      <c r="D31" s="37"/>
      <c r="E31" s="335">
        <f t="shared" si="2"/>
        <v>1285344.3999999999</v>
      </c>
      <c r="F31" s="335">
        <v>0</v>
      </c>
      <c r="G31" s="16">
        <v>0</v>
      </c>
      <c r="H31" s="335">
        <v>0</v>
      </c>
      <c r="I31" s="18">
        <v>424.3</v>
      </c>
      <c r="J31" s="57" t="s">
        <v>110</v>
      </c>
      <c r="K31" s="329">
        <f t="shared" si="3"/>
        <v>3438.05</v>
      </c>
      <c r="L31" s="335">
        <v>1285344.3999999999</v>
      </c>
      <c r="M31" s="335">
        <v>0</v>
      </c>
      <c r="N31" s="335">
        <v>0</v>
      </c>
      <c r="O31" s="335">
        <v>0</v>
      </c>
      <c r="P31" s="335">
        <v>0</v>
      </c>
      <c r="Q31" s="335">
        <v>0</v>
      </c>
      <c r="R31" s="335">
        <v>0</v>
      </c>
      <c r="S31" s="335">
        <v>0</v>
      </c>
      <c r="T31" s="335">
        <v>0</v>
      </c>
      <c r="U31" s="335">
        <v>0</v>
      </c>
      <c r="V31" s="335">
        <v>0</v>
      </c>
      <c r="X31" s="276">
        <f>'Приложение 1'!T28</f>
        <v>4503.95</v>
      </c>
      <c r="Y31" s="276">
        <f t="shared" si="4"/>
        <v>3029.329248173462</v>
      </c>
      <c r="Z31" s="18">
        <f t="shared" si="5"/>
        <v>1474.6207518265378</v>
      </c>
    </row>
    <row r="32" spans="1:26" ht="9" customHeight="1">
      <c r="A32" s="329">
        <v>14</v>
      </c>
      <c r="B32" s="37" t="s">
        <v>123</v>
      </c>
      <c r="C32" s="37" t="s">
        <v>976</v>
      </c>
      <c r="D32" s="37"/>
      <c r="E32" s="335">
        <f t="shared" si="2"/>
        <v>2235658.4300000002</v>
      </c>
      <c r="F32" s="335">
        <v>0</v>
      </c>
      <c r="G32" s="16">
        <v>0</v>
      </c>
      <c r="H32" s="335">
        <v>0</v>
      </c>
      <c r="I32" s="18">
        <v>811.2</v>
      </c>
      <c r="J32" s="57" t="s">
        <v>110</v>
      </c>
      <c r="K32" s="329">
        <f t="shared" si="3"/>
        <v>3438.05</v>
      </c>
      <c r="L32" s="335">
        <v>2235658.4300000002</v>
      </c>
      <c r="M32" s="335">
        <v>0</v>
      </c>
      <c r="N32" s="335">
        <v>0</v>
      </c>
      <c r="O32" s="335">
        <v>0</v>
      </c>
      <c r="P32" s="335">
        <v>0</v>
      </c>
      <c r="Q32" s="335">
        <v>0</v>
      </c>
      <c r="R32" s="335">
        <v>0</v>
      </c>
      <c r="S32" s="335">
        <v>0</v>
      </c>
      <c r="T32" s="335">
        <v>0</v>
      </c>
      <c r="U32" s="335">
        <v>0</v>
      </c>
      <c r="V32" s="335">
        <v>0</v>
      </c>
      <c r="X32" s="276">
        <f>'Приложение 1'!T29</f>
        <v>4503.95</v>
      </c>
      <c r="Y32" s="276">
        <f t="shared" si="4"/>
        <v>2755.989188856016</v>
      </c>
      <c r="Z32" s="18">
        <f t="shared" si="5"/>
        <v>1747.9608111439838</v>
      </c>
    </row>
    <row r="33" spans="1:26" ht="9" customHeight="1">
      <c r="A33" s="329">
        <v>15</v>
      </c>
      <c r="B33" s="37" t="s">
        <v>124</v>
      </c>
      <c r="C33" s="37" t="s">
        <v>978</v>
      </c>
      <c r="D33" s="37"/>
      <c r="E33" s="335">
        <f>F33+H33+L33+N33+P33+R33+S33+T33+U33+V33</f>
        <v>6606016.3999999994</v>
      </c>
      <c r="F33" s="335">
        <v>6210171.2699999996</v>
      </c>
      <c r="G33" s="16">
        <v>0</v>
      </c>
      <c r="H33" s="335">
        <v>0</v>
      </c>
      <c r="I33" s="18">
        <v>0</v>
      </c>
      <c r="J33" s="80" t="s">
        <v>417</v>
      </c>
      <c r="K33" s="329">
        <f>(271.7+198.55+1107.7+209+177.65)*'Приложение 1'!K30</f>
        <v>7434930.4699999997</v>
      </c>
      <c r="L33" s="335">
        <v>0</v>
      </c>
      <c r="M33" s="335">
        <v>0</v>
      </c>
      <c r="N33" s="335">
        <v>0</v>
      </c>
      <c r="O33" s="335">
        <v>0</v>
      </c>
      <c r="P33" s="335">
        <v>0</v>
      </c>
      <c r="Q33" s="335">
        <v>0</v>
      </c>
      <c r="R33" s="335">
        <v>0</v>
      </c>
      <c r="S33" s="335">
        <v>0</v>
      </c>
      <c r="T33" s="335">
        <v>0</v>
      </c>
      <c r="U33" s="335">
        <v>395845.13</v>
      </c>
      <c r="V33" s="335">
        <v>0</v>
      </c>
      <c r="X33" s="276">
        <f>'Приложение 1'!T30</f>
        <v>4984.6499999999996</v>
      </c>
      <c r="Y33" s="276" t="e">
        <f t="shared" si="4"/>
        <v>#DIV/0!</v>
      </c>
      <c r="Z33" s="18" t="e">
        <f t="shared" si="5"/>
        <v>#DIV/0!</v>
      </c>
    </row>
    <row r="34" spans="1:26" ht="9" customHeight="1">
      <c r="A34" s="329">
        <v>16</v>
      </c>
      <c r="B34" s="37" t="s">
        <v>126</v>
      </c>
      <c r="C34" s="37" t="s">
        <v>976</v>
      </c>
      <c r="D34" s="37"/>
      <c r="E34" s="335">
        <f t="shared" si="2"/>
        <v>2934840.13</v>
      </c>
      <c r="F34" s="335">
        <v>0</v>
      </c>
      <c r="G34" s="16">
        <v>0</v>
      </c>
      <c r="H34" s="335">
        <v>0</v>
      </c>
      <c r="I34" s="18">
        <v>765.3</v>
      </c>
      <c r="J34" s="57" t="s">
        <v>110</v>
      </c>
      <c r="K34" s="329">
        <f t="shared" si="3"/>
        <v>3438.05</v>
      </c>
      <c r="L34" s="335">
        <v>2934840.13</v>
      </c>
      <c r="M34" s="335">
        <v>0</v>
      </c>
      <c r="N34" s="335">
        <v>0</v>
      </c>
      <c r="O34" s="335">
        <v>0</v>
      </c>
      <c r="P34" s="335">
        <v>0</v>
      </c>
      <c r="Q34" s="335">
        <v>0</v>
      </c>
      <c r="R34" s="335">
        <v>0</v>
      </c>
      <c r="S34" s="335">
        <v>0</v>
      </c>
      <c r="T34" s="335">
        <v>0</v>
      </c>
      <c r="U34" s="335">
        <v>0</v>
      </c>
      <c r="V34" s="335">
        <v>0</v>
      </c>
      <c r="X34" s="276">
        <f>'Приложение 1'!T31</f>
        <v>4503.95</v>
      </c>
      <c r="Y34" s="276">
        <f t="shared" si="4"/>
        <v>3834.8884489742586</v>
      </c>
      <c r="Z34" s="18">
        <f t="shared" si="5"/>
        <v>669.06155102574121</v>
      </c>
    </row>
    <row r="35" spans="1:26" ht="9" customHeight="1">
      <c r="A35" s="329">
        <v>17</v>
      </c>
      <c r="B35" s="37" t="s">
        <v>127</v>
      </c>
      <c r="C35" s="37" t="s">
        <v>976</v>
      </c>
      <c r="D35" s="37"/>
      <c r="E35" s="335">
        <f t="shared" si="2"/>
        <v>1840661.3</v>
      </c>
      <c r="F35" s="335">
        <v>0</v>
      </c>
      <c r="G35" s="16">
        <v>0</v>
      </c>
      <c r="H35" s="335">
        <v>0</v>
      </c>
      <c r="I35" s="18">
        <v>435</v>
      </c>
      <c r="J35" s="57" t="s">
        <v>110</v>
      </c>
      <c r="K35" s="329">
        <f t="shared" si="3"/>
        <v>3438.05</v>
      </c>
      <c r="L35" s="335">
        <v>1840661.3</v>
      </c>
      <c r="M35" s="335">
        <v>0</v>
      </c>
      <c r="N35" s="335">
        <v>0</v>
      </c>
      <c r="O35" s="335">
        <v>0</v>
      </c>
      <c r="P35" s="335">
        <v>0</v>
      </c>
      <c r="Q35" s="335">
        <v>0</v>
      </c>
      <c r="R35" s="335">
        <v>0</v>
      </c>
      <c r="S35" s="335">
        <v>0</v>
      </c>
      <c r="T35" s="335">
        <v>0</v>
      </c>
      <c r="U35" s="335">
        <v>0</v>
      </c>
      <c r="V35" s="335">
        <v>0</v>
      </c>
      <c r="X35" s="276">
        <f>'Приложение 1'!T32</f>
        <v>4503.95</v>
      </c>
      <c r="Y35" s="276">
        <f t="shared" si="4"/>
        <v>4231.4052873563223</v>
      </c>
      <c r="Z35" s="18">
        <f t="shared" si="5"/>
        <v>272.54471264367749</v>
      </c>
    </row>
    <row r="36" spans="1:26" ht="9" customHeight="1">
      <c r="A36" s="329">
        <v>18</v>
      </c>
      <c r="B36" s="37" t="s">
        <v>128</v>
      </c>
      <c r="C36" s="37" t="s">
        <v>976</v>
      </c>
      <c r="D36" s="37"/>
      <c r="E36" s="335">
        <f t="shared" si="2"/>
        <v>2481689.17</v>
      </c>
      <c r="F36" s="335">
        <v>0</v>
      </c>
      <c r="G36" s="16">
        <v>0</v>
      </c>
      <c r="H36" s="335">
        <v>0</v>
      </c>
      <c r="I36" s="18">
        <v>744</v>
      </c>
      <c r="J36" s="57" t="s">
        <v>110</v>
      </c>
      <c r="K36" s="329">
        <f t="shared" si="3"/>
        <v>3438.05</v>
      </c>
      <c r="L36" s="335">
        <v>2481689.17</v>
      </c>
      <c r="M36" s="335">
        <v>0</v>
      </c>
      <c r="N36" s="335">
        <v>0</v>
      </c>
      <c r="O36" s="335">
        <v>0</v>
      </c>
      <c r="P36" s="335">
        <v>0</v>
      </c>
      <c r="Q36" s="335">
        <v>0</v>
      </c>
      <c r="R36" s="335">
        <v>0</v>
      </c>
      <c r="S36" s="335">
        <v>0</v>
      </c>
      <c r="T36" s="335">
        <v>0</v>
      </c>
      <c r="U36" s="335">
        <v>0</v>
      </c>
      <c r="V36" s="335">
        <v>0</v>
      </c>
      <c r="X36" s="276">
        <f>'Приложение 1'!T33</f>
        <v>4503.95</v>
      </c>
      <c r="Y36" s="276">
        <f t="shared" si="4"/>
        <v>3335.6037231182795</v>
      </c>
      <c r="Z36" s="18">
        <f t="shared" si="5"/>
        <v>1168.3462768817203</v>
      </c>
    </row>
    <row r="37" spans="1:26" ht="9" customHeight="1">
      <c r="A37" s="329">
        <v>19</v>
      </c>
      <c r="B37" s="37" t="s">
        <v>129</v>
      </c>
      <c r="C37" s="37" t="s">
        <v>979</v>
      </c>
      <c r="D37" s="37"/>
      <c r="E37" s="335">
        <f t="shared" si="2"/>
        <v>16873685.969999999</v>
      </c>
      <c r="F37" s="335">
        <v>0</v>
      </c>
      <c r="G37" s="16">
        <v>0</v>
      </c>
      <c r="H37" s="335">
        <v>0</v>
      </c>
      <c r="I37" s="18">
        <v>0</v>
      </c>
      <c r="J37" s="57">
        <f>K37*'Приложение 1'!K34</f>
        <v>33135967.699999999</v>
      </c>
      <c r="K37" s="335">
        <f>(200+1060+170+260+190+270)*1.045</f>
        <v>2246.75</v>
      </c>
      <c r="L37" s="335">
        <f>I37*K37</f>
        <v>0</v>
      </c>
      <c r="M37" s="335">
        <v>0</v>
      </c>
      <c r="N37" s="335">
        <v>0</v>
      </c>
      <c r="O37" s="335">
        <v>7689.2</v>
      </c>
      <c r="P37" s="335">
        <v>16873685.969999999</v>
      </c>
      <c r="Q37" s="335">
        <v>0</v>
      </c>
      <c r="R37" s="335">
        <v>0</v>
      </c>
      <c r="S37" s="335">
        <v>0</v>
      </c>
      <c r="T37" s="335">
        <v>0</v>
      </c>
      <c r="U37" s="335">
        <v>0</v>
      </c>
      <c r="V37" s="335">
        <v>0</v>
      </c>
      <c r="X37" s="276">
        <f>'Приложение 1'!T34</f>
        <v>2194.5</v>
      </c>
      <c r="Y37" s="276">
        <f>P37/O37</f>
        <v>2194.4657402590647</v>
      </c>
      <c r="Z37" s="18">
        <f t="shared" si="5"/>
        <v>3.4259740935340233E-2</v>
      </c>
    </row>
    <row r="38" spans="1:26" ht="9" customHeight="1">
      <c r="A38" s="329">
        <v>20</v>
      </c>
      <c r="B38" s="37" t="s">
        <v>130</v>
      </c>
      <c r="C38" s="37" t="s">
        <v>976</v>
      </c>
      <c r="D38" s="37"/>
      <c r="E38" s="335">
        <f t="shared" si="2"/>
        <v>1926039.32</v>
      </c>
      <c r="F38" s="335">
        <v>0</v>
      </c>
      <c r="G38" s="16">
        <v>0</v>
      </c>
      <c r="H38" s="335">
        <v>0</v>
      </c>
      <c r="I38" s="18">
        <v>573.24</v>
      </c>
      <c r="J38" s="57" t="s">
        <v>110</v>
      </c>
      <c r="K38" s="329">
        <f t="shared" si="3"/>
        <v>3438.05</v>
      </c>
      <c r="L38" s="335">
        <v>1926039.32</v>
      </c>
      <c r="M38" s="335">
        <v>0</v>
      </c>
      <c r="N38" s="335">
        <v>0</v>
      </c>
      <c r="O38" s="335">
        <v>0</v>
      </c>
      <c r="P38" s="335">
        <v>0</v>
      </c>
      <c r="Q38" s="335">
        <v>0</v>
      </c>
      <c r="R38" s="335">
        <v>0</v>
      </c>
      <c r="S38" s="335">
        <v>0</v>
      </c>
      <c r="T38" s="335">
        <v>0</v>
      </c>
      <c r="U38" s="335">
        <v>0</v>
      </c>
      <c r="V38" s="335">
        <v>0</v>
      </c>
      <c r="X38" s="276">
        <f>'Приложение 1'!T35</f>
        <v>4503.95</v>
      </c>
      <c r="Y38" s="276">
        <f t="shared" si="4"/>
        <v>3359.9178703509874</v>
      </c>
      <c r="Z38" s="18">
        <f t="shared" si="5"/>
        <v>1144.0321296490124</v>
      </c>
    </row>
    <row r="39" spans="1:26" ht="9" customHeight="1">
      <c r="A39" s="329">
        <v>21</v>
      </c>
      <c r="B39" s="37" t="s">
        <v>131</v>
      </c>
      <c r="C39" s="37" t="s">
        <v>976</v>
      </c>
      <c r="D39" s="37"/>
      <c r="E39" s="335">
        <f t="shared" si="2"/>
        <v>1947900.92</v>
      </c>
      <c r="F39" s="335">
        <v>0</v>
      </c>
      <c r="G39" s="16">
        <v>0</v>
      </c>
      <c r="H39" s="335">
        <v>0</v>
      </c>
      <c r="I39" s="18">
        <v>593.70000000000005</v>
      </c>
      <c r="J39" s="57" t="s">
        <v>110</v>
      </c>
      <c r="K39" s="329">
        <f t="shared" si="3"/>
        <v>3438.05</v>
      </c>
      <c r="L39" s="335">
        <v>1947900.92</v>
      </c>
      <c r="M39" s="335">
        <v>0</v>
      </c>
      <c r="N39" s="335">
        <v>0</v>
      </c>
      <c r="O39" s="335">
        <v>0</v>
      </c>
      <c r="P39" s="335">
        <v>0</v>
      </c>
      <c r="Q39" s="335">
        <v>0</v>
      </c>
      <c r="R39" s="335">
        <v>0</v>
      </c>
      <c r="S39" s="335">
        <v>0</v>
      </c>
      <c r="T39" s="335">
        <v>0</v>
      </c>
      <c r="U39" s="335">
        <v>0</v>
      </c>
      <c r="V39" s="335">
        <v>0</v>
      </c>
      <c r="X39" s="276">
        <f>'Приложение 1'!T36</f>
        <v>4503.95</v>
      </c>
      <c r="Y39" s="276">
        <f t="shared" si="4"/>
        <v>3280.9515243388914</v>
      </c>
      <c r="Z39" s="18">
        <f t="shared" si="5"/>
        <v>1222.9984756611084</v>
      </c>
    </row>
    <row r="40" spans="1:26" ht="9" customHeight="1">
      <c r="A40" s="329">
        <v>22</v>
      </c>
      <c r="B40" s="37" t="s">
        <v>132</v>
      </c>
      <c r="C40" s="37" t="s">
        <v>979</v>
      </c>
      <c r="D40" s="37"/>
      <c r="E40" s="335">
        <f t="shared" si="2"/>
        <v>4249241.76</v>
      </c>
      <c r="F40" s="335">
        <v>0</v>
      </c>
      <c r="G40" s="16">
        <v>0</v>
      </c>
      <c r="H40" s="335">
        <v>0</v>
      </c>
      <c r="I40" s="18">
        <v>0</v>
      </c>
      <c r="J40" s="57"/>
      <c r="K40" s="329">
        <v>0</v>
      </c>
      <c r="L40" s="335">
        <v>0</v>
      </c>
      <c r="M40" s="335">
        <v>0</v>
      </c>
      <c r="N40" s="335">
        <v>0</v>
      </c>
      <c r="O40" s="335">
        <v>1993</v>
      </c>
      <c r="P40" s="335">
        <v>4249241.76</v>
      </c>
      <c r="Q40" s="335">
        <v>0</v>
      </c>
      <c r="R40" s="335">
        <v>0</v>
      </c>
      <c r="S40" s="335">
        <v>0</v>
      </c>
      <c r="T40" s="335">
        <v>0</v>
      </c>
      <c r="U40" s="335">
        <v>0</v>
      </c>
      <c r="V40" s="335">
        <v>0</v>
      </c>
      <c r="X40" s="276">
        <f>'Приложение 1'!T37</f>
        <v>3929.2</v>
      </c>
      <c r="Y40" s="276">
        <f>P40/O40</f>
        <v>2132.0831710988459</v>
      </c>
      <c r="Z40" s="18">
        <f t="shared" si="5"/>
        <v>1797.1168289011539</v>
      </c>
    </row>
    <row r="41" spans="1:26" ht="9" customHeight="1">
      <c r="A41" s="329">
        <v>23</v>
      </c>
      <c r="B41" s="37" t="s">
        <v>133</v>
      </c>
      <c r="C41" s="37" t="s">
        <v>975</v>
      </c>
      <c r="D41" s="37"/>
      <c r="E41" s="335">
        <f t="shared" si="2"/>
        <v>2493769.92</v>
      </c>
      <c r="F41" s="335">
        <v>0</v>
      </c>
      <c r="G41" s="16">
        <v>0</v>
      </c>
      <c r="H41" s="335">
        <v>0</v>
      </c>
      <c r="I41" s="18">
        <v>924.3</v>
      </c>
      <c r="J41" s="57" t="s">
        <v>109</v>
      </c>
      <c r="K41" s="329">
        <f t="shared" si="3"/>
        <v>2022.07</v>
      </c>
      <c r="L41" s="335">
        <v>2493769.92</v>
      </c>
      <c r="M41" s="335">
        <v>0</v>
      </c>
      <c r="N41" s="335">
        <v>0</v>
      </c>
      <c r="O41" s="335">
        <v>0</v>
      </c>
      <c r="P41" s="335">
        <v>0</v>
      </c>
      <c r="Q41" s="335">
        <v>0</v>
      </c>
      <c r="R41" s="335">
        <v>0</v>
      </c>
      <c r="S41" s="335">
        <v>0</v>
      </c>
      <c r="T41" s="335">
        <v>0</v>
      </c>
      <c r="U41" s="335">
        <v>0</v>
      </c>
      <c r="V41" s="335">
        <v>0</v>
      </c>
      <c r="X41" s="276">
        <f>'Приложение 1'!T38</f>
        <v>4180</v>
      </c>
      <c r="Y41" s="276">
        <f t="shared" si="4"/>
        <v>2698.0092177864331</v>
      </c>
      <c r="Z41" s="18">
        <f t="shared" si="5"/>
        <v>1481.9907822135669</v>
      </c>
    </row>
    <row r="42" spans="1:26" ht="9" customHeight="1">
      <c r="A42" s="329">
        <v>24</v>
      </c>
      <c r="B42" s="37" t="s">
        <v>134</v>
      </c>
      <c r="C42" s="37" t="s">
        <v>976</v>
      </c>
      <c r="D42" s="37"/>
      <c r="E42" s="335">
        <f t="shared" si="2"/>
        <v>2413625.36</v>
      </c>
      <c r="F42" s="335">
        <v>0</v>
      </c>
      <c r="G42" s="16">
        <v>0</v>
      </c>
      <c r="H42" s="335">
        <v>0</v>
      </c>
      <c r="I42" s="18">
        <v>839</v>
      </c>
      <c r="J42" s="57" t="s">
        <v>110</v>
      </c>
      <c r="K42" s="329">
        <f t="shared" si="3"/>
        <v>3438.05</v>
      </c>
      <c r="L42" s="335">
        <v>2413625.36</v>
      </c>
      <c r="M42" s="335">
        <v>0</v>
      </c>
      <c r="N42" s="335">
        <v>0</v>
      </c>
      <c r="O42" s="335">
        <v>0</v>
      </c>
      <c r="P42" s="335">
        <v>0</v>
      </c>
      <c r="Q42" s="335">
        <v>0</v>
      </c>
      <c r="R42" s="335">
        <v>0</v>
      </c>
      <c r="S42" s="335">
        <v>0</v>
      </c>
      <c r="T42" s="335">
        <v>0</v>
      </c>
      <c r="U42" s="335">
        <v>0</v>
      </c>
      <c r="V42" s="335">
        <v>0</v>
      </c>
      <c r="X42" s="276">
        <f>'Приложение 1'!T39</f>
        <v>4503.95</v>
      </c>
      <c r="Y42" s="276">
        <f t="shared" si="4"/>
        <v>2876.7882717520856</v>
      </c>
      <c r="Z42" s="18">
        <f t="shared" si="5"/>
        <v>1627.1617282479142</v>
      </c>
    </row>
    <row r="43" spans="1:26" ht="9" customHeight="1">
      <c r="A43" s="329">
        <v>25</v>
      </c>
      <c r="B43" s="37" t="s">
        <v>135</v>
      </c>
      <c r="C43" s="37" t="s">
        <v>976</v>
      </c>
      <c r="D43" s="37"/>
      <c r="E43" s="335">
        <f t="shared" si="2"/>
        <v>1676476.44</v>
      </c>
      <c r="F43" s="335">
        <v>0</v>
      </c>
      <c r="G43" s="16">
        <v>0</v>
      </c>
      <c r="H43" s="335">
        <v>0</v>
      </c>
      <c r="I43" s="18">
        <v>471</v>
      </c>
      <c r="J43" s="57" t="s">
        <v>110</v>
      </c>
      <c r="K43" s="329">
        <f t="shared" si="3"/>
        <v>3438.05</v>
      </c>
      <c r="L43" s="335">
        <v>1676476.44</v>
      </c>
      <c r="M43" s="335">
        <v>0</v>
      </c>
      <c r="N43" s="335">
        <v>0</v>
      </c>
      <c r="O43" s="335">
        <v>0</v>
      </c>
      <c r="P43" s="335">
        <v>0</v>
      </c>
      <c r="Q43" s="335">
        <v>0</v>
      </c>
      <c r="R43" s="335">
        <v>0</v>
      </c>
      <c r="S43" s="335">
        <v>0</v>
      </c>
      <c r="T43" s="335">
        <v>0</v>
      </c>
      <c r="U43" s="335">
        <v>0</v>
      </c>
      <c r="V43" s="335">
        <v>0</v>
      </c>
      <c r="X43" s="276">
        <f>'Приложение 1'!T40</f>
        <v>4503.95</v>
      </c>
      <c r="Y43" s="276">
        <f t="shared" si="4"/>
        <v>3559.3979617834393</v>
      </c>
      <c r="Z43" s="18">
        <f t="shared" si="5"/>
        <v>944.5520382165605</v>
      </c>
    </row>
    <row r="44" spans="1:26" ht="9" customHeight="1">
      <c r="A44" s="329">
        <v>26</v>
      </c>
      <c r="B44" s="37" t="s">
        <v>136</v>
      </c>
      <c r="C44" s="37" t="s">
        <v>975</v>
      </c>
      <c r="D44" s="37"/>
      <c r="E44" s="335">
        <f t="shared" si="2"/>
        <v>3253567.42</v>
      </c>
      <c r="F44" s="335">
        <v>0</v>
      </c>
      <c r="G44" s="16">
        <v>0</v>
      </c>
      <c r="H44" s="335">
        <v>0</v>
      </c>
      <c r="I44" s="18">
        <v>931</v>
      </c>
      <c r="J44" s="80" t="s">
        <v>109</v>
      </c>
      <c r="K44" s="329">
        <f t="shared" si="3"/>
        <v>2022.07</v>
      </c>
      <c r="L44" s="335">
        <v>3253567.42</v>
      </c>
      <c r="M44" s="335">
        <v>0</v>
      </c>
      <c r="N44" s="335">
        <v>0</v>
      </c>
      <c r="O44" s="335">
        <v>0</v>
      </c>
      <c r="P44" s="335">
        <v>0</v>
      </c>
      <c r="Q44" s="335">
        <v>0</v>
      </c>
      <c r="R44" s="335">
        <v>0</v>
      </c>
      <c r="S44" s="335">
        <v>0</v>
      </c>
      <c r="T44" s="335">
        <v>0</v>
      </c>
      <c r="U44" s="335">
        <v>0</v>
      </c>
      <c r="V44" s="335">
        <v>0</v>
      </c>
      <c r="X44" s="276">
        <f>'Приложение 1'!T41</f>
        <v>4180</v>
      </c>
      <c r="Y44" s="276">
        <f t="shared" si="4"/>
        <v>3494.7018474758324</v>
      </c>
      <c r="Z44" s="18">
        <f t="shared" si="5"/>
        <v>685.29815252416756</v>
      </c>
    </row>
    <row r="45" spans="1:26" ht="9" customHeight="1">
      <c r="A45" s="329">
        <v>27</v>
      </c>
      <c r="B45" s="37" t="s">
        <v>137</v>
      </c>
      <c r="C45" s="37" t="s">
        <v>978</v>
      </c>
      <c r="D45" s="37"/>
      <c r="E45" s="335">
        <f t="shared" si="2"/>
        <v>4482770.3499999996</v>
      </c>
      <c r="F45" s="335">
        <v>4482770.3499999996</v>
      </c>
      <c r="G45" s="16">
        <v>0</v>
      </c>
      <c r="H45" s="335">
        <v>0</v>
      </c>
      <c r="I45" s="18">
        <v>0</v>
      </c>
      <c r="J45" s="80" t="s">
        <v>417</v>
      </c>
      <c r="K45" s="329">
        <f>(271.7+198.55+1107.7+209+177.65)*'Приложение 1'!K42</f>
        <v>5140768.82</v>
      </c>
      <c r="L45" s="335">
        <f>I45*K45</f>
        <v>0</v>
      </c>
      <c r="M45" s="335">
        <v>0</v>
      </c>
      <c r="N45" s="335">
        <v>0</v>
      </c>
      <c r="O45" s="335">
        <v>0</v>
      </c>
      <c r="P45" s="335">
        <v>0</v>
      </c>
      <c r="Q45" s="335">
        <v>0</v>
      </c>
      <c r="R45" s="335">
        <v>0</v>
      </c>
      <c r="S45" s="335">
        <v>0</v>
      </c>
      <c r="T45" s="335">
        <v>0</v>
      </c>
      <c r="U45" s="335">
        <v>0</v>
      </c>
      <c r="V45" s="335">
        <v>0</v>
      </c>
      <c r="X45" s="276">
        <f>'Приложение 1'!T42</f>
        <v>4984.6499999999996</v>
      </c>
      <c r="Y45" s="276" t="e">
        <f t="shared" si="4"/>
        <v>#DIV/0!</v>
      </c>
      <c r="Z45" s="18" t="e">
        <f t="shared" si="5"/>
        <v>#DIV/0!</v>
      </c>
    </row>
    <row r="46" spans="1:26" ht="9" customHeight="1">
      <c r="A46" s="329">
        <v>28</v>
      </c>
      <c r="B46" s="37" t="s">
        <v>138</v>
      </c>
      <c r="C46" s="37" t="s">
        <v>976</v>
      </c>
      <c r="D46" s="37"/>
      <c r="E46" s="335">
        <f t="shared" si="2"/>
        <v>1282926.6499999999</v>
      </c>
      <c r="F46" s="335">
        <v>0</v>
      </c>
      <c r="G46" s="16">
        <v>0</v>
      </c>
      <c r="H46" s="335">
        <v>0</v>
      </c>
      <c r="I46" s="18">
        <v>386</v>
      </c>
      <c r="J46" s="57" t="s">
        <v>110</v>
      </c>
      <c r="K46" s="329">
        <f t="shared" si="3"/>
        <v>3438.05</v>
      </c>
      <c r="L46" s="335">
        <v>1282926.6499999999</v>
      </c>
      <c r="M46" s="335">
        <v>0</v>
      </c>
      <c r="N46" s="335">
        <v>0</v>
      </c>
      <c r="O46" s="335">
        <v>0</v>
      </c>
      <c r="P46" s="335">
        <v>0</v>
      </c>
      <c r="Q46" s="335">
        <v>0</v>
      </c>
      <c r="R46" s="335">
        <v>0</v>
      </c>
      <c r="S46" s="335">
        <v>0</v>
      </c>
      <c r="T46" s="335">
        <v>0</v>
      </c>
      <c r="U46" s="335">
        <v>0</v>
      </c>
      <c r="V46" s="335">
        <v>0</v>
      </c>
      <c r="X46" s="276">
        <f>'Приложение 1'!T43</f>
        <v>4503.95</v>
      </c>
      <c r="Y46" s="276">
        <f t="shared" si="4"/>
        <v>3323.6441709844557</v>
      </c>
      <c r="Z46" s="18">
        <f t="shared" si="5"/>
        <v>1180.3058290155441</v>
      </c>
    </row>
    <row r="47" spans="1:26" ht="9" customHeight="1">
      <c r="A47" s="329">
        <v>29</v>
      </c>
      <c r="B47" s="37" t="s">
        <v>139</v>
      </c>
      <c r="C47" s="37" t="s">
        <v>976</v>
      </c>
      <c r="D47" s="37"/>
      <c r="E47" s="335">
        <f t="shared" si="2"/>
        <v>3355977.56</v>
      </c>
      <c r="F47" s="335">
        <v>0</v>
      </c>
      <c r="G47" s="16">
        <v>0</v>
      </c>
      <c r="H47" s="335">
        <v>0</v>
      </c>
      <c r="I47" s="18">
        <v>1002.5</v>
      </c>
      <c r="J47" s="57" t="s">
        <v>110</v>
      </c>
      <c r="K47" s="329">
        <f t="shared" si="3"/>
        <v>3438.05</v>
      </c>
      <c r="L47" s="335">
        <v>3355977.56</v>
      </c>
      <c r="M47" s="335">
        <v>0</v>
      </c>
      <c r="N47" s="335">
        <v>0</v>
      </c>
      <c r="O47" s="335">
        <v>0</v>
      </c>
      <c r="P47" s="335">
        <v>0</v>
      </c>
      <c r="Q47" s="335">
        <v>0</v>
      </c>
      <c r="R47" s="335">
        <v>0</v>
      </c>
      <c r="S47" s="335">
        <v>0</v>
      </c>
      <c r="T47" s="335">
        <v>0</v>
      </c>
      <c r="U47" s="335">
        <v>0</v>
      </c>
      <c r="V47" s="335">
        <v>0</v>
      </c>
      <c r="X47" s="276">
        <f>'Приложение 1'!T44</f>
        <v>4503.95</v>
      </c>
      <c r="Y47" s="276">
        <f t="shared" si="4"/>
        <v>3347.6085386533668</v>
      </c>
      <c r="Z47" s="18">
        <f t="shared" si="5"/>
        <v>1156.341461346633</v>
      </c>
    </row>
    <row r="48" spans="1:26" ht="9" customHeight="1">
      <c r="A48" s="329">
        <v>30</v>
      </c>
      <c r="B48" s="37" t="s">
        <v>140</v>
      </c>
      <c r="C48" s="37" t="s">
        <v>976</v>
      </c>
      <c r="D48" s="37"/>
      <c r="E48" s="335">
        <f t="shared" si="2"/>
        <v>1843490.35</v>
      </c>
      <c r="F48" s="335">
        <v>0</v>
      </c>
      <c r="G48" s="16">
        <v>0</v>
      </c>
      <c r="H48" s="335">
        <v>0</v>
      </c>
      <c r="I48" s="18">
        <v>508.7</v>
      </c>
      <c r="J48" s="57" t="s">
        <v>110</v>
      </c>
      <c r="K48" s="329">
        <f t="shared" si="3"/>
        <v>3438.05</v>
      </c>
      <c r="L48" s="335">
        <v>1843490.35</v>
      </c>
      <c r="M48" s="335">
        <v>0</v>
      </c>
      <c r="N48" s="335">
        <v>0</v>
      </c>
      <c r="O48" s="335">
        <v>0</v>
      </c>
      <c r="P48" s="335">
        <v>0</v>
      </c>
      <c r="Q48" s="335">
        <v>0</v>
      </c>
      <c r="R48" s="335">
        <v>0</v>
      </c>
      <c r="S48" s="335">
        <v>0</v>
      </c>
      <c r="T48" s="335">
        <v>0</v>
      </c>
      <c r="U48" s="335">
        <v>0</v>
      </c>
      <c r="V48" s="335">
        <v>0</v>
      </c>
      <c r="X48" s="276">
        <f>'Приложение 1'!T45</f>
        <v>4503.95</v>
      </c>
      <c r="Y48" s="276">
        <f t="shared" si="4"/>
        <v>3623.924415175939</v>
      </c>
      <c r="Z48" s="18">
        <f t="shared" si="5"/>
        <v>880.02558482406084</v>
      </c>
    </row>
    <row r="49" spans="1:26" ht="9" customHeight="1">
      <c r="A49" s="329">
        <v>31</v>
      </c>
      <c r="B49" s="37" t="s">
        <v>141</v>
      </c>
      <c r="C49" s="37" t="s">
        <v>975</v>
      </c>
      <c r="D49" s="37"/>
      <c r="E49" s="335">
        <f t="shared" si="2"/>
        <v>1825435.67</v>
      </c>
      <c r="F49" s="335">
        <v>0</v>
      </c>
      <c r="G49" s="16">
        <v>0</v>
      </c>
      <c r="H49" s="335">
        <v>0</v>
      </c>
      <c r="I49" s="18">
        <v>628</v>
      </c>
      <c r="J49" s="57" t="s">
        <v>109</v>
      </c>
      <c r="K49" s="329">
        <f t="shared" si="3"/>
        <v>2022.07</v>
      </c>
      <c r="L49" s="335">
        <v>1825435.67</v>
      </c>
      <c r="M49" s="335">
        <v>0</v>
      </c>
      <c r="N49" s="335">
        <v>0</v>
      </c>
      <c r="O49" s="335">
        <v>0</v>
      </c>
      <c r="P49" s="335">
        <v>0</v>
      </c>
      <c r="Q49" s="335">
        <v>0</v>
      </c>
      <c r="R49" s="335">
        <v>0</v>
      </c>
      <c r="S49" s="335">
        <v>0</v>
      </c>
      <c r="T49" s="335">
        <v>0</v>
      </c>
      <c r="U49" s="335">
        <v>0</v>
      </c>
      <c r="V49" s="335">
        <v>0</v>
      </c>
      <c r="X49" s="276">
        <f>'Приложение 1'!T46</f>
        <v>4180</v>
      </c>
      <c r="Y49" s="276">
        <f t="shared" si="4"/>
        <v>2906.744697452229</v>
      </c>
      <c r="Z49" s="18">
        <f t="shared" si="5"/>
        <v>1273.255302547771</v>
      </c>
    </row>
    <row r="50" spans="1:26" ht="9" customHeight="1">
      <c r="A50" s="329">
        <v>32</v>
      </c>
      <c r="B50" s="37" t="s">
        <v>142</v>
      </c>
      <c r="C50" s="37" t="s">
        <v>975</v>
      </c>
      <c r="D50" s="37"/>
      <c r="E50" s="335">
        <f t="shared" si="2"/>
        <v>1411234.78</v>
      </c>
      <c r="F50" s="335">
        <v>0</v>
      </c>
      <c r="G50" s="16">
        <v>0</v>
      </c>
      <c r="H50" s="335">
        <v>0</v>
      </c>
      <c r="I50" s="18">
        <v>463</v>
      </c>
      <c r="J50" s="57" t="s">
        <v>109</v>
      </c>
      <c r="K50" s="329">
        <f t="shared" si="3"/>
        <v>2022.07</v>
      </c>
      <c r="L50" s="335">
        <v>1411234.78</v>
      </c>
      <c r="M50" s="335">
        <v>0</v>
      </c>
      <c r="N50" s="335">
        <v>0</v>
      </c>
      <c r="O50" s="335">
        <v>0</v>
      </c>
      <c r="P50" s="335">
        <v>0</v>
      </c>
      <c r="Q50" s="335">
        <v>0</v>
      </c>
      <c r="R50" s="335">
        <v>0</v>
      </c>
      <c r="S50" s="335">
        <v>0</v>
      </c>
      <c r="T50" s="335">
        <v>0</v>
      </c>
      <c r="U50" s="335">
        <v>0</v>
      </c>
      <c r="V50" s="335">
        <v>0</v>
      </c>
      <c r="X50" s="276">
        <f>'Приложение 1'!T47</f>
        <v>4180</v>
      </c>
      <c r="Y50" s="276">
        <f t="shared" si="4"/>
        <v>3048.0232829373649</v>
      </c>
      <c r="Z50" s="18">
        <f t="shared" si="5"/>
        <v>1131.9767170626351</v>
      </c>
    </row>
    <row r="51" spans="1:26" ht="9" customHeight="1">
      <c r="A51" s="329">
        <v>33</v>
      </c>
      <c r="B51" s="37" t="s">
        <v>143</v>
      </c>
      <c r="C51" s="37" t="s">
        <v>975</v>
      </c>
      <c r="D51" s="37"/>
      <c r="E51" s="335">
        <f t="shared" si="2"/>
        <v>2584113.1800000002</v>
      </c>
      <c r="F51" s="335">
        <v>0</v>
      </c>
      <c r="G51" s="16">
        <v>0</v>
      </c>
      <c r="H51" s="335">
        <v>0</v>
      </c>
      <c r="I51" s="18">
        <v>940</v>
      </c>
      <c r="J51" s="57" t="s">
        <v>109</v>
      </c>
      <c r="K51" s="329">
        <f t="shared" si="3"/>
        <v>2022.07</v>
      </c>
      <c r="L51" s="335">
        <v>2584113.1800000002</v>
      </c>
      <c r="M51" s="335">
        <v>0</v>
      </c>
      <c r="N51" s="335">
        <v>0</v>
      </c>
      <c r="O51" s="335">
        <v>0</v>
      </c>
      <c r="P51" s="335">
        <v>0</v>
      </c>
      <c r="Q51" s="335">
        <v>0</v>
      </c>
      <c r="R51" s="335">
        <v>0</v>
      </c>
      <c r="S51" s="335">
        <v>0</v>
      </c>
      <c r="T51" s="335">
        <v>0</v>
      </c>
      <c r="U51" s="335">
        <v>0</v>
      </c>
      <c r="V51" s="335">
        <v>0</v>
      </c>
      <c r="X51" s="276">
        <f>'Приложение 1'!T48</f>
        <v>4180</v>
      </c>
      <c r="Y51" s="276">
        <f t="shared" si="4"/>
        <v>2749.0565744680853</v>
      </c>
      <c r="Z51" s="18">
        <f t="shared" si="5"/>
        <v>1430.9434255319147</v>
      </c>
    </row>
    <row r="52" spans="1:26" ht="9" customHeight="1">
      <c r="A52" s="329">
        <v>34</v>
      </c>
      <c r="B52" s="37" t="s">
        <v>144</v>
      </c>
      <c r="C52" s="37" t="s">
        <v>975</v>
      </c>
      <c r="D52" s="37"/>
      <c r="E52" s="335">
        <f t="shared" si="2"/>
        <v>2435117.0699999998</v>
      </c>
      <c r="F52" s="335">
        <v>0</v>
      </c>
      <c r="G52" s="16">
        <v>0</v>
      </c>
      <c r="H52" s="335">
        <v>0</v>
      </c>
      <c r="I52" s="335">
        <v>864</v>
      </c>
      <c r="J52" s="57" t="s">
        <v>109</v>
      </c>
      <c r="K52" s="329">
        <f t="shared" si="3"/>
        <v>2022.07</v>
      </c>
      <c r="L52" s="335">
        <v>2435117.0699999998</v>
      </c>
      <c r="M52" s="335">
        <v>0</v>
      </c>
      <c r="N52" s="335">
        <v>0</v>
      </c>
      <c r="O52" s="335">
        <v>0</v>
      </c>
      <c r="P52" s="335">
        <v>0</v>
      </c>
      <c r="Q52" s="335">
        <v>0</v>
      </c>
      <c r="R52" s="335">
        <v>0</v>
      </c>
      <c r="S52" s="335">
        <v>0</v>
      </c>
      <c r="T52" s="335">
        <v>0</v>
      </c>
      <c r="U52" s="335">
        <v>0</v>
      </c>
      <c r="V52" s="335">
        <v>0</v>
      </c>
      <c r="X52" s="276">
        <f>'Приложение 1'!T49</f>
        <v>4180</v>
      </c>
      <c r="Y52" s="276">
        <f t="shared" si="4"/>
        <v>2818.4225347222218</v>
      </c>
      <c r="Z52" s="18">
        <f t="shared" si="5"/>
        <v>1361.5774652777782</v>
      </c>
    </row>
    <row r="53" spans="1:26" ht="9" customHeight="1">
      <c r="A53" s="329">
        <v>35</v>
      </c>
      <c r="B53" s="37" t="s">
        <v>145</v>
      </c>
      <c r="C53" s="37" t="s">
        <v>975</v>
      </c>
      <c r="D53" s="37"/>
      <c r="E53" s="335">
        <f t="shared" si="2"/>
        <v>2950917.31</v>
      </c>
      <c r="F53" s="335">
        <v>0</v>
      </c>
      <c r="G53" s="16">
        <v>0</v>
      </c>
      <c r="H53" s="335">
        <v>0</v>
      </c>
      <c r="I53" s="335">
        <v>898.57</v>
      </c>
      <c r="J53" s="57" t="s">
        <v>109</v>
      </c>
      <c r="K53" s="329">
        <f t="shared" si="3"/>
        <v>2022.07</v>
      </c>
      <c r="L53" s="335">
        <v>2950917.31</v>
      </c>
      <c r="M53" s="335">
        <v>0</v>
      </c>
      <c r="N53" s="335">
        <v>0</v>
      </c>
      <c r="O53" s="335">
        <v>0</v>
      </c>
      <c r="P53" s="335">
        <v>0</v>
      </c>
      <c r="Q53" s="335">
        <v>0</v>
      </c>
      <c r="R53" s="335">
        <v>0</v>
      </c>
      <c r="S53" s="335">
        <v>0</v>
      </c>
      <c r="T53" s="335">
        <v>0</v>
      </c>
      <c r="U53" s="335">
        <v>0</v>
      </c>
      <c r="V53" s="335">
        <v>0</v>
      </c>
      <c r="X53" s="276">
        <f>'Приложение 1'!T50</f>
        <v>4180</v>
      </c>
      <c r="Y53" s="276">
        <f t="shared" si="4"/>
        <v>3284.0149459697072</v>
      </c>
      <c r="Z53" s="18">
        <f t="shared" si="5"/>
        <v>895.98505403029276</v>
      </c>
    </row>
    <row r="54" spans="1:26" ht="9" customHeight="1">
      <c r="A54" s="329">
        <v>36</v>
      </c>
      <c r="B54" s="37" t="s">
        <v>146</v>
      </c>
      <c r="C54" s="37" t="s">
        <v>976</v>
      </c>
      <c r="D54" s="37"/>
      <c r="E54" s="335">
        <f t="shared" si="2"/>
        <v>2075612.19</v>
      </c>
      <c r="F54" s="335">
        <v>0</v>
      </c>
      <c r="G54" s="16">
        <v>0</v>
      </c>
      <c r="H54" s="335">
        <v>0</v>
      </c>
      <c r="I54" s="335">
        <v>846.2</v>
      </c>
      <c r="J54" s="57" t="s">
        <v>110</v>
      </c>
      <c r="K54" s="329">
        <f t="shared" si="3"/>
        <v>3438.05</v>
      </c>
      <c r="L54" s="335">
        <v>2075612.19</v>
      </c>
      <c r="M54" s="335">
        <v>0</v>
      </c>
      <c r="N54" s="335">
        <v>0</v>
      </c>
      <c r="O54" s="335">
        <v>0</v>
      </c>
      <c r="P54" s="335">
        <v>0</v>
      </c>
      <c r="Q54" s="335">
        <v>0</v>
      </c>
      <c r="R54" s="335">
        <v>0</v>
      </c>
      <c r="S54" s="335">
        <v>0</v>
      </c>
      <c r="T54" s="335">
        <v>0</v>
      </c>
      <c r="U54" s="335">
        <v>0</v>
      </c>
      <c r="V54" s="335">
        <v>0</v>
      </c>
      <c r="X54" s="276">
        <f>'Приложение 1'!T51</f>
        <v>4503.95</v>
      </c>
      <c r="Y54" s="276">
        <f t="shared" si="4"/>
        <v>2452.8624320491608</v>
      </c>
      <c r="Z54" s="18">
        <f t="shared" si="5"/>
        <v>2051.087567950839</v>
      </c>
    </row>
    <row r="55" spans="1:26" ht="9" customHeight="1">
      <c r="A55" s="329">
        <v>37</v>
      </c>
      <c r="B55" s="37" t="s">
        <v>147</v>
      </c>
      <c r="C55" s="37" t="s">
        <v>975</v>
      </c>
      <c r="D55" s="37"/>
      <c r="E55" s="335">
        <f t="shared" si="2"/>
        <v>1775203.61</v>
      </c>
      <c r="F55" s="335">
        <v>0</v>
      </c>
      <c r="G55" s="16">
        <v>0</v>
      </c>
      <c r="H55" s="335">
        <v>0</v>
      </c>
      <c r="I55" s="335">
        <v>852</v>
      </c>
      <c r="J55" s="57" t="s">
        <v>109</v>
      </c>
      <c r="K55" s="329">
        <f t="shared" si="3"/>
        <v>2022.07</v>
      </c>
      <c r="L55" s="335">
        <v>1775203.61</v>
      </c>
      <c r="M55" s="335">
        <v>0</v>
      </c>
      <c r="N55" s="335">
        <v>0</v>
      </c>
      <c r="O55" s="335">
        <v>0</v>
      </c>
      <c r="P55" s="335">
        <v>0</v>
      </c>
      <c r="Q55" s="335">
        <v>0</v>
      </c>
      <c r="R55" s="335">
        <v>0</v>
      </c>
      <c r="S55" s="335">
        <v>0</v>
      </c>
      <c r="T55" s="335">
        <v>0</v>
      </c>
      <c r="U55" s="335">
        <v>0</v>
      </c>
      <c r="V55" s="335">
        <v>0</v>
      </c>
      <c r="X55" s="276">
        <f>'Приложение 1'!T52</f>
        <v>4180</v>
      </c>
      <c r="Y55" s="276">
        <f t="shared" si="4"/>
        <v>2083.5723122065729</v>
      </c>
      <c r="Z55" s="18">
        <f t="shared" si="5"/>
        <v>2096.4276877934271</v>
      </c>
    </row>
    <row r="56" spans="1:26" ht="9" customHeight="1">
      <c r="A56" s="329">
        <v>38</v>
      </c>
      <c r="B56" s="37" t="s">
        <v>148</v>
      </c>
      <c r="C56" s="37" t="s">
        <v>976</v>
      </c>
      <c r="D56" s="37"/>
      <c r="E56" s="335">
        <f t="shared" si="2"/>
        <v>3298574.61</v>
      </c>
      <c r="F56" s="335">
        <v>0</v>
      </c>
      <c r="G56" s="16">
        <v>0</v>
      </c>
      <c r="H56" s="335">
        <v>0</v>
      </c>
      <c r="I56" s="335">
        <v>1057.5</v>
      </c>
      <c r="J56" s="57" t="s">
        <v>110</v>
      </c>
      <c r="K56" s="329">
        <f t="shared" si="3"/>
        <v>3438.05</v>
      </c>
      <c r="L56" s="335">
        <v>3298574.61</v>
      </c>
      <c r="M56" s="335">
        <v>0</v>
      </c>
      <c r="N56" s="335">
        <v>0</v>
      </c>
      <c r="O56" s="335">
        <v>0</v>
      </c>
      <c r="P56" s="335">
        <v>0</v>
      </c>
      <c r="Q56" s="335">
        <v>0</v>
      </c>
      <c r="R56" s="335">
        <v>0</v>
      </c>
      <c r="S56" s="335">
        <v>0</v>
      </c>
      <c r="T56" s="335">
        <v>0</v>
      </c>
      <c r="U56" s="335">
        <v>0</v>
      </c>
      <c r="V56" s="335">
        <v>0</v>
      </c>
      <c r="X56" s="276">
        <f>'Приложение 1'!T53</f>
        <v>4503.95</v>
      </c>
      <c r="Y56" s="276">
        <f t="shared" si="4"/>
        <v>3119.219489361702</v>
      </c>
      <c r="Z56" s="18">
        <f t="shared" si="5"/>
        <v>1384.7305106382978</v>
      </c>
    </row>
    <row r="57" spans="1:26" ht="9" customHeight="1">
      <c r="A57" s="329">
        <v>39</v>
      </c>
      <c r="B57" s="37" t="s">
        <v>210</v>
      </c>
      <c r="C57" s="37" t="s">
        <v>975</v>
      </c>
      <c r="D57" s="37"/>
      <c r="E57" s="335">
        <f t="shared" si="2"/>
        <v>2902118.73</v>
      </c>
      <c r="F57" s="335">
        <v>0</v>
      </c>
      <c r="G57" s="16">
        <v>0</v>
      </c>
      <c r="H57" s="335">
        <v>0</v>
      </c>
      <c r="I57" s="335">
        <v>954</v>
      </c>
      <c r="J57" s="57" t="s">
        <v>110</v>
      </c>
      <c r="K57" s="329">
        <f t="shared" si="3"/>
        <v>3438.05</v>
      </c>
      <c r="L57" s="335">
        <v>2902118.73</v>
      </c>
      <c r="M57" s="335">
        <v>0</v>
      </c>
      <c r="N57" s="335">
        <v>0</v>
      </c>
      <c r="O57" s="335">
        <v>0</v>
      </c>
      <c r="P57" s="335">
        <v>0</v>
      </c>
      <c r="Q57" s="335">
        <v>0</v>
      </c>
      <c r="R57" s="335">
        <v>0</v>
      </c>
      <c r="S57" s="335">
        <v>0</v>
      </c>
      <c r="T57" s="335">
        <v>0</v>
      </c>
      <c r="U57" s="335">
        <v>0</v>
      </c>
      <c r="V57" s="335">
        <v>0</v>
      </c>
      <c r="X57" s="276">
        <f>'Приложение 1'!T54</f>
        <v>4180</v>
      </c>
      <c r="Y57" s="276">
        <f t="shared" si="4"/>
        <v>3042.0531761006291</v>
      </c>
      <c r="Z57" s="18">
        <f t="shared" si="5"/>
        <v>1137.9468238993709</v>
      </c>
    </row>
    <row r="58" spans="1:26" ht="9" customHeight="1">
      <c r="A58" s="329">
        <v>40</v>
      </c>
      <c r="B58" s="37" t="s">
        <v>149</v>
      </c>
      <c r="C58" s="37" t="s">
        <v>975</v>
      </c>
      <c r="D58" s="37"/>
      <c r="E58" s="335">
        <f t="shared" si="2"/>
        <v>4897921.6100000003</v>
      </c>
      <c r="F58" s="335">
        <v>0</v>
      </c>
      <c r="G58" s="16">
        <v>0</v>
      </c>
      <c r="H58" s="335">
        <v>0</v>
      </c>
      <c r="I58" s="335">
        <v>1651.7</v>
      </c>
      <c r="J58" s="57" t="s">
        <v>109</v>
      </c>
      <c r="K58" s="329">
        <f t="shared" si="3"/>
        <v>2022.07</v>
      </c>
      <c r="L58" s="335">
        <v>4897921.6100000003</v>
      </c>
      <c r="M58" s="335">
        <v>0</v>
      </c>
      <c r="N58" s="335">
        <v>0</v>
      </c>
      <c r="O58" s="335">
        <v>0</v>
      </c>
      <c r="P58" s="335">
        <v>0</v>
      </c>
      <c r="Q58" s="335">
        <v>0</v>
      </c>
      <c r="R58" s="335">
        <v>0</v>
      </c>
      <c r="S58" s="335">
        <v>0</v>
      </c>
      <c r="T58" s="335">
        <v>0</v>
      </c>
      <c r="U58" s="335">
        <v>0</v>
      </c>
      <c r="V58" s="335">
        <v>0</v>
      </c>
      <c r="X58" s="276">
        <f>'Приложение 1'!T55</f>
        <v>4180</v>
      </c>
      <c r="Y58" s="276">
        <f t="shared" si="4"/>
        <v>2965.3820972331537</v>
      </c>
      <c r="Z58" s="18">
        <f t="shared" si="5"/>
        <v>1214.6179027668463</v>
      </c>
    </row>
    <row r="59" spans="1:26" ht="9" customHeight="1">
      <c r="A59" s="329">
        <v>41</v>
      </c>
      <c r="B59" s="37" t="s">
        <v>211</v>
      </c>
      <c r="C59" s="37" t="s">
        <v>975</v>
      </c>
      <c r="D59" s="37"/>
      <c r="E59" s="335">
        <f t="shared" si="2"/>
        <v>2307087.5499999998</v>
      </c>
      <c r="F59" s="335">
        <v>0</v>
      </c>
      <c r="G59" s="16">
        <v>0</v>
      </c>
      <c r="H59" s="335">
        <v>0</v>
      </c>
      <c r="I59" s="335">
        <v>929.4</v>
      </c>
      <c r="J59" s="81" t="s">
        <v>109</v>
      </c>
      <c r="K59" s="329">
        <f t="shared" si="3"/>
        <v>2022.07</v>
      </c>
      <c r="L59" s="335">
        <v>2307087.5499999998</v>
      </c>
      <c r="M59" s="335">
        <v>0</v>
      </c>
      <c r="N59" s="335">
        <v>0</v>
      </c>
      <c r="O59" s="335">
        <v>0</v>
      </c>
      <c r="P59" s="335">
        <v>0</v>
      </c>
      <c r="Q59" s="335">
        <v>0</v>
      </c>
      <c r="R59" s="335">
        <v>0</v>
      </c>
      <c r="S59" s="335">
        <v>0</v>
      </c>
      <c r="T59" s="335">
        <v>0</v>
      </c>
      <c r="U59" s="335">
        <v>0</v>
      </c>
      <c r="V59" s="335">
        <v>0</v>
      </c>
      <c r="X59" s="276">
        <f>'Приложение 1'!T56</f>
        <v>4180</v>
      </c>
      <c r="Y59" s="276">
        <f t="shared" si="4"/>
        <v>2482.3408112760922</v>
      </c>
      <c r="Z59" s="18">
        <f t="shared" si="5"/>
        <v>1697.6591887239078</v>
      </c>
    </row>
    <row r="60" spans="1:26" ht="9" customHeight="1">
      <c r="A60" s="329">
        <v>42</v>
      </c>
      <c r="B60" s="37" t="s">
        <v>150</v>
      </c>
      <c r="C60" s="37" t="s">
        <v>975</v>
      </c>
      <c r="D60" s="37"/>
      <c r="E60" s="335">
        <f t="shared" si="2"/>
        <v>5834564.6200000001</v>
      </c>
      <c r="F60" s="335">
        <v>0</v>
      </c>
      <c r="G60" s="16">
        <v>0</v>
      </c>
      <c r="H60" s="335">
        <v>0</v>
      </c>
      <c r="I60" s="335">
        <v>1701</v>
      </c>
      <c r="J60" s="57" t="s">
        <v>109</v>
      </c>
      <c r="K60" s="329">
        <f t="shared" si="3"/>
        <v>2022.07</v>
      </c>
      <c r="L60" s="335">
        <v>5834564.6200000001</v>
      </c>
      <c r="M60" s="335">
        <v>0</v>
      </c>
      <c r="N60" s="335">
        <v>0</v>
      </c>
      <c r="O60" s="335">
        <v>0</v>
      </c>
      <c r="P60" s="335">
        <v>0</v>
      </c>
      <c r="Q60" s="335">
        <v>0</v>
      </c>
      <c r="R60" s="335">
        <v>0</v>
      </c>
      <c r="S60" s="335">
        <v>0</v>
      </c>
      <c r="T60" s="335">
        <v>0</v>
      </c>
      <c r="U60" s="335">
        <v>0</v>
      </c>
      <c r="V60" s="335">
        <v>0</v>
      </c>
      <c r="X60" s="276">
        <f>'Приложение 1'!T57</f>
        <v>4180</v>
      </c>
      <c r="Y60" s="276">
        <f t="shared" si="4"/>
        <v>3430.079141681364</v>
      </c>
      <c r="Z60" s="18">
        <f t="shared" si="5"/>
        <v>749.92085831863596</v>
      </c>
    </row>
    <row r="61" spans="1:26" ht="9" customHeight="1">
      <c r="A61" s="329">
        <v>43</v>
      </c>
      <c r="B61" s="37" t="s">
        <v>212</v>
      </c>
      <c r="C61" s="37" t="s">
        <v>975</v>
      </c>
      <c r="D61" s="37"/>
      <c r="E61" s="335">
        <f t="shared" si="2"/>
        <v>4239724.47</v>
      </c>
      <c r="F61" s="335">
        <v>0</v>
      </c>
      <c r="G61" s="16">
        <v>0</v>
      </c>
      <c r="H61" s="335">
        <v>0</v>
      </c>
      <c r="I61" s="335">
        <v>1361</v>
      </c>
      <c r="J61" s="81" t="s">
        <v>109</v>
      </c>
      <c r="K61" s="329">
        <f t="shared" ref="K61:K117" si="6">IF(J61="плоская",2022.07,3438.05)</f>
        <v>2022.07</v>
      </c>
      <c r="L61" s="335">
        <v>4239724.47</v>
      </c>
      <c r="M61" s="335">
        <v>0</v>
      </c>
      <c r="N61" s="335">
        <v>0</v>
      </c>
      <c r="O61" s="335">
        <v>0</v>
      </c>
      <c r="P61" s="335">
        <v>0</v>
      </c>
      <c r="Q61" s="335">
        <v>0</v>
      </c>
      <c r="R61" s="335">
        <v>0</v>
      </c>
      <c r="S61" s="335">
        <v>0</v>
      </c>
      <c r="T61" s="335">
        <v>0</v>
      </c>
      <c r="U61" s="335">
        <v>0</v>
      </c>
      <c r="V61" s="335">
        <v>0</v>
      </c>
      <c r="X61" s="276">
        <f>'Приложение 1'!T58</f>
        <v>4503.95</v>
      </c>
      <c r="Y61" s="276">
        <f t="shared" si="4"/>
        <v>3115.1539088905215</v>
      </c>
      <c r="Z61" s="18">
        <f t="shared" si="5"/>
        <v>1388.7960911094783</v>
      </c>
    </row>
    <row r="62" spans="1:26" ht="9" customHeight="1">
      <c r="A62" s="329">
        <v>44</v>
      </c>
      <c r="B62" s="37" t="s">
        <v>213</v>
      </c>
      <c r="C62" s="37" t="s">
        <v>976</v>
      </c>
      <c r="D62" s="37"/>
      <c r="E62" s="335">
        <f t="shared" si="2"/>
        <v>2182726.66</v>
      </c>
      <c r="F62" s="335">
        <v>0</v>
      </c>
      <c r="G62" s="16">
        <v>0</v>
      </c>
      <c r="H62" s="335">
        <v>0</v>
      </c>
      <c r="I62" s="335">
        <v>702.6</v>
      </c>
      <c r="J62" s="81" t="s">
        <v>110</v>
      </c>
      <c r="K62" s="329">
        <f t="shared" si="6"/>
        <v>3438.05</v>
      </c>
      <c r="L62" s="335">
        <v>2182726.66</v>
      </c>
      <c r="M62" s="335">
        <v>0</v>
      </c>
      <c r="N62" s="335">
        <v>0</v>
      </c>
      <c r="O62" s="335">
        <v>0</v>
      </c>
      <c r="P62" s="335">
        <v>0</v>
      </c>
      <c r="Q62" s="335">
        <v>0</v>
      </c>
      <c r="R62" s="335">
        <v>0</v>
      </c>
      <c r="S62" s="335">
        <v>0</v>
      </c>
      <c r="T62" s="335">
        <v>0</v>
      </c>
      <c r="U62" s="335">
        <v>0</v>
      </c>
      <c r="V62" s="335">
        <v>0</v>
      </c>
      <c r="X62" s="276">
        <f>'Приложение 1'!T59</f>
        <v>4503.95</v>
      </c>
      <c r="Y62" s="276">
        <f t="shared" si="4"/>
        <v>3106.6419869057786</v>
      </c>
      <c r="Z62" s="18">
        <f t="shared" si="5"/>
        <v>1397.3080130942212</v>
      </c>
    </row>
    <row r="63" spans="1:26" ht="9" customHeight="1">
      <c r="A63" s="329">
        <v>45</v>
      </c>
      <c r="B63" s="37" t="s">
        <v>214</v>
      </c>
      <c r="C63" s="37" t="s">
        <v>975</v>
      </c>
      <c r="D63" s="37"/>
      <c r="E63" s="335">
        <f t="shared" si="2"/>
        <v>1862776.16</v>
      </c>
      <c r="F63" s="335">
        <v>0</v>
      </c>
      <c r="G63" s="16">
        <v>0</v>
      </c>
      <c r="H63" s="335">
        <v>0</v>
      </c>
      <c r="I63" s="335">
        <v>924</v>
      </c>
      <c r="J63" s="81" t="s">
        <v>109</v>
      </c>
      <c r="K63" s="329">
        <f t="shared" si="6"/>
        <v>2022.07</v>
      </c>
      <c r="L63" s="335">
        <v>1862776.16</v>
      </c>
      <c r="M63" s="335">
        <v>0</v>
      </c>
      <c r="N63" s="335">
        <v>0</v>
      </c>
      <c r="O63" s="335">
        <v>0</v>
      </c>
      <c r="P63" s="335">
        <v>0</v>
      </c>
      <c r="Q63" s="335">
        <v>0</v>
      </c>
      <c r="R63" s="335">
        <v>0</v>
      </c>
      <c r="S63" s="335">
        <v>0</v>
      </c>
      <c r="T63" s="335">
        <v>0</v>
      </c>
      <c r="U63" s="335">
        <v>0</v>
      </c>
      <c r="V63" s="335">
        <v>0</v>
      </c>
      <c r="X63" s="276">
        <f>'Приложение 1'!T60</f>
        <v>4180</v>
      </c>
      <c r="Y63" s="276">
        <f t="shared" si="4"/>
        <v>2015.9915151515152</v>
      </c>
      <c r="Z63" s="18">
        <f t="shared" si="5"/>
        <v>2164.0084848484848</v>
      </c>
    </row>
    <row r="64" spans="1:26" ht="9" customHeight="1">
      <c r="A64" s="329">
        <v>46</v>
      </c>
      <c r="B64" s="37" t="s">
        <v>151</v>
      </c>
      <c r="C64" s="37" t="s">
        <v>975</v>
      </c>
      <c r="D64" s="37"/>
      <c r="E64" s="335">
        <f t="shared" si="2"/>
        <v>1857863.91</v>
      </c>
      <c r="F64" s="335">
        <v>0</v>
      </c>
      <c r="G64" s="16">
        <v>0</v>
      </c>
      <c r="H64" s="335">
        <v>0</v>
      </c>
      <c r="I64" s="335">
        <v>791.5</v>
      </c>
      <c r="J64" s="57" t="s">
        <v>109</v>
      </c>
      <c r="K64" s="329">
        <f t="shared" si="6"/>
        <v>2022.07</v>
      </c>
      <c r="L64" s="335">
        <v>1857863.91</v>
      </c>
      <c r="M64" s="335">
        <v>0</v>
      </c>
      <c r="N64" s="335">
        <v>0</v>
      </c>
      <c r="O64" s="335">
        <v>0</v>
      </c>
      <c r="P64" s="335">
        <v>0</v>
      </c>
      <c r="Q64" s="335">
        <v>0</v>
      </c>
      <c r="R64" s="335">
        <v>0</v>
      </c>
      <c r="S64" s="335">
        <v>0</v>
      </c>
      <c r="T64" s="335">
        <v>0</v>
      </c>
      <c r="U64" s="335">
        <v>0</v>
      </c>
      <c r="V64" s="335">
        <v>0</v>
      </c>
      <c r="X64" s="276">
        <f>'Приложение 1'!T61</f>
        <v>4180</v>
      </c>
      <c r="Y64" s="276">
        <f t="shared" si="4"/>
        <v>2347.2696272899557</v>
      </c>
      <c r="Z64" s="18">
        <f t="shared" si="5"/>
        <v>1832.7303727100443</v>
      </c>
    </row>
    <row r="65" spans="1:26" ht="9" customHeight="1">
      <c r="A65" s="329">
        <v>47</v>
      </c>
      <c r="B65" s="37" t="s">
        <v>152</v>
      </c>
      <c r="C65" s="37" t="s">
        <v>976</v>
      </c>
      <c r="D65" s="37"/>
      <c r="E65" s="335">
        <f t="shared" si="2"/>
        <v>2286811.6</v>
      </c>
      <c r="F65" s="335">
        <v>0</v>
      </c>
      <c r="G65" s="16">
        <v>0</v>
      </c>
      <c r="H65" s="335">
        <v>0</v>
      </c>
      <c r="I65" s="335">
        <v>857.6</v>
      </c>
      <c r="J65" s="57" t="s">
        <v>110</v>
      </c>
      <c r="K65" s="329">
        <f t="shared" si="6"/>
        <v>3438.05</v>
      </c>
      <c r="L65" s="335">
        <v>2286811.6</v>
      </c>
      <c r="M65" s="335">
        <v>0</v>
      </c>
      <c r="N65" s="335">
        <v>0</v>
      </c>
      <c r="O65" s="335">
        <v>0</v>
      </c>
      <c r="P65" s="335">
        <v>0</v>
      </c>
      <c r="Q65" s="335">
        <v>0</v>
      </c>
      <c r="R65" s="335">
        <v>0</v>
      </c>
      <c r="S65" s="335">
        <v>0</v>
      </c>
      <c r="T65" s="335">
        <v>0</v>
      </c>
      <c r="U65" s="335">
        <v>0</v>
      </c>
      <c r="V65" s="335">
        <v>0</v>
      </c>
      <c r="X65" s="276">
        <f>'Приложение 1'!T62</f>
        <v>4503.95</v>
      </c>
      <c r="Y65" s="276">
        <f t="shared" si="4"/>
        <v>2666.5247201492539</v>
      </c>
      <c r="Z65" s="18">
        <f t="shared" si="5"/>
        <v>1837.4252798507459</v>
      </c>
    </row>
    <row r="66" spans="1:26" ht="9" customHeight="1">
      <c r="A66" s="329">
        <v>48</v>
      </c>
      <c r="B66" s="37" t="s">
        <v>153</v>
      </c>
      <c r="C66" s="37" t="s">
        <v>976</v>
      </c>
      <c r="D66" s="37"/>
      <c r="E66" s="335">
        <f t="shared" si="2"/>
        <v>1647360.66</v>
      </c>
      <c r="F66" s="335">
        <v>0</v>
      </c>
      <c r="G66" s="16">
        <v>0</v>
      </c>
      <c r="H66" s="335">
        <v>0</v>
      </c>
      <c r="I66" s="335">
        <v>538</v>
      </c>
      <c r="J66" s="57" t="s">
        <v>110</v>
      </c>
      <c r="K66" s="329">
        <f t="shared" si="6"/>
        <v>3438.05</v>
      </c>
      <c r="L66" s="335">
        <v>1647360.66</v>
      </c>
      <c r="M66" s="335">
        <v>0</v>
      </c>
      <c r="N66" s="335">
        <v>0</v>
      </c>
      <c r="O66" s="335">
        <v>0</v>
      </c>
      <c r="P66" s="335">
        <v>0</v>
      </c>
      <c r="Q66" s="335">
        <v>0</v>
      </c>
      <c r="R66" s="335">
        <v>0</v>
      </c>
      <c r="S66" s="335">
        <v>0</v>
      </c>
      <c r="T66" s="335">
        <v>0</v>
      </c>
      <c r="U66" s="335">
        <v>0</v>
      </c>
      <c r="V66" s="335">
        <v>0</v>
      </c>
      <c r="X66" s="276">
        <f>'Приложение 1'!T63</f>
        <v>4503.95</v>
      </c>
      <c r="Y66" s="276">
        <f t="shared" si="4"/>
        <v>3062.0086617100369</v>
      </c>
      <c r="Z66" s="18">
        <f t="shared" si="5"/>
        <v>1441.9413382899629</v>
      </c>
    </row>
    <row r="67" spans="1:26" ht="9" customHeight="1">
      <c r="A67" s="329">
        <v>49</v>
      </c>
      <c r="B67" s="37" t="s">
        <v>154</v>
      </c>
      <c r="C67" s="37" t="s">
        <v>975</v>
      </c>
      <c r="D67" s="37"/>
      <c r="E67" s="335">
        <f t="shared" si="2"/>
        <v>5274301.0999999996</v>
      </c>
      <c r="F67" s="335">
        <v>0</v>
      </c>
      <c r="G67" s="16">
        <v>0</v>
      </c>
      <c r="H67" s="335">
        <v>0</v>
      </c>
      <c r="I67" s="335">
        <v>1861.6</v>
      </c>
      <c r="J67" s="57" t="s">
        <v>109</v>
      </c>
      <c r="K67" s="329">
        <f t="shared" si="6"/>
        <v>2022.07</v>
      </c>
      <c r="L67" s="335">
        <v>5274301.0999999996</v>
      </c>
      <c r="M67" s="335">
        <v>0</v>
      </c>
      <c r="N67" s="335">
        <v>0</v>
      </c>
      <c r="O67" s="335">
        <v>0</v>
      </c>
      <c r="P67" s="335">
        <v>0</v>
      </c>
      <c r="Q67" s="335">
        <v>0</v>
      </c>
      <c r="R67" s="335">
        <v>0</v>
      </c>
      <c r="S67" s="335">
        <v>0</v>
      </c>
      <c r="T67" s="335">
        <v>0</v>
      </c>
      <c r="U67" s="335">
        <v>0</v>
      </c>
      <c r="V67" s="335">
        <v>0</v>
      </c>
      <c r="X67" s="276">
        <f>'Приложение 1'!T64</f>
        <v>4180</v>
      </c>
      <c r="Y67" s="276">
        <f t="shared" si="4"/>
        <v>2833.2085840137515</v>
      </c>
      <c r="Z67" s="18">
        <f t="shared" si="5"/>
        <v>1346.7914159862485</v>
      </c>
    </row>
    <row r="68" spans="1:26" ht="9" customHeight="1">
      <c r="A68" s="329">
        <v>50</v>
      </c>
      <c r="B68" s="37" t="s">
        <v>155</v>
      </c>
      <c r="C68" s="37" t="s">
        <v>975</v>
      </c>
      <c r="D68" s="37"/>
      <c r="E68" s="335">
        <f t="shared" ref="E68:E124" si="7">F68+H68+L68+N68+P68+R68+S68+T68+U68+V68</f>
        <v>4586954.66</v>
      </c>
      <c r="F68" s="335">
        <v>0</v>
      </c>
      <c r="G68" s="16">
        <v>0</v>
      </c>
      <c r="H68" s="335">
        <v>0</v>
      </c>
      <c r="I68" s="335">
        <v>1240</v>
      </c>
      <c r="J68" s="57" t="s">
        <v>109</v>
      </c>
      <c r="K68" s="329">
        <f t="shared" si="6"/>
        <v>2022.07</v>
      </c>
      <c r="L68" s="335">
        <v>4586954.66</v>
      </c>
      <c r="M68" s="335">
        <v>0</v>
      </c>
      <c r="N68" s="335">
        <v>0</v>
      </c>
      <c r="O68" s="335">
        <v>0</v>
      </c>
      <c r="P68" s="335">
        <v>0</v>
      </c>
      <c r="Q68" s="335">
        <v>0</v>
      </c>
      <c r="R68" s="335">
        <v>0</v>
      </c>
      <c r="S68" s="335">
        <v>0</v>
      </c>
      <c r="T68" s="335">
        <v>0</v>
      </c>
      <c r="U68" s="335">
        <v>0</v>
      </c>
      <c r="V68" s="335">
        <v>0</v>
      </c>
      <c r="X68" s="276">
        <f>'Приложение 1'!T65</f>
        <v>4180</v>
      </c>
      <c r="Y68" s="276">
        <f t="shared" si="4"/>
        <v>3699.1569838709679</v>
      </c>
      <c r="Z68" s="18">
        <f t="shared" si="5"/>
        <v>480.84301612903209</v>
      </c>
    </row>
    <row r="69" spans="1:26" ht="9" customHeight="1">
      <c r="A69" s="329">
        <v>51</v>
      </c>
      <c r="B69" s="37" t="s">
        <v>156</v>
      </c>
      <c r="C69" s="37" t="s">
        <v>975</v>
      </c>
      <c r="D69" s="37"/>
      <c r="E69" s="335">
        <f t="shared" si="7"/>
        <v>2976904.46</v>
      </c>
      <c r="F69" s="335">
        <v>0</v>
      </c>
      <c r="G69" s="16">
        <v>0</v>
      </c>
      <c r="H69" s="335">
        <v>0</v>
      </c>
      <c r="I69" s="335">
        <v>862.97</v>
      </c>
      <c r="J69" s="57" t="s">
        <v>109</v>
      </c>
      <c r="K69" s="329">
        <f t="shared" si="6"/>
        <v>2022.07</v>
      </c>
      <c r="L69" s="335">
        <v>2976904.46</v>
      </c>
      <c r="M69" s="335">
        <v>0</v>
      </c>
      <c r="N69" s="335">
        <v>0</v>
      </c>
      <c r="O69" s="335">
        <v>0</v>
      </c>
      <c r="P69" s="335">
        <v>0</v>
      </c>
      <c r="Q69" s="335">
        <v>0</v>
      </c>
      <c r="R69" s="335">
        <v>0</v>
      </c>
      <c r="S69" s="335">
        <v>0</v>
      </c>
      <c r="T69" s="335">
        <v>0</v>
      </c>
      <c r="U69" s="335">
        <v>0</v>
      </c>
      <c r="V69" s="335">
        <v>0</v>
      </c>
      <c r="X69" s="276">
        <f>'Приложение 1'!T66</f>
        <v>4180</v>
      </c>
      <c r="Y69" s="276">
        <f t="shared" si="4"/>
        <v>3449.603647867249</v>
      </c>
      <c r="Z69" s="18">
        <f t="shared" si="5"/>
        <v>730.39635213275096</v>
      </c>
    </row>
    <row r="70" spans="1:26" ht="9" customHeight="1">
      <c r="A70" s="329">
        <v>52</v>
      </c>
      <c r="B70" s="37" t="s">
        <v>157</v>
      </c>
      <c r="C70" s="37" t="s">
        <v>975</v>
      </c>
      <c r="D70" s="37"/>
      <c r="E70" s="335">
        <f t="shared" si="7"/>
        <v>1204026.3600000001</v>
      </c>
      <c r="F70" s="335">
        <v>0</v>
      </c>
      <c r="G70" s="16">
        <v>0</v>
      </c>
      <c r="H70" s="335">
        <v>0</v>
      </c>
      <c r="I70" s="335">
        <v>497</v>
      </c>
      <c r="J70" s="57" t="s">
        <v>109</v>
      </c>
      <c r="K70" s="329">
        <f t="shared" si="6"/>
        <v>2022.07</v>
      </c>
      <c r="L70" s="335">
        <v>1204026.3600000001</v>
      </c>
      <c r="M70" s="335">
        <v>0</v>
      </c>
      <c r="N70" s="335">
        <v>0</v>
      </c>
      <c r="O70" s="335">
        <v>0</v>
      </c>
      <c r="P70" s="335">
        <v>0</v>
      </c>
      <c r="Q70" s="335">
        <v>0</v>
      </c>
      <c r="R70" s="335">
        <v>0</v>
      </c>
      <c r="S70" s="335">
        <v>0</v>
      </c>
      <c r="T70" s="335">
        <v>0</v>
      </c>
      <c r="U70" s="335">
        <v>0</v>
      </c>
      <c r="V70" s="335">
        <v>0</v>
      </c>
      <c r="X70" s="276">
        <f>'Приложение 1'!T67</f>
        <v>4180</v>
      </c>
      <c r="Y70" s="276">
        <f t="shared" si="4"/>
        <v>2422.5882494969819</v>
      </c>
      <c r="Z70" s="18">
        <f t="shared" si="5"/>
        <v>1757.4117505030181</v>
      </c>
    </row>
    <row r="71" spans="1:26" ht="9" customHeight="1">
      <c r="A71" s="329">
        <v>53</v>
      </c>
      <c r="B71" s="37" t="s">
        <v>158</v>
      </c>
      <c r="C71" s="37" t="s">
        <v>976</v>
      </c>
      <c r="D71" s="37"/>
      <c r="E71" s="335">
        <f t="shared" si="7"/>
        <v>1894629.02</v>
      </c>
      <c r="F71" s="335">
        <v>0</v>
      </c>
      <c r="G71" s="16">
        <v>0</v>
      </c>
      <c r="H71" s="335">
        <v>0</v>
      </c>
      <c r="I71" s="335">
        <v>549.29999999999995</v>
      </c>
      <c r="J71" s="57" t="s">
        <v>110</v>
      </c>
      <c r="K71" s="329">
        <f t="shared" si="6"/>
        <v>3438.05</v>
      </c>
      <c r="L71" s="335">
        <v>1894629.02</v>
      </c>
      <c r="M71" s="335">
        <v>0</v>
      </c>
      <c r="N71" s="335">
        <v>0</v>
      </c>
      <c r="O71" s="335">
        <v>0</v>
      </c>
      <c r="P71" s="335">
        <v>0</v>
      </c>
      <c r="Q71" s="335">
        <v>0</v>
      </c>
      <c r="R71" s="335">
        <v>0</v>
      </c>
      <c r="S71" s="335">
        <v>0</v>
      </c>
      <c r="T71" s="335">
        <v>0</v>
      </c>
      <c r="U71" s="335">
        <v>0</v>
      </c>
      <c r="V71" s="335">
        <v>0</v>
      </c>
      <c r="X71" s="276">
        <f>'Приложение 1'!T68</f>
        <v>4503.95</v>
      </c>
      <c r="Y71" s="276">
        <f t="shared" si="4"/>
        <v>3449.1698889495724</v>
      </c>
      <c r="Z71" s="18">
        <f t="shared" si="5"/>
        <v>1054.7801110504274</v>
      </c>
    </row>
    <row r="72" spans="1:26" ht="9" customHeight="1">
      <c r="A72" s="329">
        <v>54</v>
      </c>
      <c r="B72" s="37" t="s">
        <v>159</v>
      </c>
      <c r="C72" s="37" t="s">
        <v>975</v>
      </c>
      <c r="D72" s="37"/>
      <c r="E72" s="335">
        <f t="shared" si="7"/>
        <v>1200062.53</v>
      </c>
      <c r="F72" s="335">
        <v>0</v>
      </c>
      <c r="G72" s="16">
        <v>0</v>
      </c>
      <c r="H72" s="335">
        <v>0</v>
      </c>
      <c r="I72" s="335">
        <v>439</v>
      </c>
      <c r="J72" s="57" t="s">
        <v>109</v>
      </c>
      <c r="K72" s="329">
        <f t="shared" si="6"/>
        <v>2022.07</v>
      </c>
      <c r="L72" s="335">
        <v>1200062.53</v>
      </c>
      <c r="M72" s="335">
        <v>0</v>
      </c>
      <c r="N72" s="335">
        <v>0</v>
      </c>
      <c r="O72" s="335">
        <v>0</v>
      </c>
      <c r="P72" s="335">
        <v>0</v>
      </c>
      <c r="Q72" s="335">
        <v>0</v>
      </c>
      <c r="R72" s="335">
        <v>0</v>
      </c>
      <c r="S72" s="335">
        <v>0</v>
      </c>
      <c r="T72" s="335">
        <v>0</v>
      </c>
      <c r="U72" s="335">
        <v>0</v>
      </c>
      <c r="V72" s="335">
        <v>0</v>
      </c>
      <c r="X72" s="276">
        <f>'Приложение 1'!T69</f>
        <v>4180</v>
      </c>
      <c r="Y72" s="276">
        <f t="shared" si="4"/>
        <v>2733.6276309794989</v>
      </c>
      <c r="Z72" s="18">
        <f t="shared" si="5"/>
        <v>1446.3723690205011</v>
      </c>
    </row>
    <row r="73" spans="1:26" ht="9" customHeight="1">
      <c r="A73" s="329">
        <v>55</v>
      </c>
      <c r="B73" s="37" t="s">
        <v>160</v>
      </c>
      <c r="C73" s="37" t="s">
        <v>975</v>
      </c>
      <c r="D73" s="37"/>
      <c r="E73" s="335">
        <f t="shared" si="7"/>
        <v>3061197.6</v>
      </c>
      <c r="F73" s="335">
        <v>0</v>
      </c>
      <c r="G73" s="16">
        <v>0</v>
      </c>
      <c r="H73" s="335">
        <v>0</v>
      </c>
      <c r="I73" s="335">
        <v>1265</v>
      </c>
      <c r="J73" s="57" t="s">
        <v>109</v>
      </c>
      <c r="K73" s="329">
        <f t="shared" si="6"/>
        <v>2022.07</v>
      </c>
      <c r="L73" s="335">
        <v>3061197.6</v>
      </c>
      <c r="M73" s="335">
        <v>0</v>
      </c>
      <c r="N73" s="335">
        <v>0</v>
      </c>
      <c r="O73" s="335">
        <v>0</v>
      </c>
      <c r="P73" s="335">
        <v>0</v>
      </c>
      <c r="Q73" s="335">
        <v>0</v>
      </c>
      <c r="R73" s="335">
        <v>0</v>
      </c>
      <c r="S73" s="335">
        <v>0</v>
      </c>
      <c r="T73" s="335">
        <v>0</v>
      </c>
      <c r="U73" s="335">
        <v>0</v>
      </c>
      <c r="V73" s="335">
        <v>0</v>
      </c>
      <c r="X73" s="276">
        <f>'Приложение 1'!T70</f>
        <v>4180</v>
      </c>
      <c r="Y73" s="276">
        <f t="shared" si="4"/>
        <v>2419.9190513833992</v>
      </c>
      <c r="Z73" s="18">
        <f t="shared" si="5"/>
        <v>1760.0809486166008</v>
      </c>
    </row>
    <row r="74" spans="1:26" ht="9" customHeight="1">
      <c r="A74" s="329">
        <v>56</v>
      </c>
      <c r="B74" s="37" t="s">
        <v>161</v>
      </c>
      <c r="C74" s="37" t="s">
        <v>975</v>
      </c>
      <c r="D74" s="37"/>
      <c r="E74" s="335">
        <f>F74+H74+L74+N74+P74+R74+S74+T74+U74+V74</f>
        <v>1966795.3299999998</v>
      </c>
      <c r="F74" s="335">
        <v>1773745.7399999998</v>
      </c>
      <c r="G74" s="16">
        <v>0</v>
      </c>
      <c r="H74" s="335">
        <v>0</v>
      </c>
      <c r="I74" s="335">
        <v>0</v>
      </c>
      <c r="J74" s="57" t="s">
        <v>109</v>
      </c>
      <c r="K74" s="329">
        <f t="shared" si="6"/>
        <v>2022.07</v>
      </c>
      <c r="L74" s="335">
        <v>0</v>
      </c>
      <c r="M74" s="335">
        <v>0</v>
      </c>
      <c r="N74" s="335">
        <v>0</v>
      </c>
      <c r="O74" s="335">
        <v>0</v>
      </c>
      <c r="P74" s="335">
        <v>0</v>
      </c>
      <c r="Q74" s="335">
        <v>0</v>
      </c>
      <c r="R74" s="335">
        <v>0</v>
      </c>
      <c r="S74" s="335">
        <v>0</v>
      </c>
      <c r="T74" s="335">
        <v>0</v>
      </c>
      <c r="U74" s="335">
        <v>193049.59000000003</v>
      </c>
      <c r="V74" s="335">
        <v>0</v>
      </c>
      <c r="X74" s="276">
        <f>'Приложение 1'!T71</f>
        <v>5307.56</v>
      </c>
      <c r="Y74" s="276" t="e">
        <f t="shared" si="4"/>
        <v>#DIV/0!</v>
      </c>
      <c r="Z74" s="18" t="e">
        <f t="shared" si="5"/>
        <v>#DIV/0!</v>
      </c>
    </row>
    <row r="75" spans="1:26" ht="9" customHeight="1">
      <c r="A75" s="329">
        <v>57</v>
      </c>
      <c r="B75" s="37" t="s">
        <v>416</v>
      </c>
      <c r="C75" s="37" t="s">
        <v>975</v>
      </c>
      <c r="D75" s="37"/>
      <c r="E75" s="335">
        <f t="shared" si="7"/>
        <v>2624889.88</v>
      </c>
      <c r="F75" s="335">
        <v>0</v>
      </c>
      <c r="G75" s="16">
        <v>0</v>
      </c>
      <c r="H75" s="335">
        <v>0</v>
      </c>
      <c r="I75" s="335">
        <v>970.42</v>
      </c>
      <c r="J75" s="57" t="s">
        <v>109</v>
      </c>
      <c r="K75" s="54">
        <f>3672155+13230.35+39414.15</f>
        <v>3724799.5</v>
      </c>
      <c r="L75" s="335">
        <v>2624889.88</v>
      </c>
      <c r="M75" s="335">
        <v>0</v>
      </c>
      <c r="N75" s="335">
        <v>0</v>
      </c>
      <c r="O75" s="335">
        <v>0</v>
      </c>
      <c r="P75" s="335">
        <v>0</v>
      </c>
      <c r="Q75" s="335">
        <v>0</v>
      </c>
      <c r="R75" s="335">
        <v>0</v>
      </c>
      <c r="S75" s="335">
        <v>0</v>
      </c>
      <c r="T75" s="335">
        <v>0</v>
      </c>
      <c r="U75" s="335">
        <v>0</v>
      </c>
      <c r="V75" s="335">
        <v>0</v>
      </c>
      <c r="X75" s="276">
        <f>'Приложение 1'!T72</f>
        <v>4180</v>
      </c>
      <c r="Y75" s="276">
        <f t="shared" si="4"/>
        <v>2704.9008470559138</v>
      </c>
      <c r="Z75" s="18">
        <f t="shared" si="5"/>
        <v>1475.0991529440862</v>
      </c>
    </row>
    <row r="76" spans="1:26" ht="9" customHeight="1">
      <c r="A76" s="329">
        <v>58</v>
      </c>
      <c r="B76" s="37" t="s">
        <v>415</v>
      </c>
      <c r="C76" s="37" t="s">
        <v>975</v>
      </c>
      <c r="D76" s="37"/>
      <c r="E76" s="335">
        <f t="shared" si="7"/>
        <v>2747312.93</v>
      </c>
      <c r="F76" s="335">
        <v>0</v>
      </c>
      <c r="G76" s="16">
        <v>0</v>
      </c>
      <c r="H76" s="335">
        <v>0</v>
      </c>
      <c r="I76" s="335">
        <v>969.03</v>
      </c>
      <c r="J76" s="57" t="s">
        <v>109</v>
      </c>
      <c r="K76" s="54">
        <f>3672155+13039.4+39414.15</f>
        <v>3724608.55</v>
      </c>
      <c r="L76" s="335">
        <v>2747312.93</v>
      </c>
      <c r="M76" s="335">
        <v>0</v>
      </c>
      <c r="N76" s="335">
        <v>0</v>
      </c>
      <c r="O76" s="335">
        <v>0</v>
      </c>
      <c r="P76" s="335">
        <v>0</v>
      </c>
      <c r="Q76" s="335">
        <v>0</v>
      </c>
      <c r="R76" s="335">
        <v>0</v>
      </c>
      <c r="S76" s="335">
        <v>0</v>
      </c>
      <c r="T76" s="335">
        <v>0</v>
      </c>
      <c r="U76" s="335">
        <v>0</v>
      </c>
      <c r="V76" s="335">
        <v>0</v>
      </c>
      <c r="X76" s="276">
        <f>'Приложение 1'!T73</f>
        <v>4180</v>
      </c>
      <c r="Y76" s="276">
        <f t="shared" si="4"/>
        <v>2835.1164876216426</v>
      </c>
      <c r="Z76" s="18">
        <f t="shared" si="5"/>
        <v>1344.8835123783574</v>
      </c>
    </row>
    <row r="77" spans="1:26" ht="9" customHeight="1">
      <c r="A77" s="329">
        <v>59</v>
      </c>
      <c r="B77" s="37" t="s">
        <v>414</v>
      </c>
      <c r="C77" s="37" t="s">
        <v>975</v>
      </c>
      <c r="D77" s="37"/>
      <c r="E77" s="335">
        <f t="shared" si="7"/>
        <v>2607514.44</v>
      </c>
      <c r="F77" s="335">
        <v>0</v>
      </c>
      <c r="G77" s="16">
        <v>0</v>
      </c>
      <c r="H77" s="335">
        <v>0</v>
      </c>
      <c r="I77" s="335">
        <v>965</v>
      </c>
      <c r="J77" s="57" t="s">
        <v>109</v>
      </c>
      <c r="K77" s="54">
        <f>3630307+13284.91+39414.15</f>
        <v>3683006.06</v>
      </c>
      <c r="L77" s="335">
        <v>2607514.44</v>
      </c>
      <c r="M77" s="335">
        <v>0</v>
      </c>
      <c r="N77" s="335">
        <v>0</v>
      </c>
      <c r="O77" s="335">
        <v>0</v>
      </c>
      <c r="P77" s="335">
        <v>0</v>
      </c>
      <c r="Q77" s="335">
        <v>0</v>
      </c>
      <c r="R77" s="335">
        <v>0</v>
      </c>
      <c r="S77" s="335">
        <v>0</v>
      </c>
      <c r="T77" s="335">
        <v>0</v>
      </c>
      <c r="U77" s="335">
        <v>0</v>
      </c>
      <c r="V77" s="335">
        <v>0</v>
      </c>
      <c r="X77" s="276">
        <f>'Приложение 1'!T74</f>
        <v>4180</v>
      </c>
      <c r="Y77" s="276">
        <f t="shared" si="4"/>
        <v>2702.0875025906735</v>
      </c>
      <c r="Z77" s="18">
        <f t="shared" si="5"/>
        <v>1477.9124974093265</v>
      </c>
    </row>
    <row r="78" spans="1:26" ht="9" customHeight="1">
      <c r="A78" s="329">
        <v>60</v>
      </c>
      <c r="B78" s="37" t="s">
        <v>162</v>
      </c>
      <c r="C78" s="37" t="s">
        <v>978</v>
      </c>
      <c r="D78" s="37"/>
      <c r="E78" s="335">
        <f t="shared" si="7"/>
        <v>3046446.62</v>
      </c>
      <c r="F78" s="335">
        <v>3026435.1</v>
      </c>
      <c r="G78" s="16">
        <v>0</v>
      </c>
      <c r="H78" s="335">
        <v>0</v>
      </c>
      <c r="I78" s="335">
        <v>0</v>
      </c>
      <c r="J78" s="57" t="s">
        <v>457</v>
      </c>
      <c r="K78" s="83">
        <f>(198.55+1107.7+271.7)*'Приложение 1'!K75</f>
        <v>1989794.95</v>
      </c>
      <c r="L78" s="335">
        <f>ROUND(K78*I78,2)</f>
        <v>0</v>
      </c>
      <c r="M78" s="335">
        <v>0</v>
      </c>
      <c r="N78" s="335">
        <v>0</v>
      </c>
      <c r="O78" s="335">
        <v>0</v>
      </c>
      <c r="P78" s="335">
        <v>0</v>
      </c>
      <c r="Q78" s="335">
        <v>0</v>
      </c>
      <c r="R78" s="335">
        <v>0</v>
      </c>
      <c r="S78" s="335">
        <v>0</v>
      </c>
      <c r="T78" s="335">
        <v>0</v>
      </c>
      <c r="U78" s="335">
        <v>20011.52</v>
      </c>
      <c r="V78" s="335">
        <v>0</v>
      </c>
      <c r="X78" s="276">
        <f>'Приложение 1'!T75</f>
        <v>4984.6499999999996</v>
      </c>
      <c r="Y78" s="276" t="e">
        <f t="shared" si="4"/>
        <v>#DIV/0!</v>
      </c>
      <c r="Z78" s="18" t="e">
        <f t="shared" si="5"/>
        <v>#DIV/0!</v>
      </c>
    </row>
    <row r="79" spans="1:26" ht="9" customHeight="1">
      <c r="A79" s="329">
        <v>61</v>
      </c>
      <c r="B79" s="37" t="s">
        <v>163</v>
      </c>
      <c r="C79" s="37" t="s">
        <v>976</v>
      </c>
      <c r="D79" s="37"/>
      <c r="E79" s="335">
        <f t="shared" si="7"/>
        <v>2454550.14</v>
      </c>
      <c r="F79" s="335">
        <v>0</v>
      </c>
      <c r="G79" s="16">
        <v>0</v>
      </c>
      <c r="H79" s="335">
        <v>0</v>
      </c>
      <c r="I79" s="335">
        <v>746.2</v>
      </c>
      <c r="J79" s="57" t="s">
        <v>110</v>
      </c>
      <c r="K79" s="329">
        <f t="shared" si="6"/>
        <v>3438.05</v>
      </c>
      <c r="L79" s="335">
        <v>2454550.14</v>
      </c>
      <c r="M79" s="335">
        <v>0</v>
      </c>
      <c r="N79" s="335">
        <v>0</v>
      </c>
      <c r="O79" s="335">
        <v>0</v>
      </c>
      <c r="P79" s="335">
        <v>0</v>
      </c>
      <c r="Q79" s="335">
        <v>0</v>
      </c>
      <c r="R79" s="335">
        <v>0</v>
      </c>
      <c r="S79" s="335">
        <v>0</v>
      </c>
      <c r="T79" s="335">
        <v>0</v>
      </c>
      <c r="U79" s="335">
        <v>0</v>
      </c>
      <c r="V79" s="335">
        <v>0</v>
      </c>
      <c r="X79" s="276">
        <f>'Приложение 1'!T76</f>
        <v>4503.95</v>
      </c>
      <c r="Y79" s="276">
        <f t="shared" si="4"/>
        <v>3289.3998123827391</v>
      </c>
      <c r="Z79" s="18">
        <f t="shared" si="5"/>
        <v>1214.5501876172607</v>
      </c>
    </row>
    <row r="80" spans="1:26" ht="9" customHeight="1">
      <c r="A80" s="329">
        <v>62</v>
      </c>
      <c r="B80" s="37" t="s">
        <v>164</v>
      </c>
      <c r="C80" s="37" t="s">
        <v>978</v>
      </c>
      <c r="D80" s="37"/>
      <c r="E80" s="335">
        <f>F80+H80+L80+N80+P80+R80+S80+T80+U80+V80</f>
        <v>3243961.2199999997</v>
      </c>
      <c r="F80" s="335">
        <v>3030285.67</v>
      </c>
      <c r="G80" s="16">
        <v>0</v>
      </c>
      <c r="H80" s="335">
        <v>0</v>
      </c>
      <c r="I80" s="335">
        <v>0</v>
      </c>
      <c r="J80" s="57"/>
      <c r="K80" s="329"/>
      <c r="L80" s="335">
        <f>I80*K80</f>
        <v>0</v>
      </c>
      <c r="M80" s="335">
        <v>0</v>
      </c>
      <c r="N80" s="335">
        <v>0</v>
      </c>
      <c r="O80" s="335">
        <v>0</v>
      </c>
      <c r="P80" s="335">
        <v>0</v>
      </c>
      <c r="Q80" s="335">
        <v>0</v>
      </c>
      <c r="R80" s="335">
        <v>0</v>
      </c>
      <c r="S80" s="335">
        <v>0</v>
      </c>
      <c r="T80" s="335">
        <v>0</v>
      </c>
      <c r="U80" s="335">
        <v>213675.55</v>
      </c>
      <c r="V80" s="335">
        <v>0</v>
      </c>
      <c r="X80" s="276">
        <f>'Приложение 1'!T77</f>
        <v>5307.5599999999995</v>
      </c>
      <c r="Y80" s="276" t="e">
        <f t="shared" si="4"/>
        <v>#DIV/0!</v>
      </c>
      <c r="Z80" s="18" t="e">
        <f t="shared" si="5"/>
        <v>#DIV/0!</v>
      </c>
    </row>
    <row r="81" spans="1:26" ht="9" customHeight="1">
      <c r="A81" s="329">
        <v>63</v>
      </c>
      <c r="B81" s="37" t="s">
        <v>165</v>
      </c>
      <c r="C81" s="37" t="s">
        <v>975</v>
      </c>
      <c r="D81" s="37"/>
      <c r="E81" s="335">
        <f t="shared" si="7"/>
        <v>2561975.35</v>
      </c>
      <c r="F81" s="335">
        <v>0</v>
      </c>
      <c r="G81" s="16">
        <v>0</v>
      </c>
      <c r="H81" s="335">
        <v>0</v>
      </c>
      <c r="I81" s="335">
        <v>928.7</v>
      </c>
      <c r="J81" s="57" t="s">
        <v>109</v>
      </c>
      <c r="K81" s="329">
        <f t="shared" si="6"/>
        <v>2022.07</v>
      </c>
      <c r="L81" s="335">
        <v>2561975.35</v>
      </c>
      <c r="M81" s="335">
        <v>0</v>
      </c>
      <c r="N81" s="335">
        <v>0</v>
      </c>
      <c r="O81" s="335">
        <v>0</v>
      </c>
      <c r="P81" s="335">
        <v>0</v>
      </c>
      <c r="Q81" s="335">
        <v>0</v>
      </c>
      <c r="R81" s="335">
        <v>0</v>
      </c>
      <c r="S81" s="335">
        <v>0</v>
      </c>
      <c r="T81" s="335">
        <v>0</v>
      </c>
      <c r="U81" s="335">
        <v>0</v>
      </c>
      <c r="V81" s="335">
        <v>0</v>
      </c>
      <c r="X81" s="276">
        <f>'Приложение 1'!T78</f>
        <v>4180</v>
      </c>
      <c r="Y81" s="276">
        <f t="shared" si="4"/>
        <v>2758.6684074512759</v>
      </c>
      <c r="Z81" s="18">
        <f t="shared" si="5"/>
        <v>1421.3315925487241</v>
      </c>
    </row>
    <row r="82" spans="1:26" ht="9" customHeight="1">
      <c r="A82" s="329">
        <v>64</v>
      </c>
      <c r="B82" s="37" t="s">
        <v>166</v>
      </c>
      <c r="C82" s="37" t="s">
        <v>975</v>
      </c>
      <c r="D82" s="37"/>
      <c r="E82" s="335">
        <f t="shared" si="7"/>
        <v>3028641.67</v>
      </c>
      <c r="F82" s="335">
        <v>0</v>
      </c>
      <c r="G82" s="16">
        <v>0</v>
      </c>
      <c r="H82" s="335">
        <v>0</v>
      </c>
      <c r="I82" s="335">
        <v>1219</v>
      </c>
      <c r="J82" s="57" t="s">
        <v>109</v>
      </c>
      <c r="K82" s="329">
        <f t="shared" si="6"/>
        <v>2022.07</v>
      </c>
      <c r="L82" s="335">
        <v>3028641.67</v>
      </c>
      <c r="M82" s="335">
        <v>0</v>
      </c>
      <c r="N82" s="335">
        <v>0</v>
      </c>
      <c r="O82" s="335">
        <v>0</v>
      </c>
      <c r="P82" s="335">
        <v>0</v>
      </c>
      <c r="Q82" s="335">
        <v>0</v>
      </c>
      <c r="R82" s="335">
        <v>0</v>
      </c>
      <c r="S82" s="335">
        <v>0</v>
      </c>
      <c r="T82" s="335">
        <v>0</v>
      </c>
      <c r="U82" s="335">
        <v>0</v>
      </c>
      <c r="V82" s="335">
        <v>0</v>
      </c>
      <c r="X82" s="276">
        <f>'Приложение 1'!T79</f>
        <v>4180</v>
      </c>
      <c r="Y82" s="276">
        <f t="shared" si="4"/>
        <v>2484.5296718621821</v>
      </c>
      <c r="Z82" s="18">
        <f t="shared" si="5"/>
        <v>1695.4703281378179</v>
      </c>
    </row>
    <row r="83" spans="1:26" ht="9" customHeight="1">
      <c r="A83" s="329">
        <v>65</v>
      </c>
      <c r="B83" s="37" t="s">
        <v>167</v>
      </c>
      <c r="C83" s="37" t="s">
        <v>975</v>
      </c>
      <c r="D83" s="37"/>
      <c r="E83" s="335">
        <f t="shared" si="7"/>
        <v>2320425.7799999998</v>
      </c>
      <c r="F83" s="335">
        <v>0</v>
      </c>
      <c r="G83" s="16">
        <v>0</v>
      </c>
      <c r="H83" s="335">
        <v>0</v>
      </c>
      <c r="I83" s="335">
        <v>829.16</v>
      </c>
      <c r="J83" s="57" t="s">
        <v>109</v>
      </c>
      <c r="K83" s="329">
        <f t="shared" si="6"/>
        <v>2022.07</v>
      </c>
      <c r="L83" s="335">
        <v>2320425.7799999998</v>
      </c>
      <c r="M83" s="335">
        <v>0</v>
      </c>
      <c r="N83" s="335">
        <v>0</v>
      </c>
      <c r="O83" s="335">
        <v>0</v>
      </c>
      <c r="P83" s="335">
        <v>0</v>
      </c>
      <c r="Q83" s="335">
        <v>0</v>
      </c>
      <c r="R83" s="335">
        <v>0</v>
      </c>
      <c r="S83" s="335">
        <v>0</v>
      </c>
      <c r="T83" s="335">
        <v>0</v>
      </c>
      <c r="U83" s="335">
        <v>0</v>
      </c>
      <c r="V83" s="335">
        <v>0</v>
      </c>
      <c r="X83" s="276">
        <f>'Приложение 1'!T80</f>
        <v>4180</v>
      </c>
      <c r="Y83" s="276">
        <f t="shared" si="4"/>
        <v>2798.5259539775193</v>
      </c>
      <c r="Z83" s="18">
        <f t="shared" si="5"/>
        <v>1381.4740460224807</v>
      </c>
    </row>
    <row r="84" spans="1:26" ht="9" customHeight="1">
      <c r="A84" s="329">
        <v>66</v>
      </c>
      <c r="B84" s="37" t="s">
        <v>168</v>
      </c>
      <c r="C84" s="37" t="s">
        <v>976</v>
      </c>
      <c r="D84" s="37"/>
      <c r="E84" s="335">
        <f t="shared" si="7"/>
        <v>1581769.89</v>
      </c>
      <c r="F84" s="335">
        <v>0</v>
      </c>
      <c r="G84" s="16">
        <v>0</v>
      </c>
      <c r="H84" s="335">
        <v>0</v>
      </c>
      <c r="I84" s="335">
        <v>533.78</v>
      </c>
      <c r="J84" s="57" t="s">
        <v>110</v>
      </c>
      <c r="K84" s="329">
        <f t="shared" si="6"/>
        <v>3438.05</v>
      </c>
      <c r="L84" s="335">
        <v>1581769.89</v>
      </c>
      <c r="M84" s="335">
        <v>0</v>
      </c>
      <c r="N84" s="335">
        <v>0</v>
      </c>
      <c r="O84" s="335">
        <v>0</v>
      </c>
      <c r="P84" s="335">
        <v>0</v>
      </c>
      <c r="Q84" s="335">
        <v>0</v>
      </c>
      <c r="R84" s="335">
        <v>0</v>
      </c>
      <c r="S84" s="335">
        <v>0</v>
      </c>
      <c r="T84" s="335">
        <v>0</v>
      </c>
      <c r="U84" s="335">
        <v>0</v>
      </c>
      <c r="V84" s="335">
        <v>0</v>
      </c>
      <c r="X84" s="276">
        <f>'Приложение 1'!T81</f>
        <v>4503.95</v>
      </c>
      <c r="Y84" s="276">
        <f t="shared" ref="Y84:Y147" si="8">L84/I84</f>
        <v>2963.3367492225261</v>
      </c>
      <c r="Z84" s="18">
        <f t="shared" ref="Z84:Z147" si="9">X84-Y84</f>
        <v>1540.6132507774737</v>
      </c>
    </row>
    <row r="85" spans="1:26" ht="9" customHeight="1">
      <c r="A85" s="329">
        <v>67</v>
      </c>
      <c r="B85" s="37" t="s">
        <v>169</v>
      </c>
      <c r="C85" s="37" t="s">
        <v>976</v>
      </c>
      <c r="D85" s="37"/>
      <c r="E85" s="335">
        <f t="shared" si="7"/>
        <v>2442918.9900000002</v>
      </c>
      <c r="F85" s="335">
        <v>0</v>
      </c>
      <c r="G85" s="16">
        <v>0</v>
      </c>
      <c r="H85" s="335">
        <v>0</v>
      </c>
      <c r="I85" s="335">
        <v>735</v>
      </c>
      <c r="J85" s="57" t="s">
        <v>110</v>
      </c>
      <c r="K85" s="329">
        <f t="shared" si="6"/>
        <v>3438.05</v>
      </c>
      <c r="L85" s="335">
        <v>2442918.9900000002</v>
      </c>
      <c r="M85" s="335">
        <v>0</v>
      </c>
      <c r="N85" s="335">
        <v>0</v>
      </c>
      <c r="O85" s="335">
        <v>0</v>
      </c>
      <c r="P85" s="335">
        <v>0</v>
      </c>
      <c r="Q85" s="335">
        <v>0</v>
      </c>
      <c r="R85" s="335">
        <v>0</v>
      </c>
      <c r="S85" s="335">
        <v>0</v>
      </c>
      <c r="T85" s="335">
        <v>0</v>
      </c>
      <c r="U85" s="335">
        <v>0</v>
      </c>
      <c r="V85" s="335">
        <v>0</v>
      </c>
      <c r="X85" s="276">
        <f>'Приложение 1'!T82</f>
        <v>4503.95</v>
      </c>
      <c r="Y85" s="276">
        <f t="shared" si="8"/>
        <v>3323.6993061224493</v>
      </c>
      <c r="Z85" s="18">
        <f t="shared" si="9"/>
        <v>1180.2506938775505</v>
      </c>
    </row>
    <row r="86" spans="1:26" ht="9" customHeight="1">
      <c r="A86" s="329">
        <v>68</v>
      </c>
      <c r="B86" s="37" t="s">
        <v>170</v>
      </c>
      <c r="C86" s="37" t="s">
        <v>975</v>
      </c>
      <c r="D86" s="37"/>
      <c r="E86" s="335">
        <f t="shared" si="7"/>
        <v>1364257.25</v>
      </c>
      <c r="F86" s="335">
        <v>0</v>
      </c>
      <c r="G86" s="16">
        <v>0</v>
      </c>
      <c r="H86" s="335">
        <v>0</v>
      </c>
      <c r="I86" s="335">
        <v>488.06</v>
      </c>
      <c r="J86" s="57" t="s">
        <v>109</v>
      </c>
      <c r="K86" s="329">
        <f t="shared" si="6"/>
        <v>2022.07</v>
      </c>
      <c r="L86" s="335">
        <v>1364257.25</v>
      </c>
      <c r="M86" s="335">
        <v>0</v>
      </c>
      <c r="N86" s="335">
        <v>0</v>
      </c>
      <c r="O86" s="335">
        <v>0</v>
      </c>
      <c r="P86" s="335">
        <v>0</v>
      </c>
      <c r="Q86" s="335">
        <v>0</v>
      </c>
      <c r="R86" s="335">
        <v>0</v>
      </c>
      <c r="S86" s="335">
        <v>0</v>
      </c>
      <c r="T86" s="335">
        <v>0</v>
      </c>
      <c r="U86" s="335">
        <v>0</v>
      </c>
      <c r="V86" s="335">
        <v>0</v>
      </c>
      <c r="X86" s="276">
        <f>'Приложение 1'!T83</f>
        <v>4180</v>
      </c>
      <c r="Y86" s="276">
        <f t="shared" si="8"/>
        <v>2795.2654386755726</v>
      </c>
      <c r="Z86" s="18">
        <f t="shared" si="9"/>
        <v>1384.7345613244274</v>
      </c>
    </row>
    <row r="87" spans="1:26" ht="9" customHeight="1">
      <c r="A87" s="329">
        <v>69</v>
      </c>
      <c r="B87" s="37" t="s">
        <v>171</v>
      </c>
      <c r="C87" s="37" t="s">
        <v>976</v>
      </c>
      <c r="D87" s="37"/>
      <c r="E87" s="335">
        <f t="shared" si="7"/>
        <v>3827798.52</v>
      </c>
      <c r="F87" s="335">
        <v>0</v>
      </c>
      <c r="G87" s="16">
        <v>0</v>
      </c>
      <c r="H87" s="335">
        <v>0</v>
      </c>
      <c r="I87" s="335">
        <v>1054</v>
      </c>
      <c r="J87" s="57" t="s">
        <v>110</v>
      </c>
      <c r="K87" s="329">
        <f t="shared" si="6"/>
        <v>3438.05</v>
      </c>
      <c r="L87" s="335">
        <v>3827798.52</v>
      </c>
      <c r="M87" s="335">
        <v>0</v>
      </c>
      <c r="N87" s="335">
        <v>0</v>
      </c>
      <c r="O87" s="335">
        <v>0</v>
      </c>
      <c r="P87" s="335">
        <v>0</v>
      </c>
      <c r="Q87" s="335">
        <v>0</v>
      </c>
      <c r="R87" s="335">
        <v>0</v>
      </c>
      <c r="S87" s="335">
        <v>0</v>
      </c>
      <c r="T87" s="335">
        <v>0</v>
      </c>
      <c r="U87" s="335">
        <v>0</v>
      </c>
      <c r="V87" s="335">
        <v>0</v>
      </c>
      <c r="X87" s="276">
        <f>'Приложение 1'!T84</f>
        <v>4503.95</v>
      </c>
      <c r="Y87" s="276">
        <f t="shared" si="8"/>
        <v>3631.6874003795065</v>
      </c>
      <c r="Z87" s="18">
        <f t="shared" si="9"/>
        <v>872.26259962049335</v>
      </c>
    </row>
    <row r="88" spans="1:26" ht="9" customHeight="1">
      <c r="A88" s="329">
        <v>70</v>
      </c>
      <c r="B88" s="37" t="s">
        <v>172</v>
      </c>
      <c r="C88" s="37" t="s">
        <v>976</v>
      </c>
      <c r="D88" s="38"/>
      <c r="E88" s="335">
        <f t="shared" si="7"/>
        <v>2020205.08</v>
      </c>
      <c r="F88" s="335">
        <v>0</v>
      </c>
      <c r="G88" s="16">
        <v>0</v>
      </c>
      <c r="H88" s="335">
        <v>0</v>
      </c>
      <c r="I88" s="335">
        <v>551.83000000000004</v>
      </c>
      <c r="J88" s="80" t="s">
        <v>110</v>
      </c>
      <c r="K88" s="329">
        <f t="shared" si="6"/>
        <v>3438.05</v>
      </c>
      <c r="L88" s="335">
        <v>2020205.08</v>
      </c>
      <c r="M88" s="335">
        <v>0</v>
      </c>
      <c r="N88" s="335">
        <v>0</v>
      </c>
      <c r="O88" s="335">
        <v>0</v>
      </c>
      <c r="P88" s="335">
        <v>0</v>
      </c>
      <c r="Q88" s="335">
        <v>0</v>
      </c>
      <c r="R88" s="335">
        <v>0</v>
      </c>
      <c r="S88" s="335">
        <v>0</v>
      </c>
      <c r="T88" s="335">
        <v>0</v>
      </c>
      <c r="U88" s="335">
        <v>0</v>
      </c>
      <c r="V88" s="335">
        <v>0</v>
      </c>
      <c r="X88" s="276">
        <f>'Приложение 1'!T85</f>
        <v>4503.95</v>
      </c>
      <c r="Y88" s="276">
        <f t="shared" si="8"/>
        <v>3660.9192686153342</v>
      </c>
      <c r="Z88" s="18">
        <f t="shared" si="9"/>
        <v>843.03073138466561</v>
      </c>
    </row>
    <row r="89" spans="1:26" ht="9" customHeight="1">
      <c r="A89" s="329">
        <v>71</v>
      </c>
      <c r="B89" s="37" t="s">
        <v>173</v>
      </c>
      <c r="C89" s="37" t="s">
        <v>978</v>
      </c>
      <c r="D89" s="38"/>
      <c r="E89" s="335">
        <f>F89+H89+L89+N89+P89+R89+S89+T89+U89+V89</f>
        <v>8338444.04</v>
      </c>
      <c r="F89" s="335">
        <v>8122894.1399999997</v>
      </c>
      <c r="G89" s="16">
        <v>0</v>
      </c>
      <c r="H89" s="335">
        <v>0</v>
      </c>
      <c r="I89" s="335">
        <v>0</v>
      </c>
      <c r="J89" s="57"/>
      <c r="K89" s="329"/>
      <c r="L89" s="335">
        <f>I89*K89</f>
        <v>0</v>
      </c>
      <c r="M89" s="335">
        <v>0</v>
      </c>
      <c r="N89" s="335">
        <v>0</v>
      </c>
      <c r="O89" s="335">
        <v>0</v>
      </c>
      <c r="P89" s="335">
        <v>0</v>
      </c>
      <c r="Q89" s="335">
        <v>0</v>
      </c>
      <c r="R89" s="335">
        <v>0</v>
      </c>
      <c r="S89" s="335">
        <v>0</v>
      </c>
      <c r="T89" s="335">
        <v>0</v>
      </c>
      <c r="U89" s="335">
        <v>215549.9</v>
      </c>
      <c r="V89" s="335">
        <v>0</v>
      </c>
      <c r="X89" s="276">
        <f>'Приложение 1'!T86</f>
        <v>5307.5599999999995</v>
      </c>
      <c r="Y89" s="276" t="e">
        <f t="shared" si="8"/>
        <v>#DIV/0!</v>
      </c>
      <c r="Z89" s="18" t="e">
        <f t="shared" si="9"/>
        <v>#DIV/0!</v>
      </c>
    </row>
    <row r="90" spans="1:26" ht="9" customHeight="1">
      <c r="A90" s="329">
        <v>72</v>
      </c>
      <c r="B90" s="37" t="s">
        <v>174</v>
      </c>
      <c r="C90" s="37" t="s">
        <v>976</v>
      </c>
      <c r="D90" s="38"/>
      <c r="E90" s="335">
        <f t="shared" si="7"/>
        <v>1827393.07</v>
      </c>
      <c r="F90" s="335">
        <v>0</v>
      </c>
      <c r="G90" s="16">
        <v>0</v>
      </c>
      <c r="H90" s="335">
        <v>0</v>
      </c>
      <c r="I90" s="335">
        <v>586.70000000000005</v>
      </c>
      <c r="J90" s="80" t="s">
        <v>110</v>
      </c>
      <c r="K90" s="329">
        <f t="shared" si="6"/>
        <v>3438.05</v>
      </c>
      <c r="L90" s="335">
        <v>1827393.07</v>
      </c>
      <c r="M90" s="335">
        <v>0</v>
      </c>
      <c r="N90" s="335">
        <v>0</v>
      </c>
      <c r="O90" s="335">
        <v>0</v>
      </c>
      <c r="P90" s="335">
        <v>0</v>
      </c>
      <c r="Q90" s="335">
        <v>0</v>
      </c>
      <c r="R90" s="335">
        <v>0</v>
      </c>
      <c r="S90" s="335">
        <v>0</v>
      </c>
      <c r="T90" s="335">
        <v>0</v>
      </c>
      <c r="U90" s="335">
        <v>0</v>
      </c>
      <c r="V90" s="335">
        <v>0</v>
      </c>
      <c r="X90" s="276">
        <f>'Приложение 1'!T87</f>
        <v>4503.95</v>
      </c>
      <c r="Y90" s="276">
        <f t="shared" si="8"/>
        <v>3114.6975796829724</v>
      </c>
      <c r="Z90" s="18">
        <f t="shared" si="9"/>
        <v>1389.2524203170274</v>
      </c>
    </row>
    <row r="91" spans="1:26" ht="9" customHeight="1">
      <c r="A91" s="329">
        <v>73</v>
      </c>
      <c r="B91" s="37" t="s">
        <v>175</v>
      </c>
      <c r="C91" s="37" t="s">
        <v>976</v>
      </c>
      <c r="D91" s="38"/>
      <c r="E91" s="335">
        <f t="shared" si="7"/>
        <v>2026962.71</v>
      </c>
      <c r="F91" s="335">
        <v>0</v>
      </c>
      <c r="G91" s="16">
        <v>0</v>
      </c>
      <c r="H91" s="335">
        <v>0</v>
      </c>
      <c r="I91" s="335">
        <v>575</v>
      </c>
      <c r="J91" s="80" t="s">
        <v>110</v>
      </c>
      <c r="K91" s="329">
        <f t="shared" si="6"/>
        <v>3438.05</v>
      </c>
      <c r="L91" s="335">
        <v>2026962.71</v>
      </c>
      <c r="M91" s="335">
        <v>0</v>
      </c>
      <c r="N91" s="335">
        <v>0</v>
      </c>
      <c r="O91" s="335">
        <v>0</v>
      </c>
      <c r="P91" s="335">
        <v>0</v>
      </c>
      <c r="Q91" s="335">
        <v>0</v>
      </c>
      <c r="R91" s="335">
        <v>0</v>
      </c>
      <c r="S91" s="335">
        <v>0</v>
      </c>
      <c r="T91" s="335">
        <v>0</v>
      </c>
      <c r="U91" s="335">
        <v>0</v>
      </c>
      <c r="V91" s="335">
        <v>0</v>
      </c>
      <c r="X91" s="276">
        <f>'Приложение 1'!T88</f>
        <v>4503.95</v>
      </c>
      <c r="Y91" s="276">
        <f t="shared" si="8"/>
        <v>3525.1525391304349</v>
      </c>
      <c r="Z91" s="18">
        <f t="shared" si="9"/>
        <v>978.79746086956493</v>
      </c>
    </row>
    <row r="92" spans="1:26" ht="9" customHeight="1">
      <c r="A92" s="329">
        <v>74</v>
      </c>
      <c r="B92" s="37" t="s">
        <v>176</v>
      </c>
      <c r="C92" s="37" t="s">
        <v>975</v>
      </c>
      <c r="D92" s="38"/>
      <c r="E92" s="335">
        <f t="shared" si="7"/>
        <v>2151018.02</v>
      </c>
      <c r="F92" s="335">
        <v>0</v>
      </c>
      <c r="G92" s="16">
        <v>0</v>
      </c>
      <c r="H92" s="335">
        <v>0</v>
      </c>
      <c r="I92" s="335">
        <v>730</v>
      </c>
      <c r="J92" s="80" t="s">
        <v>109</v>
      </c>
      <c r="K92" s="329">
        <f t="shared" si="6"/>
        <v>2022.07</v>
      </c>
      <c r="L92" s="335">
        <v>2151018.02</v>
      </c>
      <c r="M92" s="335">
        <v>0</v>
      </c>
      <c r="N92" s="335">
        <v>0</v>
      </c>
      <c r="O92" s="335">
        <v>0</v>
      </c>
      <c r="P92" s="335">
        <v>0</v>
      </c>
      <c r="Q92" s="335">
        <v>0</v>
      </c>
      <c r="R92" s="335">
        <v>0</v>
      </c>
      <c r="S92" s="335">
        <v>0</v>
      </c>
      <c r="T92" s="335">
        <v>0</v>
      </c>
      <c r="U92" s="335">
        <v>0</v>
      </c>
      <c r="V92" s="335">
        <v>0</v>
      </c>
      <c r="X92" s="276">
        <f>'Приложение 1'!T89</f>
        <v>4180</v>
      </c>
      <c r="Y92" s="276">
        <f t="shared" si="8"/>
        <v>2946.6000273972604</v>
      </c>
      <c r="Z92" s="18">
        <f t="shared" si="9"/>
        <v>1233.3999726027396</v>
      </c>
    </row>
    <row r="93" spans="1:26" ht="9" customHeight="1">
      <c r="A93" s="329">
        <v>75</v>
      </c>
      <c r="B93" s="37" t="s">
        <v>177</v>
      </c>
      <c r="C93" s="37" t="s">
        <v>975</v>
      </c>
      <c r="D93" s="38"/>
      <c r="E93" s="335">
        <f t="shared" si="7"/>
        <v>3115364.86</v>
      </c>
      <c r="F93" s="335">
        <v>0</v>
      </c>
      <c r="G93" s="16">
        <v>0</v>
      </c>
      <c r="H93" s="335">
        <v>0</v>
      </c>
      <c r="I93" s="335">
        <v>886</v>
      </c>
      <c r="J93" s="57" t="s">
        <v>109</v>
      </c>
      <c r="K93" s="329">
        <f t="shared" si="6"/>
        <v>2022.07</v>
      </c>
      <c r="L93" s="335">
        <v>3115364.86</v>
      </c>
      <c r="M93" s="335">
        <v>0</v>
      </c>
      <c r="N93" s="335">
        <v>0</v>
      </c>
      <c r="O93" s="335">
        <v>0</v>
      </c>
      <c r="P93" s="335">
        <v>0</v>
      </c>
      <c r="Q93" s="335">
        <v>0</v>
      </c>
      <c r="R93" s="335">
        <v>0</v>
      </c>
      <c r="S93" s="335">
        <v>0</v>
      </c>
      <c r="T93" s="335">
        <v>0</v>
      </c>
      <c r="U93" s="335">
        <v>0</v>
      </c>
      <c r="V93" s="335">
        <v>0</v>
      </c>
      <c r="X93" s="276">
        <f>'Приложение 1'!T90</f>
        <v>4180</v>
      </c>
      <c r="Y93" s="276">
        <f t="shared" si="8"/>
        <v>3516.2131602708801</v>
      </c>
      <c r="Z93" s="18">
        <f t="shared" si="9"/>
        <v>663.78683972911995</v>
      </c>
    </row>
    <row r="94" spans="1:26" ht="9" customHeight="1">
      <c r="A94" s="329">
        <v>76</v>
      </c>
      <c r="B94" s="37" t="s">
        <v>178</v>
      </c>
      <c r="C94" s="37" t="s">
        <v>975</v>
      </c>
      <c r="D94" s="38"/>
      <c r="E94" s="335">
        <f t="shared" si="7"/>
        <v>3010204.83</v>
      </c>
      <c r="F94" s="335">
        <v>0</v>
      </c>
      <c r="G94" s="16">
        <v>0</v>
      </c>
      <c r="H94" s="335">
        <v>0</v>
      </c>
      <c r="I94" s="335">
        <v>1068</v>
      </c>
      <c r="J94" s="80" t="s">
        <v>109</v>
      </c>
      <c r="K94" s="329">
        <f t="shared" si="6"/>
        <v>2022.07</v>
      </c>
      <c r="L94" s="335">
        <v>3010204.83</v>
      </c>
      <c r="M94" s="335">
        <v>0</v>
      </c>
      <c r="N94" s="335">
        <v>0</v>
      </c>
      <c r="O94" s="335">
        <v>0</v>
      </c>
      <c r="P94" s="335">
        <v>0</v>
      </c>
      <c r="Q94" s="335">
        <v>0</v>
      </c>
      <c r="R94" s="335">
        <v>0</v>
      </c>
      <c r="S94" s="335">
        <v>0</v>
      </c>
      <c r="T94" s="335">
        <v>0</v>
      </c>
      <c r="U94" s="335">
        <v>0</v>
      </c>
      <c r="V94" s="335">
        <v>0</v>
      </c>
      <c r="X94" s="276">
        <f>'Приложение 1'!T91</f>
        <v>4180</v>
      </c>
      <c r="Y94" s="276">
        <f t="shared" si="8"/>
        <v>2818.5438483146067</v>
      </c>
      <c r="Z94" s="18">
        <f t="shared" si="9"/>
        <v>1361.4561516853933</v>
      </c>
    </row>
    <row r="95" spans="1:26" ht="9" customHeight="1">
      <c r="A95" s="329">
        <v>77</v>
      </c>
      <c r="B95" s="37" t="s">
        <v>179</v>
      </c>
      <c r="C95" s="37" t="s">
        <v>976</v>
      </c>
      <c r="D95" s="38"/>
      <c r="E95" s="335">
        <f t="shared" si="7"/>
        <v>1760498</v>
      </c>
      <c r="F95" s="335">
        <v>0</v>
      </c>
      <c r="G95" s="16">
        <v>0</v>
      </c>
      <c r="H95" s="335">
        <v>0</v>
      </c>
      <c r="I95" s="335">
        <v>533.9</v>
      </c>
      <c r="J95" s="80" t="s">
        <v>110</v>
      </c>
      <c r="K95" s="329">
        <f t="shared" si="6"/>
        <v>3438.05</v>
      </c>
      <c r="L95" s="335">
        <v>1760498</v>
      </c>
      <c r="M95" s="335">
        <v>0</v>
      </c>
      <c r="N95" s="335">
        <v>0</v>
      </c>
      <c r="O95" s="335">
        <v>0</v>
      </c>
      <c r="P95" s="335">
        <v>0</v>
      </c>
      <c r="Q95" s="335">
        <v>0</v>
      </c>
      <c r="R95" s="335">
        <v>0</v>
      </c>
      <c r="S95" s="335">
        <v>0</v>
      </c>
      <c r="T95" s="335">
        <v>0</v>
      </c>
      <c r="U95" s="335">
        <v>0</v>
      </c>
      <c r="V95" s="335">
        <v>0</v>
      </c>
      <c r="X95" s="276">
        <f>'Приложение 1'!T92</f>
        <v>4503.95</v>
      </c>
      <c r="Y95" s="276">
        <f t="shared" si="8"/>
        <v>3297.430230380221</v>
      </c>
      <c r="Z95" s="18">
        <f t="shared" si="9"/>
        <v>1206.5197696197788</v>
      </c>
    </row>
    <row r="96" spans="1:26" ht="9" customHeight="1">
      <c r="A96" s="329">
        <v>78</v>
      </c>
      <c r="B96" s="37" t="s">
        <v>180</v>
      </c>
      <c r="C96" s="37" t="s">
        <v>975</v>
      </c>
      <c r="D96" s="38"/>
      <c r="E96" s="335">
        <f t="shared" si="7"/>
        <v>782580.19</v>
      </c>
      <c r="F96" s="335">
        <v>0</v>
      </c>
      <c r="G96" s="16">
        <v>0</v>
      </c>
      <c r="H96" s="335">
        <v>0</v>
      </c>
      <c r="I96" s="335">
        <v>233</v>
      </c>
      <c r="J96" s="80" t="s">
        <v>109</v>
      </c>
      <c r="K96" s="329">
        <f t="shared" si="6"/>
        <v>2022.07</v>
      </c>
      <c r="L96" s="335">
        <v>782580.19</v>
      </c>
      <c r="M96" s="335">
        <v>0</v>
      </c>
      <c r="N96" s="335">
        <v>0</v>
      </c>
      <c r="O96" s="335">
        <v>0</v>
      </c>
      <c r="P96" s="335">
        <v>0</v>
      </c>
      <c r="Q96" s="335">
        <v>0</v>
      </c>
      <c r="R96" s="335">
        <v>0</v>
      </c>
      <c r="S96" s="335">
        <v>0</v>
      </c>
      <c r="T96" s="335">
        <v>0</v>
      </c>
      <c r="U96" s="335">
        <v>0</v>
      </c>
      <c r="V96" s="335">
        <v>0</v>
      </c>
      <c r="X96" s="276">
        <f>'Приложение 1'!T93</f>
        <v>4180</v>
      </c>
      <c r="Y96" s="276">
        <f t="shared" si="8"/>
        <v>3358.7132618025748</v>
      </c>
      <c r="Z96" s="18">
        <f t="shared" si="9"/>
        <v>821.28673819742517</v>
      </c>
    </row>
    <row r="97" spans="1:26" ht="9" customHeight="1">
      <c r="A97" s="329">
        <v>79</v>
      </c>
      <c r="B97" s="37" t="s">
        <v>8</v>
      </c>
      <c r="C97" s="37" t="s">
        <v>975</v>
      </c>
      <c r="D97" s="38"/>
      <c r="E97" s="335">
        <f>F97+H97+L97+N97+P97+R97+S97+T97+U97+V97</f>
        <v>3084107.4</v>
      </c>
      <c r="F97" s="335">
        <v>0</v>
      </c>
      <c r="G97" s="16">
        <v>0</v>
      </c>
      <c r="H97" s="335">
        <v>0</v>
      </c>
      <c r="I97" s="335">
        <v>1507.6</v>
      </c>
      <c r="J97" s="80" t="s">
        <v>109</v>
      </c>
      <c r="K97" s="329">
        <f>IF(J97="плоская",2022.07,3438.05)</f>
        <v>2022.07</v>
      </c>
      <c r="L97" s="335">
        <v>3084107.4</v>
      </c>
      <c r="M97" s="335">
        <v>0</v>
      </c>
      <c r="N97" s="335">
        <v>0</v>
      </c>
      <c r="O97" s="335">
        <v>0</v>
      </c>
      <c r="P97" s="335">
        <v>0</v>
      </c>
      <c r="Q97" s="335">
        <v>0</v>
      </c>
      <c r="R97" s="335">
        <v>0</v>
      </c>
      <c r="S97" s="335">
        <v>0</v>
      </c>
      <c r="T97" s="335">
        <v>0</v>
      </c>
      <c r="U97" s="335">
        <v>0</v>
      </c>
      <c r="V97" s="335">
        <v>0</v>
      </c>
      <c r="X97" s="276">
        <f>'Приложение 1'!T94</f>
        <v>4180</v>
      </c>
      <c r="Y97" s="276">
        <f t="shared" si="8"/>
        <v>2045.7066861236403</v>
      </c>
      <c r="Z97" s="18">
        <f t="shared" si="9"/>
        <v>2134.2933138763597</v>
      </c>
    </row>
    <row r="98" spans="1:26" ht="9" customHeight="1">
      <c r="A98" s="329">
        <v>80</v>
      </c>
      <c r="B98" s="37" t="s">
        <v>181</v>
      </c>
      <c r="C98" s="37" t="s">
        <v>976</v>
      </c>
      <c r="D98" s="38"/>
      <c r="E98" s="335">
        <f t="shared" si="7"/>
        <v>2223789.4500000002</v>
      </c>
      <c r="F98" s="335">
        <v>0</v>
      </c>
      <c r="G98" s="16">
        <v>0</v>
      </c>
      <c r="H98" s="335">
        <v>0</v>
      </c>
      <c r="I98" s="335">
        <v>611</v>
      </c>
      <c r="J98" s="80" t="s">
        <v>110</v>
      </c>
      <c r="K98" s="329">
        <f t="shared" si="6"/>
        <v>3438.05</v>
      </c>
      <c r="L98" s="335">
        <v>2223789.4500000002</v>
      </c>
      <c r="M98" s="335">
        <v>0</v>
      </c>
      <c r="N98" s="335">
        <v>0</v>
      </c>
      <c r="O98" s="335">
        <v>0</v>
      </c>
      <c r="P98" s="335">
        <v>0</v>
      </c>
      <c r="Q98" s="335">
        <v>0</v>
      </c>
      <c r="R98" s="335">
        <v>0</v>
      </c>
      <c r="S98" s="335">
        <v>0</v>
      </c>
      <c r="T98" s="335">
        <v>0</v>
      </c>
      <c r="U98" s="335">
        <v>0</v>
      </c>
      <c r="V98" s="335">
        <v>0</v>
      </c>
      <c r="X98" s="276">
        <f>'Приложение 1'!T95</f>
        <v>4503.95</v>
      </c>
      <c r="Y98" s="276">
        <f t="shared" si="8"/>
        <v>3639.589934533552</v>
      </c>
      <c r="Z98" s="18">
        <f t="shared" si="9"/>
        <v>864.36006546644785</v>
      </c>
    </row>
    <row r="99" spans="1:26" ht="9" customHeight="1">
      <c r="A99" s="329">
        <v>81</v>
      </c>
      <c r="B99" s="37" t="s">
        <v>182</v>
      </c>
      <c r="C99" s="37" t="s">
        <v>978</v>
      </c>
      <c r="D99" s="38"/>
      <c r="E99" s="335">
        <f>F99+H99+L99+N99+P99+R99+S99+T99+U99+V99</f>
        <v>4919643.5200000005</v>
      </c>
      <c r="F99" s="335">
        <v>4273746.82</v>
      </c>
      <c r="G99" s="16">
        <v>0</v>
      </c>
      <c r="H99" s="335">
        <v>0</v>
      </c>
      <c r="I99" s="335">
        <v>0</v>
      </c>
      <c r="J99" s="80"/>
      <c r="K99" s="329"/>
      <c r="L99" s="335">
        <f>I99*K99</f>
        <v>0</v>
      </c>
      <c r="M99" s="335">
        <v>0</v>
      </c>
      <c r="N99" s="335">
        <v>0</v>
      </c>
      <c r="O99" s="335">
        <v>0</v>
      </c>
      <c r="P99" s="335">
        <v>0</v>
      </c>
      <c r="Q99" s="335">
        <v>0</v>
      </c>
      <c r="R99" s="335">
        <v>0</v>
      </c>
      <c r="S99" s="335">
        <v>0</v>
      </c>
      <c r="T99" s="335">
        <v>0</v>
      </c>
      <c r="U99" s="335">
        <v>645896.69999999995</v>
      </c>
      <c r="V99" s="335">
        <v>0</v>
      </c>
      <c r="X99" s="276">
        <f>'Приложение 1'!T96</f>
        <v>5307.5599999999995</v>
      </c>
      <c r="Y99" s="276" t="e">
        <f t="shared" si="8"/>
        <v>#DIV/0!</v>
      </c>
      <c r="Z99" s="18" t="e">
        <f t="shared" si="9"/>
        <v>#DIV/0!</v>
      </c>
    </row>
    <row r="100" spans="1:26" ht="9" customHeight="1">
      <c r="A100" s="329">
        <v>82</v>
      </c>
      <c r="B100" s="37" t="s">
        <v>183</v>
      </c>
      <c r="C100" s="37" t="s">
        <v>975</v>
      </c>
      <c r="D100" s="38"/>
      <c r="E100" s="335">
        <f t="shared" si="7"/>
        <v>2271445.9900000002</v>
      </c>
      <c r="F100" s="335">
        <v>0</v>
      </c>
      <c r="G100" s="16">
        <v>0</v>
      </c>
      <c r="H100" s="335">
        <v>0</v>
      </c>
      <c r="I100" s="335">
        <v>622.16999999999996</v>
      </c>
      <c r="J100" s="80" t="s">
        <v>109</v>
      </c>
      <c r="K100" s="329">
        <f t="shared" si="6"/>
        <v>2022.07</v>
      </c>
      <c r="L100" s="335">
        <v>2271445.9900000002</v>
      </c>
      <c r="M100" s="335">
        <v>0</v>
      </c>
      <c r="N100" s="335">
        <v>0</v>
      </c>
      <c r="O100" s="335">
        <v>0</v>
      </c>
      <c r="P100" s="335">
        <v>0</v>
      </c>
      <c r="Q100" s="335">
        <v>0</v>
      </c>
      <c r="R100" s="335">
        <v>0</v>
      </c>
      <c r="S100" s="335">
        <v>0</v>
      </c>
      <c r="T100" s="335">
        <v>0</v>
      </c>
      <c r="U100" s="335">
        <v>0</v>
      </c>
      <c r="V100" s="335">
        <v>0</v>
      </c>
      <c r="X100" s="276">
        <f>'Приложение 1'!T97</f>
        <v>4180</v>
      </c>
      <c r="Y100" s="276">
        <f t="shared" si="8"/>
        <v>3650.8446083867761</v>
      </c>
      <c r="Z100" s="18">
        <f t="shared" si="9"/>
        <v>529.15539161322386</v>
      </c>
    </row>
    <row r="101" spans="1:26" ht="9" customHeight="1">
      <c r="A101" s="329">
        <v>83</v>
      </c>
      <c r="B101" s="37" t="s">
        <v>184</v>
      </c>
      <c r="C101" s="37" t="s">
        <v>975</v>
      </c>
      <c r="D101" s="38"/>
      <c r="E101" s="335">
        <f t="shared" si="7"/>
        <v>2838710.62</v>
      </c>
      <c r="F101" s="335">
        <v>0</v>
      </c>
      <c r="G101" s="16">
        <v>0</v>
      </c>
      <c r="H101" s="335">
        <v>0</v>
      </c>
      <c r="I101" s="335">
        <v>785</v>
      </c>
      <c r="J101" s="80" t="s">
        <v>109</v>
      </c>
      <c r="K101" s="329">
        <f t="shared" si="6"/>
        <v>2022.07</v>
      </c>
      <c r="L101" s="335">
        <v>2838710.62</v>
      </c>
      <c r="M101" s="335">
        <v>0</v>
      </c>
      <c r="N101" s="335">
        <v>0</v>
      </c>
      <c r="O101" s="335">
        <v>0</v>
      </c>
      <c r="P101" s="335">
        <v>0</v>
      </c>
      <c r="Q101" s="335">
        <v>0</v>
      </c>
      <c r="R101" s="335">
        <v>0</v>
      </c>
      <c r="S101" s="335">
        <v>0</v>
      </c>
      <c r="T101" s="335">
        <v>0</v>
      </c>
      <c r="U101" s="335">
        <v>0</v>
      </c>
      <c r="V101" s="335">
        <v>0</v>
      </c>
      <c r="X101" s="276">
        <f>'Приложение 1'!T98</f>
        <v>4180</v>
      </c>
      <c r="Y101" s="276">
        <f t="shared" si="8"/>
        <v>3616.191872611465</v>
      </c>
      <c r="Z101" s="18">
        <f t="shared" si="9"/>
        <v>563.80812738853501</v>
      </c>
    </row>
    <row r="102" spans="1:26" ht="9" customHeight="1">
      <c r="A102" s="329">
        <v>84</v>
      </c>
      <c r="B102" s="37" t="s">
        <v>391</v>
      </c>
      <c r="C102" s="37" t="s">
        <v>975</v>
      </c>
      <c r="D102" s="38"/>
      <c r="E102" s="335">
        <f t="shared" si="7"/>
        <v>3213295.51</v>
      </c>
      <c r="F102" s="335">
        <v>0</v>
      </c>
      <c r="G102" s="16">
        <v>0</v>
      </c>
      <c r="H102" s="335">
        <v>0</v>
      </c>
      <c r="I102" s="335">
        <v>916.5</v>
      </c>
      <c r="J102" s="80" t="s">
        <v>215</v>
      </c>
      <c r="K102" s="329">
        <f t="shared" si="6"/>
        <v>2022.07</v>
      </c>
      <c r="L102" s="335">
        <v>3213295.51</v>
      </c>
      <c r="M102" s="335">
        <v>0</v>
      </c>
      <c r="N102" s="335">
        <v>0</v>
      </c>
      <c r="O102" s="335">
        <v>0</v>
      </c>
      <c r="P102" s="335">
        <v>0</v>
      </c>
      <c r="Q102" s="335">
        <v>0</v>
      </c>
      <c r="R102" s="335">
        <v>0</v>
      </c>
      <c r="S102" s="335">
        <v>0</v>
      </c>
      <c r="T102" s="335">
        <v>0</v>
      </c>
      <c r="U102" s="335">
        <v>0</v>
      </c>
      <c r="V102" s="335">
        <v>0</v>
      </c>
      <c r="X102" s="276">
        <f>'Приложение 1'!T99</f>
        <v>4180</v>
      </c>
      <c r="Y102" s="276">
        <f t="shared" si="8"/>
        <v>3506.0507474086194</v>
      </c>
      <c r="Z102" s="18">
        <f t="shared" si="9"/>
        <v>673.94925259138063</v>
      </c>
    </row>
    <row r="103" spans="1:26" ht="9" customHeight="1">
      <c r="A103" s="329">
        <v>85</v>
      </c>
      <c r="B103" s="37" t="s">
        <v>185</v>
      </c>
      <c r="C103" s="37" t="s">
        <v>975</v>
      </c>
      <c r="D103" s="38"/>
      <c r="E103" s="335">
        <f t="shared" si="7"/>
        <v>1227007.33</v>
      </c>
      <c r="F103" s="335">
        <v>0</v>
      </c>
      <c r="G103" s="16">
        <v>0</v>
      </c>
      <c r="H103" s="335">
        <v>0</v>
      </c>
      <c r="I103" s="335">
        <v>342.34</v>
      </c>
      <c r="J103" s="80" t="s">
        <v>109</v>
      </c>
      <c r="K103" s="329">
        <f t="shared" si="6"/>
        <v>2022.07</v>
      </c>
      <c r="L103" s="335">
        <v>1227007.33</v>
      </c>
      <c r="M103" s="335">
        <v>0</v>
      </c>
      <c r="N103" s="335">
        <v>0</v>
      </c>
      <c r="O103" s="335">
        <v>0</v>
      </c>
      <c r="P103" s="335">
        <v>0</v>
      </c>
      <c r="Q103" s="335">
        <v>0</v>
      </c>
      <c r="R103" s="335">
        <v>0</v>
      </c>
      <c r="S103" s="335">
        <v>0</v>
      </c>
      <c r="T103" s="335">
        <v>0</v>
      </c>
      <c r="U103" s="335">
        <v>0</v>
      </c>
      <c r="V103" s="335">
        <v>0</v>
      </c>
      <c r="X103" s="276">
        <f>'Приложение 1'!T100</f>
        <v>4180</v>
      </c>
      <c r="Y103" s="276">
        <f t="shared" si="8"/>
        <v>3584.177513582988</v>
      </c>
      <c r="Z103" s="18">
        <f t="shared" si="9"/>
        <v>595.82248641701199</v>
      </c>
    </row>
    <row r="104" spans="1:26" ht="9" customHeight="1">
      <c r="A104" s="329">
        <v>86</v>
      </c>
      <c r="B104" s="37" t="s">
        <v>217</v>
      </c>
      <c r="C104" s="37" t="s">
        <v>978</v>
      </c>
      <c r="D104" s="38"/>
      <c r="E104" s="335">
        <f t="shared" si="7"/>
        <v>1117783.42</v>
      </c>
      <c r="F104" s="335">
        <v>924826.37</v>
      </c>
      <c r="G104" s="16">
        <v>0</v>
      </c>
      <c r="H104" s="335">
        <v>0</v>
      </c>
      <c r="I104" s="335">
        <v>0</v>
      </c>
      <c r="J104" s="80"/>
      <c r="K104" s="329"/>
      <c r="L104" s="335">
        <v>0</v>
      </c>
      <c r="M104" s="335">
        <v>0</v>
      </c>
      <c r="N104" s="335">
        <v>0</v>
      </c>
      <c r="O104" s="335">
        <v>0</v>
      </c>
      <c r="P104" s="335">
        <v>0</v>
      </c>
      <c r="Q104" s="335">
        <v>0</v>
      </c>
      <c r="R104" s="335">
        <v>0</v>
      </c>
      <c r="S104" s="335">
        <v>0</v>
      </c>
      <c r="T104" s="335">
        <v>0</v>
      </c>
      <c r="U104" s="335">
        <v>192957.05</v>
      </c>
      <c r="V104" s="335">
        <v>0</v>
      </c>
      <c r="X104" s="276">
        <f>'Приложение 1'!T101</f>
        <v>4984.6499999999996</v>
      </c>
      <c r="Y104" s="276" t="e">
        <f t="shared" si="8"/>
        <v>#DIV/0!</v>
      </c>
      <c r="Z104" s="18" t="e">
        <f t="shared" si="9"/>
        <v>#DIV/0!</v>
      </c>
    </row>
    <row r="105" spans="1:26" ht="9" customHeight="1">
      <c r="A105" s="329">
        <v>87</v>
      </c>
      <c r="B105" s="37" t="s">
        <v>186</v>
      </c>
      <c r="C105" s="37" t="s">
        <v>976</v>
      </c>
      <c r="D105" s="38"/>
      <c r="E105" s="335">
        <f t="shared" si="7"/>
        <v>6881704.5800000001</v>
      </c>
      <c r="F105" s="335">
        <v>0</v>
      </c>
      <c r="G105" s="16">
        <v>0</v>
      </c>
      <c r="H105" s="335">
        <v>0</v>
      </c>
      <c r="I105" s="335">
        <v>2067.66</v>
      </c>
      <c r="J105" s="80" t="s">
        <v>110</v>
      </c>
      <c r="K105" s="329">
        <f t="shared" si="6"/>
        <v>3438.05</v>
      </c>
      <c r="L105" s="335">
        <v>6881704.5800000001</v>
      </c>
      <c r="M105" s="335">
        <v>0</v>
      </c>
      <c r="N105" s="335">
        <v>0</v>
      </c>
      <c r="O105" s="335">
        <v>0</v>
      </c>
      <c r="P105" s="335">
        <v>0</v>
      </c>
      <c r="Q105" s="335">
        <v>0</v>
      </c>
      <c r="R105" s="335">
        <v>0</v>
      </c>
      <c r="S105" s="335">
        <v>0</v>
      </c>
      <c r="T105" s="335">
        <v>0</v>
      </c>
      <c r="U105" s="335">
        <v>0</v>
      </c>
      <c r="V105" s="335">
        <v>0</v>
      </c>
      <c r="X105" s="276">
        <f>'Приложение 1'!T102</f>
        <v>4503.95</v>
      </c>
      <c r="Y105" s="276">
        <f t="shared" si="8"/>
        <v>3328.2573440507631</v>
      </c>
      <c r="Z105" s="18">
        <f t="shared" si="9"/>
        <v>1175.6926559492367</v>
      </c>
    </row>
    <row r="106" spans="1:26" ht="9" customHeight="1">
      <c r="A106" s="329">
        <v>88</v>
      </c>
      <c r="B106" s="37" t="s">
        <v>187</v>
      </c>
      <c r="C106" s="37" t="s">
        <v>976</v>
      </c>
      <c r="D106" s="38"/>
      <c r="E106" s="335">
        <f t="shared" si="7"/>
        <v>3022877.39</v>
      </c>
      <c r="F106" s="335">
        <v>0</v>
      </c>
      <c r="G106" s="16">
        <v>0</v>
      </c>
      <c r="H106" s="335">
        <v>0</v>
      </c>
      <c r="I106" s="335">
        <v>828.58</v>
      </c>
      <c r="J106" s="80" t="s">
        <v>110</v>
      </c>
      <c r="K106" s="329">
        <f t="shared" si="6"/>
        <v>3438.05</v>
      </c>
      <c r="L106" s="335">
        <v>3022877.39</v>
      </c>
      <c r="M106" s="335">
        <v>0</v>
      </c>
      <c r="N106" s="335">
        <v>0</v>
      </c>
      <c r="O106" s="335">
        <v>0</v>
      </c>
      <c r="P106" s="335">
        <v>0</v>
      </c>
      <c r="Q106" s="335">
        <v>0</v>
      </c>
      <c r="R106" s="335">
        <v>0</v>
      </c>
      <c r="S106" s="335">
        <v>0</v>
      </c>
      <c r="T106" s="335">
        <v>0</v>
      </c>
      <c r="U106" s="335">
        <v>0</v>
      </c>
      <c r="V106" s="335">
        <v>0</v>
      </c>
      <c r="X106" s="276">
        <f>'Приложение 1'!T103</f>
        <v>4503.95</v>
      </c>
      <c r="Y106" s="276">
        <f t="shared" si="8"/>
        <v>3648.2625576287141</v>
      </c>
      <c r="Z106" s="18">
        <f t="shared" si="9"/>
        <v>855.68744237128567</v>
      </c>
    </row>
    <row r="107" spans="1:26" ht="9" customHeight="1">
      <c r="A107" s="329">
        <v>89</v>
      </c>
      <c r="B107" s="37" t="s">
        <v>188</v>
      </c>
      <c r="C107" s="37" t="s">
        <v>976</v>
      </c>
      <c r="D107" s="38"/>
      <c r="E107" s="335">
        <f t="shared" si="7"/>
        <v>3409279.78</v>
      </c>
      <c r="F107" s="335">
        <v>0</v>
      </c>
      <c r="G107" s="16">
        <v>0</v>
      </c>
      <c r="H107" s="335">
        <v>0</v>
      </c>
      <c r="I107" s="335">
        <v>1099</v>
      </c>
      <c r="J107" s="80" t="s">
        <v>110</v>
      </c>
      <c r="K107" s="329">
        <f t="shared" si="6"/>
        <v>3438.05</v>
      </c>
      <c r="L107" s="335">
        <v>3409279.78</v>
      </c>
      <c r="M107" s="335">
        <v>0</v>
      </c>
      <c r="N107" s="335">
        <v>0</v>
      </c>
      <c r="O107" s="335">
        <v>0</v>
      </c>
      <c r="P107" s="335">
        <v>0</v>
      </c>
      <c r="Q107" s="335">
        <v>0</v>
      </c>
      <c r="R107" s="335">
        <v>0</v>
      </c>
      <c r="S107" s="335">
        <v>0</v>
      </c>
      <c r="T107" s="335">
        <v>0</v>
      </c>
      <c r="U107" s="335">
        <v>0</v>
      </c>
      <c r="V107" s="335">
        <v>0</v>
      </c>
      <c r="X107" s="276">
        <f>'Приложение 1'!T104</f>
        <v>4503.95</v>
      </c>
      <c r="Y107" s="276">
        <f t="shared" si="8"/>
        <v>3102.1654049135577</v>
      </c>
      <c r="Z107" s="18">
        <f t="shared" si="9"/>
        <v>1401.7845950864421</v>
      </c>
    </row>
    <row r="108" spans="1:26" ht="9" customHeight="1">
      <c r="A108" s="329">
        <v>90</v>
      </c>
      <c r="B108" s="37" t="s">
        <v>189</v>
      </c>
      <c r="C108" s="37" t="s">
        <v>975</v>
      </c>
      <c r="D108" s="38"/>
      <c r="E108" s="335">
        <f t="shared" si="7"/>
        <v>3520956.94</v>
      </c>
      <c r="F108" s="335">
        <v>0</v>
      </c>
      <c r="G108" s="16">
        <v>0</v>
      </c>
      <c r="H108" s="335">
        <v>0</v>
      </c>
      <c r="I108" s="335">
        <v>1031</v>
      </c>
      <c r="J108" s="80" t="s">
        <v>109</v>
      </c>
      <c r="K108" s="329">
        <f t="shared" si="6"/>
        <v>2022.07</v>
      </c>
      <c r="L108" s="335">
        <v>3520956.94</v>
      </c>
      <c r="M108" s="335">
        <v>0</v>
      </c>
      <c r="N108" s="335">
        <v>0</v>
      </c>
      <c r="O108" s="335">
        <v>0</v>
      </c>
      <c r="P108" s="335">
        <v>0</v>
      </c>
      <c r="Q108" s="335">
        <v>0</v>
      </c>
      <c r="R108" s="335">
        <v>0</v>
      </c>
      <c r="S108" s="335">
        <v>0</v>
      </c>
      <c r="T108" s="335">
        <v>0</v>
      </c>
      <c r="U108" s="335">
        <v>0</v>
      </c>
      <c r="V108" s="335">
        <v>0</v>
      </c>
      <c r="X108" s="276">
        <f>'Приложение 1'!T105</f>
        <v>4180</v>
      </c>
      <c r="Y108" s="276">
        <f t="shared" si="8"/>
        <v>3415.0891755577109</v>
      </c>
      <c r="Z108" s="18">
        <f t="shared" si="9"/>
        <v>764.91082444228914</v>
      </c>
    </row>
    <row r="109" spans="1:26" ht="9" customHeight="1">
      <c r="A109" s="329">
        <v>91</v>
      </c>
      <c r="B109" s="37" t="s">
        <v>190</v>
      </c>
      <c r="C109" s="37" t="s">
        <v>976</v>
      </c>
      <c r="D109" s="38"/>
      <c r="E109" s="335">
        <f t="shared" si="7"/>
        <v>4171971.74</v>
      </c>
      <c r="F109" s="335">
        <v>0</v>
      </c>
      <c r="G109" s="16">
        <v>0</v>
      </c>
      <c r="H109" s="335">
        <v>0</v>
      </c>
      <c r="I109" s="335">
        <v>1468</v>
      </c>
      <c r="J109" s="80" t="s">
        <v>110</v>
      </c>
      <c r="K109" s="329">
        <f t="shared" si="6"/>
        <v>3438.05</v>
      </c>
      <c r="L109" s="335">
        <v>4171971.74</v>
      </c>
      <c r="M109" s="335">
        <v>0</v>
      </c>
      <c r="N109" s="335">
        <v>0</v>
      </c>
      <c r="O109" s="335">
        <v>0</v>
      </c>
      <c r="P109" s="335">
        <v>0</v>
      </c>
      <c r="Q109" s="335">
        <v>0</v>
      </c>
      <c r="R109" s="335">
        <v>0</v>
      </c>
      <c r="S109" s="335">
        <v>0</v>
      </c>
      <c r="T109" s="335">
        <v>0</v>
      </c>
      <c r="U109" s="335">
        <v>0</v>
      </c>
      <c r="V109" s="335">
        <v>0</v>
      </c>
      <c r="X109" s="276">
        <f>'Приложение 1'!T106</f>
        <v>4503.95</v>
      </c>
      <c r="Y109" s="276">
        <f t="shared" si="8"/>
        <v>2841.9426021798367</v>
      </c>
      <c r="Z109" s="18">
        <f t="shared" si="9"/>
        <v>1662.0073978201631</v>
      </c>
    </row>
    <row r="110" spans="1:26" ht="9" customHeight="1">
      <c r="A110" s="329">
        <v>92</v>
      </c>
      <c r="B110" s="37" t="s">
        <v>191</v>
      </c>
      <c r="C110" s="37" t="s">
        <v>976</v>
      </c>
      <c r="D110" s="38"/>
      <c r="E110" s="335">
        <f t="shared" si="7"/>
        <v>2491750.42</v>
      </c>
      <c r="F110" s="335">
        <v>0</v>
      </c>
      <c r="G110" s="16">
        <v>0</v>
      </c>
      <c r="H110" s="335">
        <v>0</v>
      </c>
      <c r="I110" s="335">
        <v>720.1</v>
      </c>
      <c r="J110" s="80" t="s">
        <v>110</v>
      </c>
      <c r="K110" s="329">
        <f t="shared" si="6"/>
        <v>3438.05</v>
      </c>
      <c r="L110" s="335">
        <v>2491750.42</v>
      </c>
      <c r="M110" s="335">
        <v>0</v>
      </c>
      <c r="N110" s="335">
        <v>0</v>
      </c>
      <c r="O110" s="335">
        <v>0</v>
      </c>
      <c r="P110" s="335">
        <v>0</v>
      </c>
      <c r="Q110" s="335">
        <v>0</v>
      </c>
      <c r="R110" s="335">
        <v>0</v>
      </c>
      <c r="S110" s="335">
        <v>0</v>
      </c>
      <c r="T110" s="335">
        <v>0</v>
      </c>
      <c r="U110" s="335">
        <v>0</v>
      </c>
      <c r="V110" s="335">
        <v>0</v>
      </c>
      <c r="X110" s="276">
        <f>'Приложение 1'!T107</f>
        <v>4503.95</v>
      </c>
      <c r="Y110" s="276">
        <f t="shared" si="8"/>
        <v>3460.283877239272</v>
      </c>
      <c r="Z110" s="18">
        <f t="shared" si="9"/>
        <v>1043.6661227607278</v>
      </c>
    </row>
    <row r="111" spans="1:26" ht="9" customHeight="1">
      <c r="A111" s="329">
        <v>93</v>
      </c>
      <c r="B111" s="37" t="s">
        <v>324</v>
      </c>
      <c r="C111" s="37" t="s">
        <v>975</v>
      </c>
      <c r="D111" s="38"/>
      <c r="E111" s="335">
        <f>F111+H111+L111+N111+P111+R111+S111+T111+U111+V111</f>
        <v>5381896.7199999997</v>
      </c>
      <c r="F111" s="335">
        <v>0</v>
      </c>
      <c r="G111" s="16">
        <v>0</v>
      </c>
      <c r="H111" s="335">
        <v>0</v>
      </c>
      <c r="I111" s="335">
        <v>1928.22</v>
      </c>
      <c r="J111" s="80" t="s">
        <v>109</v>
      </c>
      <c r="K111" s="329">
        <f>IF(J111="плоская",2022.07,3438.05)</f>
        <v>2022.07</v>
      </c>
      <c r="L111" s="335">
        <v>5381896.7199999997</v>
      </c>
      <c r="M111" s="335">
        <v>0</v>
      </c>
      <c r="N111" s="335">
        <v>0</v>
      </c>
      <c r="O111" s="335">
        <v>0</v>
      </c>
      <c r="P111" s="335">
        <v>0</v>
      </c>
      <c r="Q111" s="335">
        <v>0</v>
      </c>
      <c r="R111" s="335">
        <v>0</v>
      </c>
      <c r="S111" s="335">
        <v>0</v>
      </c>
      <c r="T111" s="335">
        <v>0</v>
      </c>
      <c r="U111" s="335">
        <v>0</v>
      </c>
      <c r="V111" s="335">
        <v>0</v>
      </c>
      <c r="X111" s="276">
        <f>'Приложение 1'!T108</f>
        <v>4180</v>
      </c>
      <c r="Y111" s="276">
        <f t="shared" si="8"/>
        <v>2791.1217184761072</v>
      </c>
      <c r="Z111" s="18">
        <f t="shared" si="9"/>
        <v>1388.8782815238928</v>
      </c>
    </row>
    <row r="112" spans="1:26" ht="9" customHeight="1">
      <c r="A112" s="329">
        <v>94</v>
      </c>
      <c r="B112" s="37" t="s">
        <v>325</v>
      </c>
      <c r="C112" s="37" t="s">
        <v>975</v>
      </c>
      <c r="D112" s="38"/>
      <c r="E112" s="335">
        <f>F112+H112+L112+N112+P112+R112+S112+T112+U112+V112</f>
        <v>5868278.0800000001</v>
      </c>
      <c r="F112" s="335">
        <v>0</v>
      </c>
      <c r="G112" s="16">
        <v>0</v>
      </c>
      <c r="H112" s="335">
        <v>0</v>
      </c>
      <c r="I112" s="335">
        <v>1997</v>
      </c>
      <c r="J112" s="80" t="s">
        <v>109</v>
      </c>
      <c r="K112" s="329">
        <f>IF(J112="плоская",2022.07,3438.05)</f>
        <v>2022.07</v>
      </c>
      <c r="L112" s="335">
        <v>5868278.0800000001</v>
      </c>
      <c r="M112" s="335">
        <v>0</v>
      </c>
      <c r="N112" s="335">
        <v>0</v>
      </c>
      <c r="O112" s="335">
        <v>0</v>
      </c>
      <c r="P112" s="335">
        <v>0</v>
      </c>
      <c r="Q112" s="335">
        <v>0</v>
      </c>
      <c r="R112" s="335">
        <v>0</v>
      </c>
      <c r="S112" s="335">
        <v>0</v>
      </c>
      <c r="T112" s="335">
        <v>0</v>
      </c>
      <c r="U112" s="335">
        <v>0</v>
      </c>
      <c r="V112" s="335">
        <v>0</v>
      </c>
      <c r="X112" s="276">
        <f>'Приложение 1'!T109</f>
        <v>4180</v>
      </c>
      <c r="Y112" s="276">
        <f t="shared" si="8"/>
        <v>2938.5468602904357</v>
      </c>
      <c r="Z112" s="18">
        <f t="shared" si="9"/>
        <v>1241.4531397095643</v>
      </c>
    </row>
    <row r="113" spans="1:26" ht="9" customHeight="1">
      <c r="A113" s="329">
        <v>95</v>
      </c>
      <c r="B113" s="37" t="s">
        <v>7</v>
      </c>
      <c r="C113" s="37" t="s">
        <v>975</v>
      </c>
      <c r="D113" s="38"/>
      <c r="E113" s="335">
        <f>F113+H113+L113+N113+P113+R113+S113+T113+U113+V113</f>
        <v>3342271.24</v>
      </c>
      <c r="F113" s="335">
        <v>0</v>
      </c>
      <c r="G113" s="16">
        <v>0</v>
      </c>
      <c r="H113" s="335">
        <v>0</v>
      </c>
      <c r="I113" s="335">
        <v>1110.08</v>
      </c>
      <c r="J113" s="80" t="s">
        <v>109</v>
      </c>
      <c r="K113" s="329">
        <f>IF(J113="плоская",2022.07,3438.05)</f>
        <v>2022.07</v>
      </c>
      <c r="L113" s="335">
        <v>3342271.24</v>
      </c>
      <c r="M113" s="335">
        <v>0</v>
      </c>
      <c r="N113" s="335">
        <v>0</v>
      </c>
      <c r="O113" s="335">
        <v>0</v>
      </c>
      <c r="P113" s="335">
        <v>0</v>
      </c>
      <c r="Q113" s="335">
        <v>0</v>
      </c>
      <c r="R113" s="335">
        <v>0</v>
      </c>
      <c r="S113" s="335">
        <v>0</v>
      </c>
      <c r="T113" s="335">
        <v>0</v>
      </c>
      <c r="U113" s="335">
        <v>0</v>
      </c>
      <c r="V113" s="335">
        <v>0</v>
      </c>
      <c r="X113" s="276">
        <f>'Приложение 1'!T110</f>
        <v>4180</v>
      </c>
      <c r="Y113" s="276">
        <f t="shared" si="8"/>
        <v>3010.8381738253102</v>
      </c>
      <c r="Z113" s="18">
        <f t="shared" si="9"/>
        <v>1169.1618261746898</v>
      </c>
    </row>
    <row r="114" spans="1:26" ht="9" customHeight="1">
      <c r="A114" s="329">
        <v>96</v>
      </c>
      <c r="B114" s="37" t="s">
        <v>413</v>
      </c>
      <c r="C114" s="37" t="s">
        <v>976</v>
      </c>
      <c r="D114" s="38"/>
      <c r="E114" s="335">
        <f>F114+H114+L114+N114+P114+R114+S114+T114+U114+V114</f>
        <v>2680912.9900000002</v>
      </c>
      <c r="F114" s="335">
        <v>0</v>
      </c>
      <c r="G114" s="16">
        <v>0</v>
      </c>
      <c r="H114" s="335">
        <v>0</v>
      </c>
      <c r="I114" s="335">
        <v>787</v>
      </c>
      <c r="J114" s="80" t="s">
        <v>110</v>
      </c>
      <c r="K114" s="329">
        <f>IF(J114="плоская",2022.07,3438.05)</f>
        <v>3438.05</v>
      </c>
      <c r="L114" s="335">
        <v>2680912.9900000002</v>
      </c>
      <c r="M114" s="335">
        <v>0</v>
      </c>
      <c r="N114" s="335">
        <v>0</v>
      </c>
      <c r="O114" s="335">
        <v>0</v>
      </c>
      <c r="P114" s="335">
        <v>0</v>
      </c>
      <c r="Q114" s="335">
        <v>0</v>
      </c>
      <c r="R114" s="335">
        <v>0</v>
      </c>
      <c r="S114" s="335">
        <v>0</v>
      </c>
      <c r="T114" s="335">
        <v>0</v>
      </c>
      <c r="U114" s="335">
        <v>0</v>
      </c>
      <c r="V114" s="335">
        <v>0</v>
      </c>
      <c r="X114" s="276">
        <f>'Приложение 1'!T111</f>
        <v>4503.95</v>
      </c>
      <c r="Y114" s="276">
        <f t="shared" si="8"/>
        <v>3406.4968106734436</v>
      </c>
      <c r="Z114" s="18">
        <f t="shared" si="9"/>
        <v>1097.4531893265562</v>
      </c>
    </row>
    <row r="115" spans="1:26" ht="9" customHeight="1">
      <c r="A115" s="329">
        <v>97</v>
      </c>
      <c r="B115" s="37" t="s">
        <v>192</v>
      </c>
      <c r="C115" s="37" t="s">
        <v>976</v>
      </c>
      <c r="D115" s="38"/>
      <c r="E115" s="335">
        <f t="shared" si="7"/>
        <v>1234829.32</v>
      </c>
      <c r="F115" s="335">
        <v>0</v>
      </c>
      <c r="G115" s="16">
        <v>0</v>
      </c>
      <c r="H115" s="335">
        <v>0</v>
      </c>
      <c r="I115" s="335">
        <v>430</v>
      </c>
      <c r="J115" s="80" t="s">
        <v>110</v>
      </c>
      <c r="K115" s="329">
        <f t="shared" si="6"/>
        <v>3438.05</v>
      </c>
      <c r="L115" s="335">
        <v>1234829.32</v>
      </c>
      <c r="M115" s="335">
        <v>0</v>
      </c>
      <c r="N115" s="335">
        <v>0</v>
      </c>
      <c r="O115" s="335">
        <v>0</v>
      </c>
      <c r="P115" s="335">
        <v>0</v>
      </c>
      <c r="Q115" s="335">
        <v>0</v>
      </c>
      <c r="R115" s="335">
        <v>0</v>
      </c>
      <c r="S115" s="335">
        <v>0</v>
      </c>
      <c r="T115" s="335">
        <v>0</v>
      </c>
      <c r="U115" s="335">
        <v>0</v>
      </c>
      <c r="V115" s="335">
        <v>0</v>
      </c>
      <c r="X115" s="276">
        <f>'Приложение 1'!T112</f>
        <v>4503.95</v>
      </c>
      <c r="Y115" s="276">
        <f t="shared" si="8"/>
        <v>2871.6960930232558</v>
      </c>
      <c r="Z115" s="18">
        <f t="shared" si="9"/>
        <v>1632.253906976744</v>
      </c>
    </row>
    <row r="116" spans="1:26" ht="9" customHeight="1">
      <c r="A116" s="329">
        <v>98</v>
      </c>
      <c r="B116" s="37" t="s">
        <v>193</v>
      </c>
      <c r="C116" s="37" t="s">
        <v>976</v>
      </c>
      <c r="D116" s="38"/>
      <c r="E116" s="335">
        <f t="shared" si="7"/>
        <v>3538919.29</v>
      </c>
      <c r="F116" s="335">
        <v>0</v>
      </c>
      <c r="G116" s="16">
        <v>0</v>
      </c>
      <c r="H116" s="335">
        <v>0</v>
      </c>
      <c r="I116" s="335">
        <v>862.64</v>
      </c>
      <c r="J116" s="80" t="s">
        <v>110</v>
      </c>
      <c r="K116" s="329">
        <f t="shared" si="6"/>
        <v>3438.05</v>
      </c>
      <c r="L116" s="335">
        <v>3538919.29</v>
      </c>
      <c r="M116" s="335">
        <v>0</v>
      </c>
      <c r="N116" s="335">
        <v>0</v>
      </c>
      <c r="O116" s="335">
        <v>0</v>
      </c>
      <c r="P116" s="335">
        <v>0</v>
      </c>
      <c r="Q116" s="335">
        <v>0</v>
      </c>
      <c r="R116" s="335">
        <v>0</v>
      </c>
      <c r="S116" s="335">
        <v>0</v>
      </c>
      <c r="T116" s="335">
        <v>0</v>
      </c>
      <c r="U116" s="335">
        <v>0</v>
      </c>
      <c r="V116" s="335">
        <v>0</v>
      </c>
      <c r="X116" s="276">
        <f>'Приложение 1'!T113</f>
        <v>4503.95</v>
      </c>
      <c r="Y116" s="276">
        <f t="shared" si="8"/>
        <v>4102.4289274784387</v>
      </c>
      <c r="Z116" s="18">
        <f t="shared" si="9"/>
        <v>401.52107252156111</v>
      </c>
    </row>
    <row r="117" spans="1:26" ht="9" customHeight="1">
      <c r="A117" s="329">
        <v>99</v>
      </c>
      <c r="B117" s="37" t="s">
        <v>194</v>
      </c>
      <c r="C117" s="37" t="s">
        <v>976</v>
      </c>
      <c r="D117" s="37"/>
      <c r="E117" s="335">
        <f t="shared" si="7"/>
        <v>2009946.46</v>
      </c>
      <c r="F117" s="335">
        <v>0</v>
      </c>
      <c r="G117" s="16">
        <v>0</v>
      </c>
      <c r="H117" s="335">
        <v>0</v>
      </c>
      <c r="I117" s="335">
        <v>603</v>
      </c>
      <c r="J117" s="80" t="s">
        <v>110</v>
      </c>
      <c r="K117" s="329">
        <f t="shared" si="6"/>
        <v>3438.05</v>
      </c>
      <c r="L117" s="335">
        <v>2009946.46</v>
      </c>
      <c r="M117" s="335">
        <v>0</v>
      </c>
      <c r="N117" s="335">
        <v>0</v>
      </c>
      <c r="O117" s="335">
        <v>0</v>
      </c>
      <c r="P117" s="335">
        <v>0</v>
      </c>
      <c r="Q117" s="335">
        <v>0</v>
      </c>
      <c r="R117" s="335">
        <v>0</v>
      </c>
      <c r="S117" s="335">
        <v>0</v>
      </c>
      <c r="T117" s="335">
        <v>0</v>
      </c>
      <c r="U117" s="335">
        <v>0</v>
      </c>
      <c r="V117" s="335">
        <v>0</v>
      </c>
      <c r="X117" s="276">
        <f>'Приложение 1'!T114</f>
        <v>4503.95</v>
      </c>
      <c r="Y117" s="276">
        <f t="shared" si="8"/>
        <v>3333.244543946932</v>
      </c>
      <c r="Z117" s="18">
        <f t="shared" si="9"/>
        <v>1170.7054560530678</v>
      </c>
    </row>
    <row r="118" spans="1:26" ht="9" customHeight="1">
      <c r="A118" s="329">
        <v>100</v>
      </c>
      <c r="B118" s="37" t="s">
        <v>195</v>
      </c>
      <c r="C118" s="37" t="s">
        <v>975</v>
      </c>
      <c r="D118" s="37"/>
      <c r="E118" s="335">
        <f t="shared" si="7"/>
        <v>2305946.58</v>
      </c>
      <c r="F118" s="335">
        <v>0</v>
      </c>
      <c r="G118" s="16">
        <v>0</v>
      </c>
      <c r="H118" s="335">
        <v>0</v>
      </c>
      <c r="I118" s="335">
        <v>930.78</v>
      </c>
      <c r="J118" s="80" t="s">
        <v>109</v>
      </c>
      <c r="K118" s="329">
        <f t="shared" ref="K118:K124" si="10">IF(J118="плоская",2022.07,3438.05)</f>
        <v>2022.07</v>
      </c>
      <c r="L118" s="335">
        <v>2305946.58</v>
      </c>
      <c r="M118" s="335">
        <v>0</v>
      </c>
      <c r="N118" s="335">
        <v>0</v>
      </c>
      <c r="O118" s="335">
        <v>0</v>
      </c>
      <c r="P118" s="335">
        <v>0</v>
      </c>
      <c r="Q118" s="335">
        <v>0</v>
      </c>
      <c r="R118" s="335">
        <v>0</v>
      </c>
      <c r="S118" s="335">
        <v>0</v>
      </c>
      <c r="T118" s="335">
        <v>0</v>
      </c>
      <c r="U118" s="335">
        <v>0</v>
      </c>
      <c r="V118" s="335">
        <v>0</v>
      </c>
      <c r="X118" s="276">
        <f>'Приложение 1'!T115</f>
        <v>4180</v>
      </c>
      <c r="Y118" s="276">
        <f t="shared" si="8"/>
        <v>2477.4346032359958</v>
      </c>
      <c r="Z118" s="18">
        <f t="shared" si="9"/>
        <v>1702.5653967640042</v>
      </c>
    </row>
    <row r="119" spans="1:26" ht="9" customHeight="1">
      <c r="A119" s="329">
        <v>101</v>
      </c>
      <c r="B119" s="37" t="s">
        <v>196</v>
      </c>
      <c r="C119" s="37" t="s">
        <v>975</v>
      </c>
      <c r="D119" s="37"/>
      <c r="E119" s="335">
        <f t="shared" si="7"/>
        <v>1285936.6399999999</v>
      </c>
      <c r="F119" s="335">
        <v>0</v>
      </c>
      <c r="G119" s="16">
        <v>0</v>
      </c>
      <c r="H119" s="335">
        <v>0</v>
      </c>
      <c r="I119" s="335">
        <v>475.2</v>
      </c>
      <c r="J119" s="80" t="s">
        <v>109</v>
      </c>
      <c r="K119" s="329">
        <f t="shared" si="10"/>
        <v>2022.07</v>
      </c>
      <c r="L119" s="335">
        <v>1285936.6399999999</v>
      </c>
      <c r="M119" s="335">
        <v>0</v>
      </c>
      <c r="N119" s="335">
        <v>0</v>
      </c>
      <c r="O119" s="335">
        <v>0</v>
      </c>
      <c r="P119" s="335">
        <v>0</v>
      </c>
      <c r="Q119" s="335">
        <v>0</v>
      </c>
      <c r="R119" s="335">
        <v>0</v>
      </c>
      <c r="S119" s="335">
        <v>0</v>
      </c>
      <c r="T119" s="335">
        <v>0</v>
      </c>
      <c r="U119" s="335">
        <v>0</v>
      </c>
      <c r="V119" s="335">
        <v>0</v>
      </c>
      <c r="X119" s="276">
        <f>'Приложение 1'!T116</f>
        <v>4180</v>
      </c>
      <c r="Y119" s="276">
        <f t="shared" si="8"/>
        <v>2706.0956228956229</v>
      </c>
      <c r="Z119" s="18">
        <f t="shared" si="9"/>
        <v>1473.9043771043771</v>
      </c>
    </row>
    <row r="120" spans="1:26" ht="9" customHeight="1">
      <c r="A120" s="329">
        <v>102</v>
      </c>
      <c r="B120" s="37" t="s">
        <v>197</v>
      </c>
      <c r="C120" s="37" t="s">
        <v>976</v>
      </c>
      <c r="D120" s="37"/>
      <c r="E120" s="335">
        <f t="shared" si="7"/>
        <v>615919.81999999995</v>
      </c>
      <c r="F120" s="335">
        <v>0</v>
      </c>
      <c r="G120" s="16">
        <v>0</v>
      </c>
      <c r="H120" s="335">
        <v>0</v>
      </c>
      <c r="I120" s="335">
        <v>257</v>
      </c>
      <c r="J120" s="80" t="s">
        <v>110</v>
      </c>
      <c r="K120" s="329">
        <f t="shared" si="10"/>
        <v>3438.05</v>
      </c>
      <c r="L120" s="335">
        <v>615919.81999999995</v>
      </c>
      <c r="M120" s="335">
        <v>0</v>
      </c>
      <c r="N120" s="335">
        <v>0</v>
      </c>
      <c r="O120" s="335">
        <v>0</v>
      </c>
      <c r="P120" s="335">
        <v>0</v>
      </c>
      <c r="Q120" s="335">
        <v>0</v>
      </c>
      <c r="R120" s="335">
        <v>0</v>
      </c>
      <c r="S120" s="335">
        <v>0</v>
      </c>
      <c r="T120" s="335">
        <v>0</v>
      </c>
      <c r="U120" s="335">
        <v>0</v>
      </c>
      <c r="V120" s="335">
        <v>0</v>
      </c>
      <c r="X120" s="276">
        <f>'Приложение 1'!T117</f>
        <v>4503.95</v>
      </c>
      <c r="Y120" s="276">
        <f t="shared" si="8"/>
        <v>2396.5751750972759</v>
      </c>
      <c r="Z120" s="18">
        <f t="shared" si="9"/>
        <v>2107.374824902724</v>
      </c>
    </row>
    <row r="121" spans="1:26" ht="9" customHeight="1">
      <c r="A121" s="329">
        <v>103</v>
      </c>
      <c r="B121" s="37" t="s">
        <v>198</v>
      </c>
      <c r="C121" s="37" t="s">
        <v>976</v>
      </c>
      <c r="D121" s="37"/>
      <c r="E121" s="335">
        <f t="shared" si="7"/>
        <v>618007.39</v>
      </c>
      <c r="F121" s="335">
        <v>0</v>
      </c>
      <c r="G121" s="16">
        <v>0</v>
      </c>
      <c r="H121" s="335">
        <v>0</v>
      </c>
      <c r="I121" s="335">
        <v>248</v>
      </c>
      <c r="J121" s="80" t="s">
        <v>110</v>
      </c>
      <c r="K121" s="329">
        <f t="shared" si="10"/>
        <v>3438.05</v>
      </c>
      <c r="L121" s="335">
        <v>618007.39</v>
      </c>
      <c r="M121" s="335">
        <v>0</v>
      </c>
      <c r="N121" s="335">
        <v>0</v>
      </c>
      <c r="O121" s="335">
        <v>0</v>
      </c>
      <c r="P121" s="335">
        <v>0</v>
      </c>
      <c r="Q121" s="335">
        <v>0</v>
      </c>
      <c r="R121" s="335">
        <v>0</v>
      </c>
      <c r="S121" s="335">
        <v>0</v>
      </c>
      <c r="T121" s="335">
        <v>0</v>
      </c>
      <c r="U121" s="335">
        <v>0</v>
      </c>
      <c r="V121" s="335">
        <v>0</v>
      </c>
      <c r="X121" s="276">
        <f>'Приложение 1'!T118</f>
        <v>4503.95</v>
      </c>
      <c r="Y121" s="276">
        <f t="shared" si="8"/>
        <v>2491.9652822580647</v>
      </c>
      <c r="Z121" s="18">
        <f t="shared" si="9"/>
        <v>2011.9847177419351</v>
      </c>
    </row>
    <row r="122" spans="1:26" ht="9" customHeight="1">
      <c r="A122" s="329">
        <v>104</v>
      </c>
      <c r="B122" s="37" t="s">
        <v>199</v>
      </c>
      <c r="C122" s="37" t="s">
        <v>975</v>
      </c>
      <c r="D122" s="37"/>
      <c r="E122" s="335">
        <f t="shared" si="7"/>
        <v>2690517</v>
      </c>
      <c r="F122" s="335">
        <v>0</v>
      </c>
      <c r="G122" s="16">
        <v>0</v>
      </c>
      <c r="H122" s="335">
        <v>0</v>
      </c>
      <c r="I122" s="335">
        <v>917.92</v>
      </c>
      <c r="J122" s="80" t="s">
        <v>109</v>
      </c>
      <c r="K122" s="329">
        <f t="shared" si="10"/>
        <v>2022.07</v>
      </c>
      <c r="L122" s="335">
        <v>2690517</v>
      </c>
      <c r="M122" s="335">
        <v>0</v>
      </c>
      <c r="N122" s="335">
        <v>0</v>
      </c>
      <c r="O122" s="335">
        <v>0</v>
      </c>
      <c r="P122" s="335">
        <v>0</v>
      </c>
      <c r="Q122" s="335">
        <v>0</v>
      </c>
      <c r="R122" s="335">
        <v>0</v>
      </c>
      <c r="S122" s="335">
        <v>0</v>
      </c>
      <c r="T122" s="335">
        <v>0</v>
      </c>
      <c r="U122" s="335">
        <v>0</v>
      </c>
      <c r="V122" s="335">
        <v>0</v>
      </c>
      <c r="X122" s="276">
        <f>'Приложение 1'!T119</f>
        <v>4180</v>
      </c>
      <c r="Y122" s="276">
        <f t="shared" si="8"/>
        <v>2931.1018389402129</v>
      </c>
      <c r="Z122" s="18">
        <f t="shared" si="9"/>
        <v>1248.8981610597871</v>
      </c>
    </row>
    <row r="123" spans="1:26" ht="9" customHeight="1">
      <c r="A123" s="329">
        <v>105</v>
      </c>
      <c r="B123" s="37" t="s">
        <v>200</v>
      </c>
      <c r="C123" s="37" t="s">
        <v>976</v>
      </c>
      <c r="D123" s="37"/>
      <c r="E123" s="335">
        <f t="shared" si="7"/>
        <v>1163314.4099999999</v>
      </c>
      <c r="F123" s="335">
        <v>0</v>
      </c>
      <c r="G123" s="16">
        <v>0</v>
      </c>
      <c r="H123" s="335">
        <v>0</v>
      </c>
      <c r="I123" s="335">
        <v>374.4</v>
      </c>
      <c r="J123" s="80" t="s">
        <v>110</v>
      </c>
      <c r="K123" s="329">
        <f t="shared" si="10"/>
        <v>3438.05</v>
      </c>
      <c r="L123" s="335">
        <v>1163314.4099999999</v>
      </c>
      <c r="M123" s="335">
        <v>0</v>
      </c>
      <c r="N123" s="335">
        <v>0</v>
      </c>
      <c r="O123" s="335">
        <v>0</v>
      </c>
      <c r="P123" s="335">
        <v>0</v>
      </c>
      <c r="Q123" s="335">
        <v>0</v>
      </c>
      <c r="R123" s="335">
        <v>0</v>
      </c>
      <c r="S123" s="335">
        <v>0</v>
      </c>
      <c r="T123" s="335">
        <v>0</v>
      </c>
      <c r="U123" s="335">
        <v>0</v>
      </c>
      <c r="V123" s="335">
        <v>0</v>
      </c>
      <c r="X123" s="276">
        <f>'Приложение 1'!T120</f>
        <v>4503.95</v>
      </c>
      <c r="Y123" s="276">
        <f t="shared" si="8"/>
        <v>3107.1431891025641</v>
      </c>
      <c r="Z123" s="18">
        <f t="shared" si="9"/>
        <v>1396.8068108974358</v>
      </c>
    </row>
    <row r="124" spans="1:26" ht="9" customHeight="1">
      <c r="A124" s="329">
        <v>106</v>
      </c>
      <c r="B124" s="37" t="s">
        <v>201</v>
      </c>
      <c r="C124" s="37" t="s">
        <v>976</v>
      </c>
      <c r="D124" s="37"/>
      <c r="E124" s="335">
        <f t="shared" si="7"/>
        <v>2886508.54</v>
      </c>
      <c r="F124" s="335">
        <v>0</v>
      </c>
      <c r="G124" s="16">
        <v>0</v>
      </c>
      <c r="H124" s="335">
        <v>0</v>
      </c>
      <c r="I124" s="335">
        <v>691.25</v>
      </c>
      <c r="J124" s="80" t="s">
        <v>110</v>
      </c>
      <c r="K124" s="329">
        <f t="shared" si="10"/>
        <v>3438.05</v>
      </c>
      <c r="L124" s="335">
        <v>2886508.54</v>
      </c>
      <c r="M124" s="335">
        <v>0</v>
      </c>
      <c r="N124" s="335">
        <v>0</v>
      </c>
      <c r="O124" s="335">
        <v>0</v>
      </c>
      <c r="P124" s="335">
        <v>0</v>
      </c>
      <c r="Q124" s="335">
        <v>0</v>
      </c>
      <c r="R124" s="335">
        <v>0</v>
      </c>
      <c r="S124" s="335">
        <v>0</v>
      </c>
      <c r="T124" s="335">
        <v>0</v>
      </c>
      <c r="U124" s="335">
        <v>0</v>
      </c>
      <c r="V124" s="335">
        <v>0</v>
      </c>
      <c r="X124" s="276">
        <f>'Приложение 1'!T121</f>
        <v>4503.95</v>
      </c>
      <c r="Y124" s="276">
        <f t="shared" si="8"/>
        <v>4175.7808896925862</v>
      </c>
      <c r="Z124" s="18">
        <f t="shared" si="9"/>
        <v>328.16911030741358</v>
      </c>
    </row>
    <row r="125" spans="1:26" ht="9" customHeight="1">
      <c r="A125" s="329">
        <v>107</v>
      </c>
      <c r="B125" s="37" t="s">
        <v>204</v>
      </c>
      <c r="C125" s="37" t="s">
        <v>975</v>
      </c>
      <c r="D125" s="37"/>
      <c r="E125" s="335">
        <f>F125+H125+L125+N125+P125+R125+S125+T125+U125+V125</f>
        <v>4194560.96</v>
      </c>
      <c r="F125" s="335">
        <v>0</v>
      </c>
      <c r="G125" s="16">
        <v>0</v>
      </c>
      <c r="H125" s="335">
        <v>0</v>
      </c>
      <c r="I125" s="335">
        <v>1388</v>
      </c>
      <c r="J125" s="80" t="s">
        <v>109</v>
      </c>
      <c r="K125" s="329">
        <f>IF(J125="плоская",2022.07,3438.05)</f>
        <v>2022.07</v>
      </c>
      <c r="L125" s="335">
        <v>4194560.96</v>
      </c>
      <c r="M125" s="335">
        <v>0</v>
      </c>
      <c r="N125" s="335">
        <v>0</v>
      </c>
      <c r="O125" s="335">
        <v>0</v>
      </c>
      <c r="P125" s="335">
        <v>0</v>
      </c>
      <c r="Q125" s="335">
        <v>0</v>
      </c>
      <c r="R125" s="335">
        <v>0</v>
      </c>
      <c r="S125" s="335">
        <v>0</v>
      </c>
      <c r="T125" s="335">
        <v>0</v>
      </c>
      <c r="U125" s="335">
        <v>0</v>
      </c>
      <c r="V125" s="335">
        <v>0</v>
      </c>
      <c r="X125" s="276">
        <f>'Приложение 1'!T122</f>
        <v>4180</v>
      </c>
      <c r="Y125" s="276">
        <f t="shared" si="8"/>
        <v>3022.0179827089337</v>
      </c>
      <c r="Z125" s="18">
        <f t="shared" si="9"/>
        <v>1157.9820172910663</v>
      </c>
    </row>
    <row r="126" spans="1:26" ht="9" customHeight="1">
      <c r="A126" s="340">
        <v>108</v>
      </c>
      <c r="B126" s="129" t="s">
        <v>1065</v>
      </c>
      <c r="C126" s="37"/>
      <c r="D126" s="37"/>
      <c r="E126" s="342">
        <f>F126+H126+L126+N126+P126+R126+S126+T126+U126+V126</f>
        <v>390000</v>
      </c>
      <c r="F126" s="342">
        <v>0</v>
      </c>
      <c r="G126" s="16">
        <v>0</v>
      </c>
      <c r="H126" s="342">
        <v>0</v>
      </c>
      <c r="I126" s="342">
        <v>0</v>
      </c>
      <c r="J126" s="80"/>
      <c r="K126" s="340"/>
      <c r="L126" s="342">
        <v>0</v>
      </c>
      <c r="M126" s="342">
        <v>0</v>
      </c>
      <c r="N126" s="342">
        <v>0</v>
      </c>
      <c r="O126" s="342">
        <v>2319</v>
      </c>
      <c r="P126" s="342">
        <v>390000</v>
      </c>
      <c r="Q126" s="342">
        <v>0</v>
      </c>
      <c r="R126" s="342">
        <v>0</v>
      </c>
      <c r="S126" s="342">
        <v>0</v>
      </c>
      <c r="T126" s="342">
        <v>0</v>
      </c>
      <c r="U126" s="342">
        <v>0</v>
      </c>
      <c r="V126" s="342">
        <v>0</v>
      </c>
      <c r="W126" s="338" t="s">
        <v>1067</v>
      </c>
      <c r="X126" s="276">
        <f>'Приложение 1'!T123</f>
        <v>2194.5</v>
      </c>
      <c r="Y126" s="276">
        <f>P126/O126</f>
        <v>168.17593790426909</v>
      </c>
      <c r="Z126" s="18">
        <f t="shared" si="9"/>
        <v>2026.3240620957308</v>
      </c>
    </row>
    <row r="127" spans="1:26" ht="9" customHeight="1">
      <c r="A127" s="340">
        <v>109</v>
      </c>
      <c r="B127" s="129" t="s">
        <v>1066</v>
      </c>
      <c r="C127" s="37"/>
      <c r="D127" s="37"/>
      <c r="E127" s="342">
        <f>F127+H127+L127+N127+P127+R127+S127+T127+U127+V127</f>
        <v>961041.56</v>
      </c>
      <c r="F127" s="342">
        <v>961041.56</v>
      </c>
      <c r="G127" s="16">
        <v>0</v>
      </c>
      <c r="H127" s="342">
        <v>0</v>
      </c>
      <c r="I127" s="342">
        <v>0</v>
      </c>
      <c r="J127" s="80"/>
      <c r="K127" s="340"/>
      <c r="L127" s="342">
        <v>0</v>
      </c>
      <c r="M127" s="342">
        <v>0</v>
      </c>
      <c r="N127" s="342">
        <v>0</v>
      </c>
      <c r="O127" s="342">
        <v>0</v>
      </c>
      <c r="P127" s="342">
        <v>0</v>
      </c>
      <c r="Q127" s="342">
        <v>0</v>
      </c>
      <c r="R127" s="342">
        <v>0</v>
      </c>
      <c r="S127" s="342">
        <v>0</v>
      </c>
      <c r="T127" s="342">
        <v>0</v>
      </c>
      <c r="U127" s="342">
        <v>0</v>
      </c>
      <c r="V127" s="342">
        <v>0</v>
      </c>
      <c r="W127" s="301" t="s">
        <v>1067</v>
      </c>
      <c r="X127" s="276">
        <f>'Приложение 1'!T124</f>
        <v>4984.6499999999996</v>
      </c>
      <c r="Y127" s="276" t="e">
        <f t="shared" si="8"/>
        <v>#DIV/0!</v>
      </c>
      <c r="Z127" s="18" t="e">
        <f t="shared" si="9"/>
        <v>#DIV/0!</v>
      </c>
    </row>
    <row r="128" spans="1:26" ht="9" customHeight="1">
      <c r="A128" s="340">
        <v>110</v>
      </c>
      <c r="B128" s="129" t="s">
        <v>1134</v>
      </c>
      <c r="C128" s="37"/>
      <c r="D128" s="37"/>
      <c r="E128" s="342">
        <f t="shared" ref="E128:E133" si="11">F128+H128+L128+N128+P128+R128+S128+T128+U128+V128</f>
        <v>379884</v>
      </c>
      <c r="F128" s="342">
        <v>379884</v>
      </c>
      <c r="G128" s="16">
        <v>0</v>
      </c>
      <c r="H128" s="342">
        <v>0</v>
      </c>
      <c r="I128" s="342">
        <v>0</v>
      </c>
      <c r="J128" s="80"/>
      <c r="K128" s="340"/>
      <c r="L128" s="342">
        <v>0</v>
      </c>
      <c r="M128" s="342">
        <v>0</v>
      </c>
      <c r="N128" s="342">
        <v>0</v>
      </c>
      <c r="O128" s="342">
        <v>0</v>
      </c>
      <c r="P128" s="342">
        <v>0</v>
      </c>
      <c r="Q128" s="342">
        <v>0</v>
      </c>
      <c r="R128" s="342">
        <v>0</v>
      </c>
      <c r="S128" s="342">
        <v>0</v>
      </c>
      <c r="T128" s="342">
        <v>0</v>
      </c>
      <c r="U128" s="342">
        <v>0</v>
      </c>
      <c r="V128" s="342">
        <v>0</v>
      </c>
      <c r="W128" s="301" t="s">
        <v>1067</v>
      </c>
      <c r="X128" s="276">
        <f>'Приложение 1'!T125</f>
        <v>4984.6499999999996</v>
      </c>
      <c r="Y128" s="276" t="e">
        <f t="shared" si="8"/>
        <v>#DIV/0!</v>
      </c>
      <c r="Z128" s="18" t="e">
        <f t="shared" si="9"/>
        <v>#DIV/0!</v>
      </c>
    </row>
    <row r="129" spans="1:26" ht="9" customHeight="1">
      <c r="A129" s="340">
        <v>111</v>
      </c>
      <c r="B129" s="129" t="s">
        <v>1076</v>
      </c>
      <c r="C129" s="37"/>
      <c r="D129" s="37"/>
      <c r="E129" s="342">
        <f t="shared" si="11"/>
        <v>570000</v>
      </c>
      <c r="F129" s="342">
        <v>0</v>
      </c>
      <c r="G129" s="16">
        <v>0</v>
      </c>
      <c r="H129" s="342">
        <v>0</v>
      </c>
      <c r="I129" s="342">
        <v>0</v>
      </c>
      <c r="J129" s="80"/>
      <c r="K129" s="340"/>
      <c r="L129" s="342">
        <v>0</v>
      </c>
      <c r="M129" s="342">
        <v>0</v>
      </c>
      <c r="N129" s="342">
        <v>0</v>
      </c>
      <c r="O129" s="342">
        <v>0</v>
      </c>
      <c r="P129" s="342">
        <v>0</v>
      </c>
      <c r="Q129" s="342">
        <v>0</v>
      </c>
      <c r="R129" s="342">
        <v>0</v>
      </c>
      <c r="S129" s="342">
        <v>570000</v>
      </c>
      <c r="T129" s="342">
        <v>0</v>
      </c>
      <c r="U129" s="342">
        <v>0</v>
      </c>
      <c r="V129" s="342">
        <v>0</v>
      </c>
      <c r="W129" s="301" t="s">
        <v>1067</v>
      </c>
      <c r="X129" s="276">
        <f>'Приложение 1'!T126</f>
        <v>3929.2</v>
      </c>
      <c r="Y129" s="276" t="e">
        <f t="shared" si="8"/>
        <v>#DIV/0!</v>
      </c>
      <c r="Z129" s="18" t="e">
        <f t="shared" si="9"/>
        <v>#DIV/0!</v>
      </c>
    </row>
    <row r="130" spans="1:26" ht="9" customHeight="1">
      <c r="A130" s="340">
        <v>112</v>
      </c>
      <c r="B130" s="129" t="s">
        <v>1077</v>
      </c>
      <c r="C130" s="37"/>
      <c r="D130" s="37"/>
      <c r="E130" s="342">
        <f t="shared" si="11"/>
        <v>979618</v>
      </c>
      <c r="F130" s="342">
        <v>979618</v>
      </c>
      <c r="G130" s="16">
        <v>0</v>
      </c>
      <c r="H130" s="342">
        <v>0</v>
      </c>
      <c r="I130" s="342">
        <v>0</v>
      </c>
      <c r="J130" s="80"/>
      <c r="K130" s="340"/>
      <c r="L130" s="342">
        <v>0</v>
      </c>
      <c r="M130" s="342">
        <v>0</v>
      </c>
      <c r="N130" s="342">
        <v>0</v>
      </c>
      <c r="O130" s="342">
        <v>0</v>
      </c>
      <c r="P130" s="342">
        <v>0</v>
      </c>
      <c r="Q130" s="342">
        <v>0</v>
      </c>
      <c r="R130" s="342">
        <v>0</v>
      </c>
      <c r="S130" s="342">
        <v>0</v>
      </c>
      <c r="T130" s="342">
        <v>0</v>
      </c>
      <c r="U130" s="342">
        <v>0</v>
      </c>
      <c r="V130" s="342">
        <v>0</v>
      </c>
      <c r="W130" s="301" t="s">
        <v>1067</v>
      </c>
      <c r="X130" s="276">
        <f>'Приложение 1'!T127</f>
        <v>4984.6499999999996</v>
      </c>
      <c r="Y130" s="276" t="e">
        <f t="shared" si="8"/>
        <v>#DIV/0!</v>
      </c>
      <c r="Z130" s="18" t="e">
        <f t="shared" si="9"/>
        <v>#DIV/0!</v>
      </c>
    </row>
    <row r="131" spans="1:26" ht="9" customHeight="1">
      <c r="A131" s="340">
        <v>113</v>
      </c>
      <c r="B131" s="129" t="s">
        <v>1078</v>
      </c>
      <c r="C131" s="37"/>
      <c r="D131" s="37"/>
      <c r="E131" s="342">
        <f t="shared" si="11"/>
        <v>854947</v>
      </c>
      <c r="F131" s="342">
        <v>239766</v>
      </c>
      <c r="G131" s="16">
        <v>0</v>
      </c>
      <c r="H131" s="342">
        <v>0</v>
      </c>
      <c r="I131" s="342">
        <v>0</v>
      </c>
      <c r="J131" s="80"/>
      <c r="K131" s="340"/>
      <c r="L131" s="342">
        <v>0</v>
      </c>
      <c r="M131" s="342">
        <v>0</v>
      </c>
      <c r="N131" s="342">
        <v>0</v>
      </c>
      <c r="O131" s="342">
        <v>1821.4</v>
      </c>
      <c r="P131" s="342">
        <v>357500</v>
      </c>
      <c r="Q131" s="342">
        <v>0</v>
      </c>
      <c r="R131" s="342">
        <v>0</v>
      </c>
      <c r="S131" s="342">
        <v>0</v>
      </c>
      <c r="T131" s="342">
        <v>0</v>
      </c>
      <c r="U131" s="342">
        <v>257681</v>
      </c>
      <c r="V131" s="342">
        <v>0</v>
      </c>
      <c r="W131" s="301" t="s">
        <v>1067</v>
      </c>
      <c r="X131" s="276">
        <f>'Приложение 1'!T128</f>
        <v>7502.06</v>
      </c>
      <c r="Y131" s="276">
        <f>P131/O131</f>
        <v>196.27758866805752</v>
      </c>
      <c r="Z131" s="18">
        <f t="shared" si="9"/>
        <v>7305.782411331943</v>
      </c>
    </row>
    <row r="132" spans="1:26" ht="9" customHeight="1">
      <c r="A132" s="340">
        <v>114</v>
      </c>
      <c r="B132" s="129" t="s">
        <v>1111</v>
      </c>
      <c r="C132" s="37"/>
      <c r="D132" s="37"/>
      <c r="E132" s="342">
        <f t="shared" si="11"/>
        <v>357000</v>
      </c>
      <c r="F132" s="342">
        <v>0</v>
      </c>
      <c r="G132" s="16">
        <v>0</v>
      </c>
      <c r="H132" s="342">
        <v>0</v>
      </c>
      <c r="I132" s="342">
        <v>0</v>
      </c>
      <c r="J132" s="80"/>
      <c r="K132" s="340"/>
      <c r="L132" s="342">
        <v>0</v>
      </c>
      <c r="M132" s="342">
        <v>0</v>
      </c>
      <c r="N132" s="342">
        <v>0</v>
      </c>
      <c r="O132" s="342">
        <v>3604</v>
      </c>
      <c r="P132" s="342">
        <v>357000</v>
      </c>
      <c r="Q132" s="342">
        <v>0</v>
      </c>
      <c r="R132" s="342">
        <v>0</v>
      </c>
      <c r="S132" s="342">
        <v>0</v>
      </c>
      <c r="T132" s="342">
        <v>0</v>
      </c>
      <c r="U132" s="342">
        <v>0</v>
      </c>
      <c r="V132" s="342">
        <v>0</v>
      </c>
      <c r="W132" s="301" t="s">
        <v>1067</v>
      </c>
      <c r="X132" s="276">
        <f>'Приложение 1'!T129</f>
        <v>2194.5</v>
      </c>
      <c r="Y132" s="276">
        <f>P132/O132</f>
        <v>99.056603773584911</v>
      </c>
      <c r="Z132" s="18">
        <f t="shared" si="9"/>
        <v>2095.4433962264152</v>
      </c>
    </row>
    <row r="133" spans="1:26" ht="9" customHeight="1">
      <c r="A133" s="340">
        <v>115</v>
      </c>
      <c r="B133" s="339" t="s">
        <v>1130</v>
      </c>
      <c r="C133" s="37"/>
      <c r="D133" s="37"/>
      <c r="E133" s="342">
        <f t="shared" si="11"/>
        <v>278275.90000000002</v>
      </c>
      <c r="F133" s="342">
        <v>278275.90000000002</v>
      </c>
      <c r="G133" s="16">
        <v>0</v>
      </c>
      <c r="H133" s="342">
        <v>0</v>
      </c>
      <c r="I133" s="342">
        <v>0</v>
      </c>
      <c r="J133" s="80"/>
      <c r="K133" s="340"/>
      <c r="L133" s="342">
        <v>0</v>
      </c>
      <c r="M133" s="342">
        <v>0</v>
      </c>
      <c r="N133" s="342">
        <v>0</v>
      </c>
      <c r="O133" s="342">
        <v>0</v>
      </c>
      <c r="P133" s="342">
        <v>0</v>
      </c>
      <c r="Q133" s="342">
        <v>0</v>
      </c>
      <c r="R133" s="342">
        <v>0</v>
      </c>
      <c r="S133" s="342">
        <v>0</v>
      </c>
      <c r="T133" s="342">
        <v>0</v>
      </c>
      <c r="U133" s="342">
        <v>0</v>
      </c>
      <c r="V133" s="342">
        <v>0</v>
      </c>
      <c r="W133" s="301" t="s">
        <v>1067</v>
      </c>
      <c r="X133" s="276">
        <f>'Приложение 1'!T130</f>
        <v>4984.6499999999996</v>
      </c>
      <c r="Y133" s="276" t="e">
        <f t="shared" si="8"/>
        <v>#DIV/0!</v>
      </c>
      <c r="Z133" s="18" t="e">
        <f t="shared" si="9"/>
        <v>#DIV/0!</v>
      </c>
    </row>
    <row r="134" spans="1:26" ht="9.75" customHeight="1">
      <c r="A134" s="478" t="s">
        <v>220</v>
      </c>
      <c r="B134" s="478"/>
      <c r="C134" s="478"/>
      <c r="D134" s="478"/>
      <c r="E134" s="478"/>
      <c r="F134" s="478"/>
      <c r="G134" s="478"/>
      <c r="H134" s="478"/>
      <c r="I134" s="478"/>
      <c r="J134" s="478"/>
      <c r="K134" s="478"/>
      <c r="L134" s="478"/>
      <c r="M134" s="478"/>
      <c r="N134" s="478"/>
      <c r="O134" s="478"/>
      <c r="P134" s="478"/>
      <c r="Q134" s="478"/>
      <c r="R134" s="478"/>
      <c r="S134" s="478"/>
      <c r="T134" s="478"/>
      <c r="U134" s="478"/>
      <c r="V134" s="478"/>
      <c r="X134" s="276">
        <f>'Приложение 1'!T131</f>
        <v>0</v>
      </c>
      <c r="Y134" s="276" t="e">
        <f t="shared" si="8"/>
        <v>#DIV/0!</v>
      </c>
      <c r="Z134" s="18" t="e">
        <f t="shared" si="9"/>
        <v>#DIV/0!</v>
      </c>
    </row>
    <row r="135" spans="1:26" ht="22.5" customHeight="1">
      <c r="A135" s="479" t="s">
        <v>219</v>
      </c>
      <c r="B135" s="479"/>
      <c r="C135" s="56"/>
      <c r="D135" s="56"/>
      <c r="E135" s="342">
        <f>SUM(E136:E145)</f>
        <v>25233089.669999998</v>
      </c>
      <c r="F135" s="342">
        <f t="shared" ref="F135:V135" si="12">SUM(F136:F145)</f>
        <v>1894029.58</v>
      </c>
      <c r="G135" s="8">
        <f t="shared" si="12"/>
        <v>0</v>
      </c>
      <c r="H135" s="342">
        <f t="shared" si="12"/>
        <v>0</v>
      </c>
      <c r="I135" s="342">
        <f t="shared" si="12"/>
        <v>6959.7199999999993</v>
      </c>
      <c r="J135" s="342">
        <f t="shared" si="12"/>
        <v>0</v>
      </c>
      <c r="K135" s="342">
        <f t="shared" si="12"/>
        <v>28053.019999999997</v>
      </c>
      <c r="L135" s="342">
        <f t="shared" si="12"/>
        <v>23019244.289999999</v>
      </c>
      <c r="M135" s="342">
        <f t="shared" si="12"/>
        <v>0</v>
      </c>
      <c r="N135" s="342">
        <f t="shared" si="12"/>
        <v>0</v>
      </c>
      <c r="O135" s="342">
        <f t="shared" si="12"/>
        <v>2000</v>
      </c>
      <c r="P135" s="342">
        <f t="shared" si="12"/>
        <v>97200</v>
      </c>
      <c r="Q135" s="342">
        <f t="shared" si="12"/>
        <v>0</v>
      </c>
      <c r="R135" s="342">
        <f t="shared" si="12"/>
        <v>0</v>
      </c>
      <c r="S135" s="342">
        <f t="shared" si="12"/>
        <v>0</v>
      </c>
      <c r="T135" s="342">
        <f t="shared" si="12"/>
        <v>0</v>
      </c>
      <c r="U135" s="342">
        <f t="shared" si="12"/>
        <v>222615.8</v>
      </c>
      <c r="V135" s="342">
        <f t="shared" si="12"/>
        <v>0</v>
      </c>
      <c r="X135" s="276">
        <f>'Приложение 1'!T132</f>
        <v>0</v>
      </c>
      <c r="Y135" s="276">
        <f t="shared" si="8"/>
        <v>3307.4957455184981</v>
      </c>
      <c r="Z135" s="18">
        <f>X135-Y135</f>
        <v>-3307.4957455184981</v>
      </c>
    </row>
    <row r="136" spans="1:26" ht="9" customHeight="1">
      <c r="A136" s="55">
        <v>116</v>
      </c>
      <c r="B136" s="341" t="s">
        <v>222</v>
      </c>
      <c r="C136" s="37" t="s">
        <v>978</v>
      </c>
      <c r="D136" s="37"/>
      <c r="E136" s="342">
        <f>F136+H136+L136+N136+P136+R136+S136+T136+U136+V136</f>
        <v>2116645.38</v>
      </c>
      <c r="F136" s="342">
        <v>1894029.58</v>
      </c>
      <c r="G136" s="16">
        <v>0</v>
      </c>
      <c r="H136" s="342">
        <v>0</v>
      </c>
      <c r="I136" s="342">
        <v>0</v>
      </c>
      <c r="J136" s="342" t="s">
        <v>227</v>
      </c>
      <c r="K136" s="342">
        <f>(200+1060+170+260+190)*1.045</f>
        <v>1964.6</v>
      </c>
      <c r="L136" s="342">
        <v>0</v>
      </c>
      <c r="M136" s="342">
        <v>0</v>
      </c>
      <c r="N136" s="342">
        <v>0</v>
      </c>
      <c r="O136" s="342">
        <v>0</v>
      </c>
      <c r="P136" s="342">
        <v>0</v>
      </c>
      <c r="Q136" s="342">
        <v>0</v>
      </c>
      <c r="R136" s="342">
        <v>0</v>
      </c>
      <c r="S136" s="342">
        <v>0</v>
      </c>
      <c r="T136" s="342">
        <v>0</v>
      </c>
      <c r="U136" s="342">
        <v>222615.8</v>
      </c>
      <c r="V136" s="342">
        <v>0</v>
      </c>
      <c r="X136" s="276">
        <f>'Приложение 1'!T133</f>
        <v>5307.5599999999995</v>
      </c>
      <c r="Y136" s="276" t="e">
        <f t="shared" si="8"/>
        <v>#DIV/0!</v>
      </c>
      <c r="Z136" s="18" t="e">
        <f t="shared" si="9"/>
        <v>#DIV/0!</v>
      </c>
    </row>
    <row r="137" spans="1:26" ht="9" customHeight="1">
      <c r="A137" s="55">
        <v>117</v>
      </c>
      <c r="B137" s="341" t="s">
        <v>364</v>
      </c>
      <c r="C137" s="37" t="s">
        <v>976</v>
      </c>
      <c r="D137" s="37"/>
      <c r="E137" s="342">
        <f t="shared" ref="E137:E145" si="13">F137+H137+L137+N137+P137+R137+S137+T137+U137+V137</f>
        <v>3992588.78</v>
      </c>
      <c r="F137" s="342">
        <v>0</v>
      </c>
      <c r="G137" s="16">
        <v>0</v>
      </c>
      <c r="H137" s="342">
        <v>0</v>
      </c>
      <c r="I137" s="342">
        <v>1201</v>
      </c>
      <c r="J137" s="90" t="s">
        <v>110</v>
      </c>
      <c r="K137" s="90">
        <v>3438.05</v>
      </c>
      <c r="L137" s="342">
        <v>3992588.78</v>
      </c>
      <c r="M137" s="342">
        <v>0</v>
      </c>
      <c r="N137" s="342">
        <v>0</v>
      </c>
      <c r="O137" s="342">
        <v>0</v>
      </c>
      <c r="P137" s="342">
        <v>0</v>
      </c>
      <c r="Q137" s="342">
        <v>0</v>
      </c>
      <c r="R137" s="342">
        <v>0</v>
      </c>
      <c r="S137" s="342">
        <v>0</v>
      </c>
      <c r="T137" s="342">
        <v>0</v>
      </c>
      <c r="U137" s="342">
        <v>0</v>
      </c>
      <c r="V137" s="342">
        <v>0</v>
      </c>
      <c r="X137" s="276">
        <f>'Приложение 1'!T134</f>
        <v>4503.95</v>
      </c>
      <c r="Y137" s="276">
        <f t="shared" si="8"/>
        <v>3324.3869941715234</v>
      </c>
      <c r="Z137" s="18">
        <f t="shared" si="9"/>
        <v>1179.5630058284764</v>
      </c>
    </row>
    <row r="138" spans="1:26" ht="9" customHeight="1">
      <c r="A138" s="55">
        <v>118</v>
      </c>
      <c r="B138" s="341" t="s">
        <v>365</v>
      </c>
      <c r="C138" s="56" t="s">
        <v>976</v>
      </c>
      <c r="D138" s="56"/>
      <c r="E138" s="342">
        <f t="shared" si="13"/>
        <v>4303950.1500000004</v>
      </c>
      <c r="F138" s="342">
        <v>0</v>
      </c>
      <c r="G138" s="16">
        <v>0</v>
      </c>
      <c r="H138" s="342">
        <v>0</v>
      </c>
      <c r="I138" s="342">
        <v>1298</v>
      </c>
      <c r="J138" s="90" t="s">
        <v>110</v>
      </c>
      <c r="K138" s="90">
        <v>3438.05</v>
      </c>
      <c r="L138" s="342">
        <v>4303950.1500000004</v>
      </c>
      <c r="M138" s="342">
        <v>0</v>
      </c>
      <c r="N138" s="342">
        <v>0</v>
      </c>
      <c r="O138" s="342">
        <v>0</v>
      </c>
      <c r="P138" s="342">
        <v>0</v>
      </c>
      <c r="Q138" s="342">
        <v>0</v>
      </c>
      <c r="R138" s="342">
        <v>0</v>
      </c>
      <c r="S138" s="342">
        <v>0</v>
      </c>
      <c r="T138" s="342">
        <v>0</v>
      </c>
      <c r="U138" s="342">
        <v>0</v>
      </c>
      <c r="V138" s="342">
        <v>0</v>
      </c>
      <c r="X138" s="276">
        <f>'Приложение 1'!T135</f>
        <v>4503.95</v>
      </c>
      <c r="Y138" s="276">
        <f t="shared" si="8"/>
        <v>3315.8321648690294</v>
      </c>
      <c r="Z138" s="18">
        <f t="shared" si="9"/>
        <v>1188.1178351309704</v>
      </c>
    </row>
    <row r="139" spans="1:26" ht="9" customHeight="1">
      <c r="A139" s="55">
        <v>119</v>
      </c>
      <c r="B139" s="341" t="s">
        <v>366</v>
      </c>
      <c r="C139" s="56" t="s">
        <v>976</v>
      </c>
      <c r="D139" s="56"/>
      <c r="E139" s="342">
        <f t="shared" si="13"/>
        <v>1110243.6499999999</v>
      </c>
      <c r="F139" s="342">
        <v>0</v>
      </c>
      <c r="G139" s="16">
        <v>0</v>
      </c>
      <c r="H139" s="342">
        <v>0</v>
      </c>
      <c r="I139" s="342">
        <v>327.36</v>
      </c>
      <c r="J139" s="90" t="s">
        <v>110</v>
      </c>
      <c r="K139" s="90">
        <v>3438.05</v>
      </c>
      <c r="L139" s="342">
        <v>1110243.6499999999</v>
      </c>
      <c r="M139" s="342">
        <v>0</v>
      </c>
      <c r="N139" s="342">
        <v>0</v>
      </c>
      <c r="O139" s="342">
        <v>0</v>
      </c>
      <c r="P139" s="342">
        <v>0</v>
      </c>
      <c r="Q139" s="342">
        <v>0</v>
      </c>
      <c r="R139" s="342">
        <v>0</v>
      </c>
      <c r="S139" s="342">
        <v>0</v>
      </c>
      <c r="T139" s="342">
        <v>0</v>
      </c>
      <c r="U139" s="342">
        <v>0</v>
      </c>
      <c r="V139" s="342">
        <v>0</v>
      </c>
      <c r="X139" s="276">
        <f>'Приложение 1'!T136</f>
        <v>4503.95</v>
      </c>
      <c r="Y139" s="276">
        <f t="shared" si="8"/>
        <v>3391.5067509775167</v>
      </c>
      <c r="Z139" s="18">
        <f t="shared" si="9"/>
        <v>1112.4432490224831</v>
      </c>
    </row>
    <row r="140" spans="1:26" ht="9" customHeight="1">
      <c r="A140" s="55">
        <v>120</v>
      </c>
      <c r="B140" s="341" t="s">
        <v>223</v>
      </c>
      <c r="C140" s="37" t="s">
        <v>976</v>
      </c>
      <c r="D140" s="37"/>
      <c r="E140" s="342">
        <f t="shared" si="13"/>
        <v>2935085.2</v>
      </c>
      <c r="F140" s="342">
        <v>0</v>
      </c>
      <c r="G140" s="16">
        <v>0</v>
      </c>
      <c r="H140" s="342">
        <v>0</v>
      </c>
      <c r="I140" s="342">
        <v>833.56</v>
      </c>
      <c r="J140" s="342" t="s">
        <v>110</v>
      </c>
      <c r="K140" s="342">
        <v>3438.05</v>
      </c>
      <c r="L140" s="342">
        <v>2935085.2</v>
      </c>
      <c r="M140" s="342">
        <v>0</v>
      </c>
      <c r="N140" s="342">
        <v>0</v>
      </c>
      <c r="O140" s="342">
        <v>0</v>
      </c>
      <c r="P140" s="342">
        <v>0</v>
      </c>
      <c r="Q140" s="342">
        <v>0</v>
      </c>
      <c r="R140" s="342">
        <v>0</v>
      </c>
      <c r="S140" s="342">
        <v>0</v>
      </c>
      <c r="T140" s="342">
        <v>0</v>
      </c>
      <c r="U140" s="342">
        <v>0</v>
      </c>
      <c r="V140" s="342">
        <v>0</v>
      </c>
      <c r="X140" s="276">
        <f>'Приложение 1'!T137</f>
        <v>4503.95</v>
      </c>
      <c r="Y140" s="276">
        <f t="shared" si="8"/>
        <v>3521.1444886990744</v>
      </c>
      <c r="Z140" s="18">
        <f t="shared" si="9"/>
        <v>982.80551130092545</v>
      </c>
    </row>
    <row r="141" spans="1:26" ht="9" customHeight="1">
      <c r="A141" s="55">
        <v>121</v>
      </c>
      <c r="B141" s="341" t="s">
        <v>1136</v>
      </c>
      <c r="C141" s="37" t="s">
        <v>976</v>
      </c>
      <c r="D141" s="37"/>
      <c r="E141" s="342">
        <f t="shared" si="13"/>
        <v>1936321.92</v>
      </c>
      <c r="F141" s="342">
        <v>0</v>
      </c>
      <c r="G141" s="16">
        <v>0</v>
      </c>
      <c r="H141" s="342">
        <v>0</v>
      </c>
      <c r="I141" s="342">
        <v>546.32000000000005</v>
      </c>
      <c r="J141" s="342" t="s">
        <v>110</v>
      </c>
      <c r="K141" s="342">
        <v>3438.05</v>
      </c>
      <c r="L141" s="342">
        <v>1936321.92</v>
      </c>
      <c r="M141" s="342">
        <v>0</v>
      </c>
      <c r="N141" s="342">
        <v>0</v>
      </c>
      <c r="O141" s="342">
        <v>0</v>
      </c>
      <c r="P141" s="342">
        <v>0</v>
      </c>
      <c r="Q141" s="342">
        <v>0</v>
      </c>
      <c r="R141" s="342">
        <v>0</v>
      </c>
      <c r="S141" s="342">
        <v>0</v>
      </c>
      <c r="T141" s="342">
        <v>0</v>
      </c>
      <c r="U141" s="342">
        <v>0</v>
      </c>
      <c r="V141" s="342">
        <v>0</v>
      </c>
      <c r="X141" s="276">
        <f>'Приложение 1'!T138</f>
        <v>4503.95</v>
      </c>
      <c r="Y141" s="276">
        <f t="shared" si="8"/>
        <v>3544.2998974959728</v>
      </c>
      <c r="Z141" s="18">
        <f t="shared" si="9"/>
        <v>959.65010250402702</v>
      </c>
    </row>
    <row r="142" spans="1:26" ht="9" customHeight="1">
      <c r="A142" s="55">
        <v>122</v>
      </c>
      <c r="B142" s="341" t="s">
        <v>224</v>
      </c>
      <c r="C142" s="37" t="s">
        <v>976</v>
      </c>
      <c r="D142" s="37"/>
      <c r="E142" s="342">
        <f t="shared" si="13"/>
        <v>3872686.96</v>
      </c>
      <c r="F142" s="342">
        <v>0</v>
      </c>
      <c r="G142" s="16">
        <v>0</v>
      </c>
      <c r="H142" s="342">
        <v>0</v>
      </c>
      <c r="I142" s="342">
        <v>987</v>
      </c>
      <c r="J142" s="342" t="s">
        <v>110</v>
      </c>
      <c r="K142" s="342">
        <v>3438.05</v>
      </c>
      <c r="L142" s="342">
        <v>3872686.96</v>
      </c>
      <c r="M142" s="342">
        <v>0</v>
      </c>
      <c r="N142" s="342">
        <v>0</v>
      </c>
      <c r="O142" s="342">
        <v>0</v>
      </c>
      <c r="P142" s="342">
        <v>0</v>
      </c>
      <c r="Q142" s="342">
        <v>0</v>
      </c>
      <c r="R142" s="342">
        <v>0</v>
      </c>
      <c r="S142" s="342">
        <v>0</v>
      </c>
      <c r="T142" s="342">
        <v>0</v>
      </c>
      <c r="U142" s="342">
        <v>0</v>
      </c>
      <c r="V142" s="342">
        <v>0</v>
      </c>
      <c r="X142" s="276">
        <f>'Приложение 1'!T139</f>
        <v>4503.95</v>
      </c>
      <c r="Y142" s="276">
        <f t="shared" si="8"/>
        <v>3923.6949949341438</v>
      </c>
      <c r="Z142" s="18">
        <f t="shared" si="9"/>
        <v>580.25500506585604</v>
      </c>
    </row>
    <row r="143" spans="1:26" ht="9" customHeight="1">
      <c r="A143" s="55">
        <v>123</v>
      </c>
      <c r="B143" s="341" t="s">
        <v>367</v>
      </c>
      <c r="C143" s="56" t="s">
        <v>976</v>
      </c>
      <c r="D143" s="56"/>
      <c r="E143" s="342">
        <f t="shared" si="13"/>
        <v>2640715.48</v>
      </c>
      <c r="F143" s="342">
        <v>0</v>
      </c>
      <c r="G143" s="16">
        <v>0</v>
      </c>
      <c r="H143" s="342">
        <v>0</v>
      </c>
      <c r="I143" s="342">
        <v>907.7</v>
      </c>
      <c r="J143" s="90" t="s">
        <v>110</v>
      </c>
      <c r="K143" s="90">
        <v>3438.05</v>
      </c>
      <c r="L143" s="342">
        <v>2640715.48</v>
      </c>
      <c r="M143" s="342">
        <v>0</v>
      </c>
      <c r="N143" s="342">
        <v>0</v>
      </c>
      <c r="O143" s="342">
        <v>0</v>
      </c>
      <c r="P143" s="342">
        <v>0</v>
      </c>
      <c r="Q143" s="342">
        <v>0</v>
      </c>
      <c r="R143" s="342">
        <v>0</v>
      </c>
      <c r="S143" s="342">
        <v>0</v>
      </c>
      <c r="T143" s="342">
        <v>0</v>
      </c>
      <c r="U143" s="342">
        <v>0</v>
      </c>
      <c r="V143" s="342">
        <v>0</v>
      </c>
      <c r="X143" s="276">
        <f>'Приложение 1'!T140</f>
        <v>4503.95</v>
      </c>
      <c r="Y143" s="276">
        <f t="shared" si="8"/>
        <v>2909.2381623884544</v>
      </c>
      <c r="Z143" s="18">
        <f t="shared" si="9"/>
        <v>1594.7118376115454</v>
      </c>
    </row>
    <row r="144" spans="1:26" ht="9.75" customHeight="1">
      <c r="A144" s="55">
        <v>124</v>
      </c>
      <c r="B144" s="341" t="s">
        <v>225</v>
      </c>
      <c r="C144" s="37" t="s">
        <v>975</v>
      </c>
      <c r="D144" s="37"/>
      <c r="E144" s="342">
        <f t="shared" si="13"/>
        <v>2227652.15</v>
      </c>
      <c r="F144" s="342">
        <v>0</v>
      </c>
      <c r="G144" s="16">
        <v>0</v>
      </c>
      <c r="H144" s="342">
        <v>0</v>
      </c>
      <c r="I144" s="342">
        <v>858.78</v>
      </c>
      <c r="J144" s="342" t="s">
        <v>109</v>
      </c>
      <c r="K144" s="342">
        <v>2022.07</v>
      </c>
      <c r="L144" s="342">
        <v>2227652.15</v>
      </c>
      <c r="M144" s="342">
        <v>0</v>
      </c>
      <c r="N144" s="342">
        <v>0</v>
      </c>
      <c r="O144" s="342">
        <v>0</v>
      </c>
      <c r="P144" s="342">
        <v>0</v>
      </c>
      <c r="Q144" s="342">
        <v>0</v>
      </c>
      <c r="R144" s="342">
        <v>0</v>
      </c>
      <c r="S144" s="342">
        <v>0</v>
      </c>
      <c r="T144" s="342">
        <v>0</v>
      </c>
      <c r="U144" s="342">
        <v>0</v>
      </c>
      <c r="V144" s="342">
        <v>0</v>
      </c>
      <c r="X144" s="276">
        <f>'Приложение 1'!T141</f>
        <v>4180</v>
      </c>
      <c r="Y144" s="276">
        <f t="shared" si="8"/>
        <v>2593.9730198653906</v>
      </c>
      <c r="Z144" s="18">
        <f t="shared" si="9"/>
        <v>1586.0269801346094</v>
      </c>
    </row>
    <row r="145" spans="1:26" ht="9" customHeight="1">
      <c r="A145" s="55">
        <v>125</v>
      </c>
      <c r="B145" s="129" t="s">
        <v>1079</v>
      </c>
      <c r="C145" s="37"/>
      <c r="D145" s="37"/>
      <c r="E145" s="342">
        <f t="shared" si="13"/>
        <v>97200</v>
      </c>
      <c r="F145" s="342">
        <v>0</v>
      </c>
      <c r="G145" s="16">
        <v>0</v>
      </c>
      <c r="H145" s="342">
        <v>0</v>
      </c>
      <c r="I145" s="342">
        <v>0</v>
      </c>
      <c r="J145" s="342"/>
      <c r="K145" s="342"/>
      <c r="L145" s="342">
        <v>0</v>
      </c>
      <c r="M145" s="342">
        <v>0</v>
      </c>
      <c r="N145" s="342">
        <v>0</v>
      </c>
      <c r="O145" s="342">
        <v>2000</v>
      </c>
      <c r="P145" s="342">
        <v>97200</v>
      </c>
      <c r="Q145" s="342">
        <v>0</v>
      </c>
      <c r="R145" s="342">
        <v>0</v>
      </c>
      <c r="S145" s="342">
        <v>0</v>
      </c>
      <c r="T145" s="342">
        <v>0</v>
      </c>
      <c r="U145" s="342">
        <v>0</v>
      </c>
      <c r="V145" s="342">
        <v>0</v>
      </c>
      <c r="W145" s="301" t="s">
        <v>1067</v>
      </c>
      <c r="X145" s="276">
        <f>'Приложение 1'!T142</f>
        <v>3929.2</v>
      </c>
      <c r="Y145" s="276">
        <f>P145/O145</f>
        <v>48.6</v>
      </c>
      <c r="Z145" s="18">
        <f t="shared" si="9"/>
        <v>3880.6</v>
      </c>
    </row>
    <row r="146" spans="1:26">
      <c r="A146" s="478" t="s">
        <v>230</v>
      </c>
      <c r="B146" s="478"/>
      <c r="C146" s="478"/>
      <c r="D146" s="478"/>
      <c r="E146" s="478"/>
      <c r="F146" s="478"/>
      <c r="G146" s="478"/>
      <c r="H146" s="478"/>
      <c r="I146" s="478"/>
      <c r="J146" s="478"/>
      <c r="K146" s="478"/>
      <c r="L146" s="478"/>
      <c r="M146" s="478"/>
      <c r="N146" s="478"/>
      <c r="O146" s="478"/>
      <c r="P146" s="478"/>
      <c r="Q146" s="478"/>
      <c r="R146" s="478"/>
      <c r="S146" s="478"/>
      <c r="T146" s="478"/>
      <c r="U146" s="478"/>
      <c r="V146" s="478"/>
      <c r="X146" s="276">
        <f>'Приложение 1'!T143</f>
        <v>0</v>
      </c>
      <c r="Y146" s="276" t="e">
        <f t="shared" si="8"/>
        <v>#DIV/0!</v>
      </c>
      <c r="Z146" s="18" t="e">
        <f t="shared" si="9"/>
        <v>#DIV/0!</v>
      </c>
    </row>
    <row r="147" spans="1:26" ht="20.25" customHeight="1">
      <c r="A147" s="479" t="s">
        <v>237</v>
      </c>
      <c r="B147" s="479"/>
      <c r="C147" s="56"/>
      <c r="D147" s="56"/>
      <c r="E147" s="335">
        <f>SUM(E148:E158)</f>
        <v>15375929.569999998</v>
      </c>
      <c r="F147" s="335">
        <f t="shared" ref="F147:V147" si="14">SUM(F148:F158)</f>
        <v>670503.08000000007</v>
      </c>
      <c r="G147" s="8">
        <f t="shared" si="14"/>
        <v>0</v>
      </c>
      <c r="H147" s="335">
        <f t="shared" si="14"/>
        <v>0</v>
      </c>
      <c r="I147" s="335">
        <f t="shared" si="14"/>
        <v>4248.47</v>
      </c>
      <c r="J147" s="335">
        <f t="shared" si="14"/>
        <v>0</v>
      </c>
      <c r="K147" s="335">
        <f t="shared" si="14"/>
        <v>24066.35</v>
      </c>
      <c r="L147" s="335">
        <f t="shared" si="14"/>
        <v>11720409.82</v>
      </c>
      <c r="M147" s="335">
        <f t="shared" si="14"/>
        <v>990.1</v>
      </c>
      <c r="N147" s="335">
        <f t="shared" si="14"/>
        <v>755106</v>
      </c>
      <c r="O147" s="335">
        <f t="shared" si="14"/>
        <v>602</v>
      </c>
      <c r="P147" s="335">
        <f t="shared" si="14"/>
        <v>2229910.67</v>
      </c>
      <c r="Q147" s="335">
        <f t="shared" si="14"/>
        <v>0</v>
      </c>
      <c r="R147" s="335">
        <f t="shared" si="14"/>
        <v>0</v>
      </c>
      <c r="S147" s="335">
        <f t="shared" si="14"/>
        <v>0</v>
      </c>
      <c r="T147" s="335">
        <f t="shared" si="14"/>
        <v>0</v>
      </c>
      <c r="U147" s="335">
        <f t="shared" si="14"/>
        <v>0</v>
      </c>
      <c r="V147" s="335">
        <f t="shared" si="14"/>
        <v>0</v>
      </c>
      <c r="X147" s="276">
        <f>'Приложение 1'!T144</f>
        <v>0</v>
      </c>
      <c r="Y147" s="276">
        <f t="shared" si="8"/>
        <v>2758.7366322464322</v>
      </c>
      <c r="Z147" s="18">
        <f t="shared" si="9"/>
        <v>-2758.7366322464322</v>
      </c>
    </row>
    <row r="148" spans="1:26" ht="9" customHeight="1">
      <c r="A148" s="329">
        <v>126</v>
      </c>
      <c r="B148" s="319" t="s">
        <v>231</v>
      </c>
      <c r="C148" s="37" t="s">
        <v>979</v>
      </c>
      <c r="D148" s="37"/>
      <c r="E148" s="335">
        <f t="shared" ref="E148:E156" si="15">F148+H148+L148+N148+P148+R148+S148+T148+U148+V148</f>
        <v>2229910.67</v>
      </c>
      <c r="F148" s="335">
        <v>0</v>
      </c>
      <c r="G148" s="16">
        <v>0</v>
      </c>
      <c r="H148" s="335">
        <v>0</v>
      </c>
      <c r="I148" s="17">
        <v>0</v>
      </c>
      <c r="J148" s="17" t="s">
        <v>401</v>
      </c>
      <c r="K148" s="17"/>
      <c r="L148" s="335">
        <v>0</v>
      </c>
      <c r="M148" s="335">
        <v>0</v>
      </c>
      <c r="N148" s="335">
        <v>0</v>
      </c>
      <c r="O148" s="17">
        <v>602</v>
      </c>
      <c r="P148" s="335">
        <v>2229910.67</v>
      </c>
      <c r="Q148" s="335">
        <v>0</v>
      </c>
      <c r="R148" s="335">
        <v>0</v>
      </c>
      <c r="S148" s="335">
        <v>0</v>
      </c>
      <c r="T148" s="335">
        <v>0</v>
      </c>
      <c r="U148" s="335">
        <v>0</v>
      </c>
      <c r="V148" s="335">
        <v>0</v>
      </c>
      <c r="X148" s="276">
        <f>'Приложение 1'!T145</f>
        <v>3929.2</v>
      </c>
      <c r="Y148" s="276">
        <f>P148/O148</f>
        <v>3704.1705481727572</v>
      </c>
      <c r="Z148" s="18">
        <f t="shared" ref="Z148:Z211" si="16">X148-Y148</f>
        <v>225.02945182724261</v>
      </c>
    </row>
    <row r="149" spans="1:26" ht="9" customHeight="1">
      <c r="A149" s="329">
        <v>127</v>
      </c>
      <c r="B149" s="319" t="s">
        <v>232</v>
      </c>
      <c r="C149" s="37" t="s">
        <v>976</v>
      </c>
      <c r="D149" s="37"/>
      <c r="E149" s="335">
        <f t="shared" si="15"/>
        <v>848778.18</v>
      </c>
      <c r="F149" s="335">
        <v>0</v>
      </c>
      <c r="G149" s="16">
        <v>0</v>
      </c>
      <c r="H149" s="335">
        <v>0</v>
      </c>
      <c r="I149" s="17">
        <v>274</v>
      </c>
      <c r="J149" s="17" t="s">
        <v>110</v>
      </c>
      <c r="K149" s="17">
        <v>3438.05</v>
      </c>
      <c r="L149" s="335">
        <v>848778.18</v>
      </c>
      <c r="M149" s="335">
        <v>0</v>
      </c>
      <c r="N149" s="335">
        <v>0</v>
      </c>
      <c r="O149" s="335">
        <v>0</v>
      </c>
      <c r="P149" s="335">
        <v>0</v>
      </c>
      <c r="Q149" s="335">
        <v>0</v>
      </c>
      <c r="R149" s="335">
        <v>0</v>
      </c>
      <c r="S149" s="335">
        <v>0</v>
      </c>
      <c r="T149" s="335">
        <v>0</v>
      </c>
      <c r="U149" s="335">
        <v>0</v>
      </c>
      <c r="V149" s="335">
        <v>0</v>
      </c>
      <c r="X149" s="276">
        <f>'Приложение 1'!T146</f>
        <v>4503.95</v>
      </c>
      <c r="Y149" s="276">
        <f t="shared" ref="Y149:Y211" si="17">L149/I149</f>
        <v>3097.7305839416058</v>
      </c>
      <c r="Z149" s="18">
        <f t="shared" si="16"/>
        <v>1406.219416058394</v>
      </c>
    </row>
    <row r="150" spans="1:26" ht="9" customHeight="1">
      <c r="A150" s="329">
        <v>128</v>
      </c>
      <c r="B150" s="319" t="s">
        <v>233</v>
      </c>
      <c r="C150" s="37" t="s">
        <v>975</v>
      </c>
      <c r="D150" s="37"/>
      <c r="E150" s="335">
        <f t="shared" si="15"/>
        <v>1526524.48</v>
      </c>
      <c r="F150" s="335">
        <v>0</v>
      </c>
      <c r="G150" s="16">
        <v>0</v>
      </c>
      <c r="H150" s="335">
        <v>0</v>
      </c>
      <c r="I150" s="17">
        <v>635.11</v>
      </c>
      <c r="J150" s="17" t="s">
        <v>110</v>
      </c>
      <c r="K150" s="17">
        <v>3438.05</v>
      </c>
      <c r="L150" s="335">
        <v>1526524.48</v>
      </c>
      <c r="M150" s="335">
        <v>0</v>
      </c>
      <c r="N150" s="335">
        <v>0</v>
      </c>
      <c r="O150" s="335">
        <v>0</v>
      </c>
      <c r="P150" s="335">
        <v>0</v>
      </c>
      <c r="Q150" s="335">
        <v>0</v>
      </c>
      <c r="R150" s="335">
        <v>0</v>
      </c>
      <c r="S150" s="335">
        <v>0</v>
      </c>
      <c r="T150" s="335">
        <v>0</v>
      </c>
      <c r="U150" s="335">
        <v>0</v>
      </c>
      <c r="V150" s="335">
        <v>0</v>
      </c>
      <c r="X150" s="276">
        <f>'Приложение 1'!T147</f>
        <v>4180</v>
      </c>
      <c r="Y150" s="276">
        <f t="shared" si="17"/>
        <v>2403.5591944702492</v>
      </c>
      <c r="Z150" s="18">
        <f t="shared" si="16"/>
        <v>1776.4408055297508</v>
      </c>
    </row>
    <row r="151" spans="1:26" ht="9" customHeight="1">
      <c r="A151" s="329">
        <v>129</v>
      </c>
      <c r="B151" s="319" t="s">
        <v>238</v>
      </c>
      <c r="C151" s="37" t="s">
        <v>975</v>
      </c>
      <c r="D151" s="37"/>
      <c r="E151" s="335">
        <f t="shared" si="15"/>
        <v>1212878.1399999999</v>
      </c>
      <c r="F151" s="335">
        <v>0</v>
      </c>
      <c r="G151" s="16">
        <v>0</v>
      </c>
      <c r="H151" s="335">
        <v>0</v>
      </c>
      <c r="I151" s="17">
        <v>353</v>
      </c>
      <c r="J151" s="17" t="s">
        <v>110</v>
      </c>
      <c r="K151" s="17">
        <v>3438.05</v>
      </c>
      <c r="L151" s="335">
        <v>1212878.1399999999</v>
      </c>
      <c r="M151" s="335">
        <v>0</v>
      </c>
      <c r="N151" s="18">
        <v>0</v>
      </c>
      <c r="O151" s="335">
        <v>0</v>
      </c>
      <c r="P151" s="335">
        <v>0</v>
      </c>
      <c r="Q151" s="18">
        <v>0</v>
      </c>
      <c r="R151" s="335">
        <v>0</v>
      </c>
      <c r="S151" s="335">
        <v>0</v>
      </c>
      <c r="T151" s="18">
        <v>0</v>
      </c>
      <c r="U151" s="335">
        <v>0</v>
      </c>
      <c r="V151" s="335">
        <v>0</v>
      </c>
      <c r="X151" s="276">
        <f>'Приложение 1'!T148</f>
        <v>4503.95</v>
      </c>
      <c r="Y151" s="276">
        <f t="shared" si="17"/>
        <v>3435.9154107648724</v>
      </c>
      <c r="Z151" s="18">
        <f t="shared" si="16"/>
        <v>1068.0345892351274</v>
      </c>
    </row>
    <row r="152" spans="1:26" ht="9" customHeight="1">
      <c r="A152" s="329">
        <v>130</v>
      </c>
      <c r="B152" s="319" t="s">
        <v>239</v>
      </c>
      <c r="C152" s="37" t="s">
        <v>975</v>
      </c>
      <c r="D152" s="37"/>
      <c r="E152" s="335">
        <f t="shared" si="15"/>
        <v>2819384.29</v>
      </c>
      <c r="F152" s="335">
        <v>0</v>
      </c>
      <c r="G152" s="16">
        <v>0</v>
      </c>
      <c r="H152" s="335">
        <v>0</v>
      </c>
      <c r="I152" s="17">
        <v>1195.3599999999999</v>
      </c>
      <c r="J152" s="17" t="s">
        <v>110</v>
      </c>
      <c r="K152" s="17">
        <v>3438.05</v>
      </c>
      <c r="L152" s="335">
        <v>2819384.29</v>
      </c>
      <c r="M152" s="335">
        <v>0</v>
      </c>
      <c r="N152" s="335">
        <v>0</v>
      </c>
      <c r="O152" s="335">
        <v>0</v>
      </c>
      <c r="P152" s="335">
        <v>0</v>
      </c>
      <c r="Q152" s="335">
        <v>0</v>
      </c>
      <c r="R152" s="335">
        <v>0</v>
      </c>
      <c r="S152" s="335">
        <v>0</v>
      </c>
      <c r="T152" s="335">
        <v>0</v>
      </c>
      <c r="U152" s="335">
        <v>0</v>
      </c>
      <c r="V152" s="335">
        <v>0</v>
      </c>
      <c r="X152" s="276">
        <f>'Приложение 1'!T149</f>
        <v>4180</v>
      </c>
      <c r="Y152" s="276">
        <f t="shared" si="17"/>
        <v>2358.6068548387098</v>
      </c>
      <c r="Z152" s="18">
        <f t="shared" si="16"/>
        <v>1821.3931451612902</v>
      </c>
    </row>
    <row r="153" spans="1:26" ht="9" customHeight="1">
      <c r="A153" s="329">
        <v>131</v>
      </c>
      <c r="B153" s="319" t="s">
        <v>234</v>
      </c>
      <c r="C153" s="37" t="s">
        <v>976</v>
      </c>
      <c r="D153" s="37"/>
      <c r="E153" s="335">
        <f t="shared" si="15"/>
        <v>2357499.15</v>
      </c>
      <c r="F153" s="335">
        <v>0</v>
      </c>
      <c r="G153" s="16">
        <v>0</v>
      </c>
      <c r="H153" s="335">
        <v>0</v>
      </c>
      <c r="I153" s="17">
        <v>796</v>
      </c>
      <c r="J153" s="17" t="s">
        <v>110</v>
      </c>
      <c r="K153" s="17">
        <v>3438.05</v>
      </c>
      <c r="L153" s="335">
        <v>2357499.15</v>
      </c>
      <c r="M153" s="335">
        <v>0</v>
      </c>
      <c r="N153" s="335">
        <v>0</v>
      </c>
      <c r="O153" s="335">
        <v>0</v>
      </c>
      <c r="P153" s="335">
        <v>0</v>
      </c>
      <c r="Q153" s="335">
        <v>0</v>
      </c>
      <c r="R153" s="335">
        <v>0</v>
      </c>
      <c r="S153" s="335">
        <v>0</v>
      </c>
      <c r="T153" s="335">
        <v>0</v>
      </c>
      <c r="U153" s="335">
        <v>0</v>
      </c>
      <c r="V153" s="335">
        <v>0</v>
      </c>
      <c r="X153" s="276">
        <f>'Приложение 1'!T150</f>
        <v>4503.95</v>
      </c>
      <c r="Y153" s="276">
        <f t="shared" si="17"/>
        <v>2961.6823492462308</v>
      </c>
      <c r="Z153" s="18">
        <f t="shared" si="16"/>
        <v>1542.267650753769</v>
      </c>
    </row>
    <row r="154" spans="1:26" ht="9" customHeight="1">
      <c r="A154" s="340">
        <v>132</v>
      </c>
      <c r="B154" s="319" t="s">
        <v>235</v>
      </c>
      <c r="C154" s="37" t="s">
        <v>976</v>
      </c>
      <c r="D154" s="37"/>
      <c r="E154" s="342">
        <f t="shared" si="15"/>
        <v>2153191.38</v>
      </c>
      <c r="F154" s="342">
        <v>0</v>
      </c>
      <c r="G154" s="16">
        <v>0</v>
      </c>
      <c r="H154" s="342">
        <v>0</v>
      </c>
      <c r="I154" s="17">
        <v>774</v>
      </c>
      <c r="J154" s="17" t="s">
        <v>110</v>
      </c>
      <c r="K154" s="17">
        <v>3438.05</v>
      </c>
      <c r="L154" s="342">
        <v>2153191.38</v>
      </c>
      <c r="M154" s="342">
        <v>0</v>
      </c>
      <c r="N154" s="342">
        <v>0</v>
      </c>
      <c r="O154" s="342">
        <v>0</v>
      </c>
      <c r="P154" s="342">
        <v>0</v>
      </c>
      <c r="Q154" s="342">
        <v>0</v>
      </c>
      <c r="R154" s="342">
        <v>0</v>
      </c>
      <c r="S154" s="342">
        <v>0</v>
      </c>
      <c r="T154" s="342">
        <v>0</v>
      </c>
      <c r="U154" s="342">
        <v>0</v>
      </c>
      <c r="V154" s="342">
        <v>0</v>
      </c>
      <c r="X154" s="276">
        <f>'Приложение 1'!T151</f>
        <v>4503.95</v>
      </c>
      <c r="Y154" s="276">
        <f t="shared" si="17"/>
        <v>2781.9010077519379</v>
      </c>
      <c r="Z154" s="18">
        <f t="shared" si="16"/>
        <v>1722.0489922480619</v>
      </c>
    </row>
    <row r="155" spans="1:26" ht="9" customHeight="1">
      <c r="A155" s="340">
        <v>133</v>
      </c>
      <c r="B155" s="319" t="s">
        <v>236</v>
      </c>
      <c r="C155" s="37" t="s">
        <v>976</v>
      </c>
      <c r="D155" s="37"/>
      <c r="E155" s="342">
        <f t="shared" si="15"/>
        <v>802154.2</v>
      </c>
      <c r="F155" s="342">
        <v>0</v>
      </c>
      <c r="G155" s="16">
        <v>0</v>
      </c>
      <c r="H155" s="342">
        <v>0</v>
      </c>
      <c r="I155" s="17">
        <v>221</v>
      </c>
      <c r="J155" s="17" t="s">
        <v>110</v>
      </c>
      <c r="K155" s="17">
        <v>3438.05</v>
      </c>
      <c r="L155" s="342">
        <v>802154.2</v>
      </c>
      <c r="M155" s="342">
        <v>0</v>
      </c>
      <c r="N155" s="342">
        <v>0</v>
      </c>
      <c r="O155" s="342">
        <v>0</v>
      </c>
      <c r="P155" s="342">
        <v>0</v>
      </c>
      <c r="Q155" s="342">
        <v>0</v>
      </c>
      <c r="R155" s="342">
        <v>0</v>
      </c>
      <c r="S155" s="342">
        <v>0</v>
      </c>
      <c r="T155" s="342">
        <v>0</v>
      </c>
      <c r="U155" s="342">
        <v>0</v>
      </c>
      <c r="V155" s="342">
        <v>0</v>
      </c>
      <c r="X155" s="276">
        <f>'Приложение 1'!T152</f>
        <v>4503.95</v>
      </c>
      <c r="Y155" s="276">
        <f t="shared" si="17"/>
        <v>3629.6570135746606</v>
      </c>
      <c r="Z155" s="18">
        <f t="shared" si="16"/>
        <v>874.29298642533922</v>
      </c>
    </row>
    <row r="156" spans="1:26" ht="9" customHeight="1">
      <c r="A156" s="340">
        <v>134</v>
      </c>
      <c r="B156" s="341" t="s">
        <v>991</v>
      </c>
      <c r="C156" s="37"/>
      <c r="D156" s="37"/>
      <c r="E156" s="342">
        <f t="shared" si="15"/>
        <v>424035.08</v>
      </c>
      <c r="F156" s="342">
        <v>424035.08</v>
      </c>
      <c r="G156" s="16">
        <v>0</v>
      </c>
      <c r="H156" s="342">
        <v>0</v>
      </c>
      <c r="I156" s="17">
        <v>0</v>
      </c>
      <c r="J156" s="17"/>
      <c r="K156" s="17"/>
      <c r="L156" s="342">
        <v>0</v>
      </c>
      <c r="M156" s="342">
        <v>0</v>
      </c>
      <c r="N156" s="342">
        <v>0</v>
      </c>
      <c r="O156" s="342">
        <v>0</v>
      </c>
      <c r="P156" s="342">
        <v>0</v>
      </c>
      <c r="Q156" s="342">
        <v>0</v>
      </c>
      <c r="R156" s="342">
        <v>0</v>
      </c>
      <c r="S156" s="342">
        <v>0</v>
      </c>
      <c r="T156" s="342">
        <v>0</v>
      </c>
      <c r="U156" s="342">
        <v>0</v>
      </c>
      <c r="V156" s="342">
        <v>0</v>
      </c>
      <c r="X156" s="276">
        <f>'Приложение 1'!T153</f>
        <v>4984.6499999999996</v>
      </c>
      <c r="Y156" s="276" t="e">
        <f t="shared" si="17"/>
        <v>#DIV/0!</v>
      </c>
      <c r="Z156" s="18" t="e">
        <f t="shared" si="16"/>
        <v>#DIV/0!</v>
      </c>
    </row>
    <row r="157" spans="1:26" ht="9" customHeight="1">
      <c r="A157" s="340">
        <v>135</v>
      </c>
      <c r="B157" s="339" t="s">
        <v>1135</v>
      </c>
      <c r="C157" s="37"/>
      <c r="D157" s="37"/>
      <c r="E157" s="342">
        <f>F157+H157+L157+N157+P157+R157+S157+T157+U157+V157</f>
        <v>246468</v>
      </c>
      <c r="F157" s="342">
        <v>246468</v>
      </c>
      <c r="G157" s="16">
        <v>0</v>
      </c>
      <c r="H157" s="342">
        <v>0</v>
      </c>
      <c r="I157" s="17">
        <v>0</v>
      </c>
      <c r="J157" s="17"/>
      <c r="K157" s="17"/>
      <c r="L157" s="342">
        <v>0</v>
      </c>
      <c r="M157" s="342">
        <v>0</v>
      </c>
      <c r="N157" s="342">
        <v>0</v>
      </c>
      <c r="O157" s="342">
        <v>0</v>
      </c>
      <c r="P157" s="342">
        <v>0</v>
      </c>
      <c r="Q157" s="342">
        <v>0</v>
      </c>
      <c r="R157" s="342">
        <v>0</v>
      </c>
      <c r="S157" s="342">
        <v>0</v>
      </c>
      <c r="T157" s="342">
        <v>0</v>
      </c>
      <c r="U157" s="342">
        <v>0</v>
      </c>
      <c r="V157" s="342">
        <v>0</v>
      </c>
      <c r="W157" s="301" t="s">
        <v>1067</v>
      </c>
      <c r="X157" s="276">
        <f>'Приложение 1'!T154</f>
        <v>4984.6499999999996</v>
      </c>
      <c r="Y157" s="276" t="e">
        <f t="shared" si="17"/>
        <v>#DIV/0!</v>
      </c>
      <c r="Z157" s="18" t="e">
        <f t="shared" si="16"/>
        <v>#DIV/0!</v>
      </c>
    </row>
    <row r="158" spans="1:26" ht="9" customHeight="1">
      <c r="A158" s="340">
        <v>136</v>
      </c>
      <c r="B158" s="339" t="s">
        <v>1075</v>
      </c>
      <c r="C158" s="37"/>
      <c r="D158" s="37"/>
      <c r="E158" s="342">
        <f>F158+H158+L158+N158+P158+R158+S158+T158+U158+V158</f>
        <v>755106</v>
      </c>
      <c r="F158" s="342">
        <v>0</v>
      </c>
      <c r="G158" s="16">
        <v>0</v>
      </c>
      <c r="H158" s="342">
        <v>0</v>
      </c>
      <c r="I158" s="17">
        <v>0</v>
      </c>
      <c r="J158" s="17"/>
      <c r="K158" s="17"/>
      <c r="L158" s="342">
        <v>0</v>
      </c>
      <c r="M158" s="342">
        <v>990.1</v>
      </c>
      <c r="N158" s="342">
        <v>755106</v>
      </c>
      <c r="O158" s="342">
        <v>0</v>
      </c>
      <c r="P158" s="342">
        <v>0</v>
      </c>
      <c r="Q158" s="342">
        <v>0</v>
      </c>
      <c r="R158" s="342">
        <v>0</v>
      </c>
      <c r="S158" s="342">
        <v>0</v>
      </c>
      <c r="T158" s="342">
        <v>0</v>
      </c>
      <c r="U158" s="342">
        <v>0</v>
      </c>
      <c r="V158" s="342">
        <v>0</v>
      </c>
      <c r="W158" s="301" t="s">
        <v>1067</v>
      </c>
      <c r="X158" s="276">
        <f>'Приложение 1'!T155</f>
        <v>172.43</v>
      </c>
      <c r="Y158" s="276" t="e">
        <f t="shared" si="17"/>
        <v>#DIV/0!</v>
      </c>
      <c r="Z158" s="18" t="e">
        <f t="shared" si="16"/>
        <v>#DIV/0!</v>
      </c>
    </row>
    <row r="159" spans="1:26" ht="12.75" customHeight="1">
      <c r="A159" s="478" t="s">
        <v>240</v>
      </c>
      <c r="B159" s="478"/>
      <c r="C159" s="478"/>
      <c r="D159" s="478"/>
      <c r="E159" s="478"/>
      <c r="F159" s="478"/>
      <c r="G159" s="478"/>
      <c r="H159" s="478"/>
      <c r="I159" s="478"/>
      <c r="J159" s="478"/>
      <c r="K159" s="478"/>
      <c r="L159" s="478"/>
      <c r="M159" s="478"/>
      <c r="N159" s="478"/>
      <c r="O159" s="478"/>
      <c r="P159" s="478"/>
      <c r="Q159" s="478"/>
      <c r="R159" s="478"/>
      <c r="S159" s="478"/>
      <c r="T159" s="478"/>
      <c r="U159" s="478"/>
      <c r="V159" s="478"/>
      <c r="X159" s="276">
        <f>'Приложение 1'!T156</f>
        <v>0</v>
      </c>
      <c r="Y159" s="276" t="e">
        <f t="shared" si="17"/>
        <v>#DIV/0!</v>
      </c>
      <c r="Z159" s="18" t="e">
        <f t="shared" si="16"/>
        <v>#DIV/0!</v>
      </c>
    </row>
    <row r="160" spans="1:26" ht="24" customHeight="1">
      <c r="A160" s="479" t="s">
        <v>241</v>
      </c>
      <c r="B160" s="479"/>
      <c r="C160" s="56"/>
      <c r="D160" s="56"/>
      <c r="E160" s="335">
        <f t="shared" ref="E160:V160" si="18">SUM(E161:E163)</f>
        <v>5911432.4600000009</v>
      </c>
      <c r="F160" s="335">
        <f t="shared" si="18"/>
        <v>1253515.82</v>
      </c>
      <c r="G160" s="16">
        <f t="shared" si="18"/>
        <v>0</v>
      </c>
      <c r="H160" s="335">
        <f t="shared" si="18"/>
        <v>0</v>
      </c>
      <c r="I160" s="335">
        <f t="shared" si="18"/>
        <v>1587</v>
      </c>
      <c r="J160" s="335">
        <f t="shared" si="18"/>
        <v>0</v>
      </c>
      <c r="K160" s="335">
        <f t="shared" si="18"/>
        <v>6045.32</v>
      </c>
      <c r="L160" s="335">
        <f t="shared" si="18"/>
        <v>4657916.6400000006</v>
      </c>
      <c r="M160" s="335">
        <f t="shared" si="18"/>
        <v>0</v>
      </c>
      <c r="N160" s="335">
        <f t="shared" si="18"/>
        <v>0</v>
      </c>
      <c r="O160" s="335">
        <f t="shared" si="18"/>
        <v>0</v>
      </c>
      <c r="P160" s="335">
        <f t="shared" si="18"/>
        <v>0</v>
      </c>
      <c r="Q160" s="335">
        <f t="shared" si="18"/>
        <v>0</v>
      </c>
      <c r="R160" s="335">
        <f t="shared" si="18"/>
        <v>0</v>
      </c>
      <c r="S160" s="335">
        <f t="shared" si="18"/>
        <v>0</v>
      </c>
      <c r="T160" s="335">
        <f t="shared" si="18"/>
        <v>0</v>
      </c>
      <c r="U160" s="335">
        <f t="shared" si="18"/>
        <v>0</v>
      </c>
      <c r="V160" s="335">
        <f t="shared" si="18"/>
        <v>0</v>
      </c>
      <c r="X160" s="276">
        <f>'Приложение 1'!T157</f>
        <v>0</v>
      </c>
      <c r="Y160" s="276">
        <f t="shared" si="17"/>
        <v>2935.0451417769382</v>
      </c>
      <c r="Z160" s="18">
        <f t="shared" si="16"/>
        <v>-2935.0451417769382</v>
      </c>
    </row>
    <row r="161" spans="1:26" ht="9.75" customHeight="1">
      <c r="A161" s="329">
        <v>137</v>
      </c>
      <c r="B161" s="331" t="s">
        <v>243</v>
      </c>
      <c r="C161" s="56" t="s">
        <v>976</v>
      </c>
      <c r="D161" s="59"/>
      <c r="E161" s="335">
        <f>F161+H161+L161+N161+P161+R161+S161+T161+U161+V161</f>
        <v>2426022.9500000002</v>
      </c>
      <c r="F161" s="335">
        <v>0</v>
      </c>
      <c r="G161" s="16">
        <v>0</v>
      </c>
      <c r="H161" s="335">
        <v>0</v>
      </c>
      <c r="I161" s="18">
        <v>937</v>
      </c>
      <c r="J161" s="18" t="s">
        <v>110</v>
      </c>
      <c r="K161" s="18">
        <v>3438.05</v>
      </c>
      <c r="L161" s="335">
        <v>2426022.9500000002</v>
      </c>
      <c r="M161" s="335">
        <v>0</v>
      </c>
      <c r="N161" s="335">
        <v>0</v>
      </c>
      <c r="O161" s="335">
        <v>0</v>
      </c>
      <c r="P161" s="335">
        <v>0</v>
      </c>
      <c r="Q161" s="335">
        <v>0</v>
      </c>
      <c r="R161" s="335">
        <v>0</v>
      </c>
      <c r="S161" s="335">
        <v>0</v>
      </c>
      <c r="T161" s="335">
        <v>0</v>
      </c>
      <c r="U161" s="335">
        <v>0</v>
      </c>
      <c r="V161" s="335">
        <v>0</v>
      </c>
      <c r="X161" s="276">
        <f>'Приложение 1'!T158</f>
        <v>4503.95</v>
      </c>
      <c r="Y161" s="276">
        <f t="shared" si="17"/>
        <v>2589.1386872998933</v>
      </c>
      <c r="Z161" s="18">
        <f t="shared" si="16"/>
        <v>1914.8113127001066</v>
      </c>
    </row>
    <row r="162" spans="1:26" ht="9" customHeight="1">
      <c r="A162" s="329">
        <v>138</v>
      </c>
      <c r="B162" s="331" t="s">
        <v>244</v>
      </c>
      <c r="C162" s="56" t="s">
        <v>975</v>
      </c>
      <c r="D162" s="59"/>
      <c r="E162" s="335">
        <f>F162+H162+L162+N162+P162+R162+S162+T162+U162+V162</f>
        <v>2231893.69</v>
      </c>
      <c r="F162" s="335">
        <v>0</v>
      </c>
      <c r="G162" s="16">
        <v>0</v>
      </c>
      <c r="H162" s="335">
        <v>0</v>
      </c>
      <c r="I162" s="335">
        <v>650</v>
      </c>
      <c r="J162" s="335" t="s">
        <v>109</v>
      </c>
      <c r="K162" s="18">
        <v>2022.07</v>
      </c>
      <c r="L162" s="335">
        <v>2231893.69</v>
      </c>
      <c r="M162" s="335">
        <v>0</v>
      </c>
      <c r="N162" s="335">
        <v>0</v>
      </c>
      <c r="O162" s="335">
        <v>0</v>
      </c>
      <c r="P162" s="335">
        <v>0</v>
      </c>
      <c r="Q162" s="335">
        <v>0</v>
      </c>
      <c r="R162" s="335">
        <v>0</v>
      </c>
      <c r="S162" s="335">
        <v>0</v>
      </c>
      <c r="T162" s="335">
        <v>0</v>
      </c>
      <c r="U162" s="335">
        <v>0</v>
      </c>
      <c r="V162" s="335">
        <v>0</v>
      </c>
      <c r="X162" s="276">
        <f>'Приложение 1'!T159</f>
        <v>4503.95</v>
      </c>
      <c r="Y162" s="276">
        <f t="shared" si="17"/>
        <v>3433.6826000000001</v>
      </c>
      <c r="Z162" s="18">
        <f t="shared" si="16"/>
        <v>1070.2673999999997</v>
      </c>
    </row>
    <row r="163" spans="1:26" ht="9" customHeight="1">
      <c r="A163" s="329">
        <v>139</v>
      </c>
      <c r="B163" s="331" t="s">
        <v>246</v>
      </c>
      <c r="C163" s="56" t="s">
        <v>978</v>
      </c>
      <c r="D163" s="59"/>
      <c r="E163" s="335">
        <f>F163+H163+L163+N163+P163+R163+S163+T163+U163+V163</f>
        <v>1253515.82</v>
      </c>
      <c r="F163" s="335">
        <v>1253515.82</v>
      </c>
      <c r="G163" s="16">
        <v>0</v>
      </c>
      <c r="H163" s="335">
        <v>0</v>
      </c>
      <c r="I163" s="335">
        <v>0</v>
      </c>
      <c r="J163" s="335" t="s">
        <v>247</v>
      </c>
      <c r="K163" s="335">
        <f>(190+170+200)*1.045</f>
        <v>585.19999999999993</v>
      </c>
      <c r="L163" s="335">
        <v>0</v>
      </c>
      <c r="M163" s="335">
        <v>0</v>
      </c>
      <c r="N163" s="335">
        <v>0</v>
      </c>
      <c r="O163" s="335">
        <v>0</v>
      </c>
      <c r="P163" s="335">
        <v>0</v>
      </c>
      <c r="Q163" s="335">
        <v>0</v>
      </c>
      <c r="R163" s="335">
        <v>0</v>
      </c>
      <c r="S163" s="335">
        <v>0</v>
      </c>
      <c r="T163" s="335">
        <v>0</v>
      </c>
      <c r="U163" s="335">
        <v>0</v>
      </c>
      <c r="V163" s="335">
        <v>0</v>
      </c>
      <c r="X163" s="276">
        <f>'Приложение 1'!T160</f>
        <v>4984.6499999999996</v>
      </c>
      <c r="Y163" s="276" t="e">
        <f t="shared" si="17"/>
        <v>#DIV/0!</v>
      </c>
      <c r="Z163" s="18" t="e">
        <f t="shared" si="16"/>
        <v>#DIV/0!</v>
      </c>
    </row>
    <row r="164" spans="1:26">
      <c r="A164" s="478" t="s">
        <v>249</v>
      </c>
      <c r="B164" s="478"/>
      <c r="C164" s="478"/>
      <c r="D164" s="478"/>
      <c r="E164" s="478"/>
      <c r="F164" s="478"/>
      <c r="G164" s="478"/>
      <c r="H164" s="478"/>
      <c r="I164" s="478"/>
      <c r="J164" s="478"/>
      <c r="K164" s="478"/>
      <c r="L164" s="478"/>
      <c r="M164" s="478"/>
      <c r="N164" s="478"/>
      <c r="O164" s="478"/>
      <c r="P164" s="478"/>
      <c r="Q164" s="478"/>
      <c r="R164" s="478"/>
      <c r="S164" s="478"/>
      <c r="T164" s="478"/>
      <c r="U164" s="478"/>
      <c r="V164" s="478"/>
      <c r="X164" s="276">
        <f>'Приложение 1'!T161</f>
        <v>0</v>
      </c>
      <c r="Y164" s="276" t="e">
        <f t="shared" si="17"/>
        <v>#DIV/0!</v>
      </c>
      <c r="Z164" s="18" t="e">
        <f t="shared" si="16"/>
        <v>#DIV/0!</v>
      </c>
    </row>
    <row r="165" spans="1:26" ht="24.75" customHeight="1">
      <c r="A165" s="479" t="s">
        <v>248</v>
      </c>
      <c r="B165" s="479"/>
      <c r="C165" s="56"/>
      <c r="D165" s="56"/>
      <c r="E165" s="335">
        <f t="shared" ref="E165:V165" si="19">SUM(E166:E171)</f>
        <v>12329525.540000001</v>
      </c>
      <c r="F165" s="335">
        <f t="shared" si="19"/>
        <v>0</v>
      </c>
      <c r="G165" s="16">
        <f t="shared" si="19"/>
        <v>0</v>
      </c>
      <c r="H165" s="335">
        <f t="shared" si="19"/>
        <v>0</v>
      </c>
      <c r="I165" s="335">
        <f t="shared" si="19"/>
        <v>4964.1000000000004</v>
      </c>
      <c r="J165" s="335">
        <f t="shared" si="19"/>
        <v>0</v>
      </c>
      <c r="K165" s="335">
        <f t="shared" si="19"/>
        <v>16380.36</v>
      </c>
      <c r="L165" s="335">
        <f t="shared" si="19"/>
        <v>12329525.540000001</v>
      </c>
      <c r="M165" s="335">
        <f t="shared" si="19"/>
        <v>0</v>
      </c>
      <c r="N165" s="335">
        <f t="shared" si="19"/>
        <v>0</v>
      </c>
      <c r="O165" s="335">
        <f t="shared" si="19"/>
        <v>0</v>
      </c>
      <c r="P165" s="335">
        <f t="shared" si="19"/>
        <v>0</v>
      </c>
      <c r="Q165" s="335">
        <f t="shared" si="19"/>
        <v>0</v>
      </c>
      <c r="R165" s="335">
        <f t="shared" si="19"/>
        <v>0</v>
      </c>
      <c r="S165" s="335">
        <f t="shared" si="19"/>
        <v>0</v>
      </c>
      <c r="T165" s="335">
        <f t="shared" si="19"/>
        <v>0</v>
      </c>
      <c r="U165" s="335">
        <f t="shared" si="19"/>
        <v>0</v>
      </c>
      <c r="V165" s="335">
        <f t="shared" si="19"/>
        <v>0</v>
      </c>
      <c r="X165" s="276">
        <f>'Приложение 1'!T162</f>
        <v>0</v>
      </c>
      <c r="Y165" s="276">
        <f t="shared" si="17"/>
        <v>2483.7383493483208</v>
      </c>
      <c r="Z165" s="18">
        <f t="shared" si="16"/>
        <v>-2483.7383493483208</v>
      </c>
    </row>
    <row r="166" spans="1:26" ht="9" customHeight="1">
      <c r="A166" s="329">
        <v>140</v>
      </c>
      <c r="B166" s="331" t="s">
        <v>251</v>
      </c>
      <c r="C166" s="56" t="s">
        <v>976</v>
      </c>
      <c r="D166" s="56"/>
      <c r="E166" s="335">
        <f t="shared" ref="E166:E171" si="20">F166+H166+L166+N166+P166+R166+S166+T166+U166+V166</f>
        <v>1028545.8</v>
      </c>
      <c r="F166" s="335">
        <v>0</v>
      </c>
      <c r="G166" s="16">
        <v>0</v>
      </c>
      <c r="H166" s="335">
        <v>0</v>
      </c>
      <c r="I166" s="335">
        <v>364</v>
      </c>
      <c r="J166" s="335" t="s">
        <v>110</v>
      </c>
      <c r="K166" s="335">
        <v>3438.05</v>
      </c>
      <c r="L166" s="335">
        <v>1028545.8</v>
      </c>
      <c r="M166" s="335">
        <v>0</v>
      </c>
      <c r="N166" s="335">
        <v>0</v>
      </c>
      <c r="O166" s="335">
        <v>0</v>
      </c>
      <c r="P166" s="335">
        <v>0</v>
      </c>
      <c r="Q166" s="335">
        <v>0</v>
      </c>
      <c r="R166" s="335">
        <v>0</v>
      </c>
      <c r="S166" s="335">
        <v>0</v>
      </c>
      <c r="T166" s="335">
        <v>0</v>
      </c>
      <c r="U166" s="335">
        <v>0</v>
      </c>
      <c r="V166" s="335">
        <v>0</v>
      </c>
      <c r="X166" s="276">
        <f>'Приложение 1'!T163</f>
        <v>4503.95</v>
      </c>
      <c r="Y166" s="276">
        <f t="shared" si="17"/>
        <v>2825.6752747252749</v>
      </c>
      <c r="Z166" s="18">
        <f t="shared" si="16"/>
        <v>1678.2747252747249</v>
      </c>
    </row>
    <row r="167" spans="1:26" ht="9" customHeight="1">
      <c r="A167" s="329">
        <v>141</v>
      </c>
      <c r="B167" s="331" t="s">
        <v>253</v>
      </c>
      <c r="C167" s="56" t="s">
        <v>976</v>
      </c>
      <c r="D167" s="56"/>
      <c r="E167" s="335">
        <f t="shared" si="20"/>
        <v>1162411.06</v>
      </c>
      <c r="F167" s="335">
        <v>0</v>
      </c>
      <c r="G167" s="16">
        <v>0</v>
      </c>
      <c r="H167" s="335">
        <v>0</v>
      </c>
      <c r="I167" s="335">
        <v>482</v>
      </c>
      <c r="J167" s="335" t="s">
        <v>110</v>
      </c>
      <c r="K167" s="335">
        <v>3438.05</v>
      </c>
      <c r="L167" s="335">
        <v>1162411.06</v>
      </c>
      <c r="M167" s="335">
        <v>0</v>
      </c>
      <c r="N167" s="335">
        <v>0</v>
      </c>
      <c r="O167" s="335">
        <v>0</v>
      </c>
      <c r="P167" s="335">
        <v>0</v>
      </c>
      <c r="Q167" s="335">
        <v>0</v>
      </c>
      <c r="R167" s="335">
        <v>0</v>
      </c>
      <c r="S167" s="335">
        <v>0</v>
      </c>
      <c r="T167" s="335">
        <v>0</v>
      </c>
      <c r="U167" s="335">
        <v>0</v>
      </c>
      <c r="V167" s="335">
        <v>0</v>
      </c>
      <c r="X167" s="276">
        <f>'Приложение 1'!T164</f>
        <v>4503.95</v>
      </c>
      <c r="Y167" s="276">
        <f t="shared" si="17"/>
        <v>2411.641203319502</v>
      </c>
      <c r="Z167" s="18">
        <f t="shared" si="16"/>
        <v>2092.3087966804978</v>
      </c>
    </row>
    <row r="168" spans="1:26" ht="9" customHeight="1">
      <c r="A168" s="329">
        <v>142</v>
      </c>
      <c r="B168" s="331" t="s">
        <v>252</v>
      </c>
      <c r="C168" s="56" t="s">
        <v>976</v>
      </c>
      <c r="D168" s="56"/>
      <c r="E168" s="335">
        <f t="shared" si="20"/>
        <v>1179662.1200000001</v>
      </c>
      <c r="F168" s="335">
        <v>0</v>
      </c>
      <c r="G168" s="16">
        <v>0</v>
      </c>
      <c r="H168" s="335">
        <v>0</v>
      </c>
      <c r="I168" s="335">
        <v>482</v>
      </c>
      <c r="J168" s="335" t="s">
        <v>110</v>
      </c>
      <c r="K168" s="335">
        <v>3438.05</v>
      </c>
      <c r="L168" s="335">
        <v>1179662.1200000001</v>
      </c>
      <c r="M168" s="335">
        <v>0</v>
      </c>
      <c r="N168" s="335">
        <v>0</v>
      </c>
      <c r="O168" s="335">
        <v>0</v>
      </c>
      <c r="P168" s="335">
        <v>0</v>
      </c>
      <c r="Q168" s="335">
        <v>0</v>
      </c>
      <c r="R168" s="335">
        <v>0</v>
      </c>
      <c r="S168" s="335">
        <v>0</v>
      </c>
      <c r="T168" s="335">
        <v>0</v>
      </c>
      <c r="U168" s="335">
        <v>0</v>
      </c>
      <c r="V168" s="335">
        <v>0</v>
      </c>
      <c r="X168" s="276">
        <f>'Приложение 1'!T165</f>
        <v>4503.95</v>
      </c>
      <c r="Y168" s="276">
        <f t="shared" si="17"/>
        <v>2447.4317842323653</v>
      </c>
      <c r="Z168" s="18">
        <f t="shared" si="16"/>
        <v>2056.5182157676345</v>
      </c>
    </row>
    <row r="169" spans="1:26" ht="9" customHeight="1">
      <c r="A169" s="329">
        <v>143</v>
      </c>
      <c r="B169" s="331" t="s">
        <v>254</v>
      </c>
      <c r="C169" s="56" t="s">
        <v>975</v>
      </c>
      <c r="D169" s="56"/>
      <c r="E169" s="335">
        <f t="shared" si="20"/>
        <v>2548444.66</v>
      </c>
      <c r="F169" s="335">
        <v>0</v>
      </c>
      <c r="G169" s="16">
        <v>0</v>
      </c>
      <c r="H169" s="335">
        <v>0</v>
      </c>
      <c r="I169" s="335">
        <v>998.92</v>
      </c>
      <c r="J169" s="335" t="s">
        <v>109</v>
      </c>
      <c r="K169" s="335">
        <v>2022.07</v>
      </c>
      <c r="L169" s="335">
        <v>2548444.66</v>
      </c>
      <c r="M169" s="335">
        <v>0</v>
      </c>
      <c r="N169" s="335">
        <v>0</v>
      </c>
      <c r="O169" s="335">
        <v>0</v>
      </c>
      <c r="P169" s="335">
        <v>0</v>
      </c>
      <c r="Q169" s="335">
        <v>0</v>
      </c>
      <c r="R169" s="335">
        <v>0</v>
      </c>
      <c r="S169" s="335">
        <v>0</v>
      </c>
      <c r="T169" s="335">
        <v>0</v>
      </c>
      <c r="U169" s="335">
        <v>0</v>
      </c>
      <c r="V169" s="335">
        <v>0</v>
      </c>
      <c r="X169" s="276">
        <f>'Приложение 1'!T166</f>
        <v>4180</v>
      </c>
      <c r="Y169" s="276">
        <f t="shared" si="17"/>
        <v>2551.1999559524288</v>
      </c>
      <c r="Z169" s="18">
        <f t="shared" si="16"/>
        <v>1628.8000440475712</v>
      </c>
    </row>
    <row r="170" spans="1:26" ht="9" customHeight="1">
      <c r="A170" s="329">
        <v>144</v>
      </c>
      <c r="B170" s="331" t="s">
        <v>255</v>
      </c>
      <c r="C170" s="56" t="s">
        <v>975</v>
      </c>
      <c r="D170" s="56"/>
      <c r="E170" s="335">
        <f t="shared" si="20"/>
        <v>1753026.28</v>
      </c>
      <c r="F170" s="335">
        <v>0</v>
      </c>
      <c r="G170" s="16">
        <v>0</v>
      </c>
      <c r="H170" s="335">
        <v>0</v>
      </c>
      <c r="I170" s="335">
        <v>581</v>
      </c>
      <c r="J170" s="335" t="s">
        <v>109</v>
      </c>
      <c r="K170" s="335">
        <v>2022.07</v>
      </c>
      <c r="L170" s="335">
        <v>1753026.28</v>
      </c>
      <c r="M170" s="335">
        <v>0</v>
      </c>
      <c r="N170" s="335">
        <v>0</v>
      </c>
      <c r="O170" s="335">
        <v>0</v>
      </c>
      <c r="P170" s="335">
        <v>0</v>
      </c>
      <c r="Q170" s="335">
        <v>0</v>
      </c>
      <c r="R170" s="335">
        <v>0</v>
      </c>
      <c r="S170" s="335">
        <v>0</v>
      </c>
      <c r="T170" s="335">
        <v>0</v>
      </c>
      <c r="U170" s="335">
        <v>0</v>
      </c>
      <c r="V170" s="335">
        <v>0</v>
      </c>
      <c r="X170" s="276">
        <f>'Приложение 1'!T167</f>
        <v>4180</v>
      </c>
      <c r="Y170" s="276">
        <f t="shared" si="17"/>
        <v>3017.2569363166954</v>
      </c>
      <c r="Z170" s="18">
        <f t="shared" si="16"/>
        <v>1162.7430636833046</v>
      </c>
    </row>
    <row r="171" spans="1:26" ht="9" customHeight="1">
      <c r="A171" s="329">
        <v>145</v>
      </c>
      <c r="B171" s="331" t="s">
        <v>256</v>
      </c>
      <c r="C171" s="56" t="s">
        <v>975</v>
      </c>
      <c r="D171" s="56"/>
      <c r="E171" s="335">
        <f t="shared" si="20"/>
        <v>4657435.62</v>
      </c>
      <c r="F171" s="335">
        <v>0</v>
      </c>
      <c r="G171" s="16">
        <v>0</v>
      </c>
      <c r="H171" s="335">
        <v>0</v>
      </c>
      <c r="I171" s="335">
        <v>2056.1799999999998</v>
      </c>
      <c r="J171" s="335" t="s">
        <v>109</v>
      </c>
      <c r="K171" s="335">
        <v>2022.07</v>
      </c>
      <c r="L171" s="335">
        <v>4657435.62</v>
      </c>
      <c r="M171" s="335">
        <v>0</v>
      </c>
      <c r="N171" s="335">
        <v>0</v>
      </c>
      <c r="O171" s="335">
        <v>0</v>
      </c>
      <c r="P171" s="335">
        <v>0</v>
      </c>
      <c r="Q171" s="335">
        <v>0</v>
      </c>
      <c r="R171" s="335">
        <v>0</v>
      </c>
      <c r="S171" s="335">
        <v>0</v>
      </c>
      <c r="T171" s="335">
        <v>0</v>
      </c>
      <c r="U171" s="335">
        <v>0</v>
      </c>
      <c r="V171" s="335">
        <v>0</v>
      </c>
      <c r="X171" s="276">
        <f>'Приложение 1'!T168</f>
        <v>4180</v>
      </c>
      <c r="Y171" s="276">
        <f t="shared" si="17"/>
        <v>2265.091392776897</v>
      </c>
      <c r="Z171" s="18">
        <f t="shared" si="16"/>
        <v>1914.908607223103</v>
      </c>
    </row>
    <row r="172" spans="1:26" ht="12.75" customHeight="1">
      <c r="A172" s="495" t="s">
        <v>257</v>
      </c>
      <c r="B172" s="495"/>
      <c r="C172" s="495"/>
      <c r="D172" s="495"/>
      <c r="E172" s="495"/>
      <c r="F172" s="495"/>
      <c r="G172" s="495"/>
      <c r="H172" s="495"/>
      <c r="I172" s="495"/>
      <c r="J172" s="495"/>
      <c r="K172" s="495"/>
      <c r="L172" s="495"/>
      <c r="M172" s="495"/>
      <c r="N172" s="495"/>
      <c r="O172" s="495"/>
      <c r="P172" s="495"/>
      <c r="Q172" s="495"/>
      <c r="R172" s="495"/>
      <c r="S172" s="495"/>
      <c r="T172" s="495"/>
      <c r="U172" s="495"/>
      <c r="V172" s="495"/>
      <c r="X172" s="276">
        <f>'Приложение 1'!T169</f>
        <v>0</v>
      </c>
      <c r="Y172" s="276" t="e">
        <f t="shared" si="17"/>
        <v>#DIV/0!</v>
      </c>
      <c r="Z172" s="18" t="e">
        <f t="shared" si="16"/>
        <v>#DIV/0!</v>
      </c>
    </row>
    <row r="173" spans="1:26" ht="20.25" customHeight="1">
      <c r="A173" s="485" t="s">
        <v>260</v>
      </c>
      <c r="B173" s="485"/>
      <c r="C173" s="71"/>
      <c r="D173" s="61"/>
      <c r="E173" s="42">
        <f t="shared" ref="E173:V173" si="21">SUM(E174:E175)</f>
        <v>5951684.4000000004</v>
      </c>
      <c r="F173" s="42">
        <f t="shared" si="21"/>
        <v>0</v>
      </c>
      <c r="G173" s="44">
        <f t="shared" si="21"/>
        <v>0</v>
      </c>
      <c r="H173" s="42">
        <f t="shared" si="21"/>
        <v>0</v>
      </c>
      <c r="I173" s="42">
        <f t="shared" si="21"/>
        <v>1885.73</v>
      </c>
      <c r="J173" s="42">
        <f t="shared" si="21"/>
        <v>0</v>
      </c>
      <c r="K173" s="42">
        <f t="shared" si="21"/>
        <v>5460.12</v>
      </c>
      <c r="L173" s="42">
        <f t="shared" si="21"/>
        <v>5951684.4000000004</v>
      </c>
      <c r="M173" s="42">
        <f t="shared" si="21"/>
        <v>0</v>
      </c>
      <c r="N173" s="42">
        <f t="shared" si="21"/>
        <v>0</v>
      </c>
      <c r="O173" s="42">
        <f t="shared" si="21"/>
        <v>0</v>
      </c>
      <c r="P173" s="42">
        <f t="shared" si="21"/>
        <v>0</v>
      </c>
      <c r="Q173" s="42">
        <f t="shared" si="21"/>
        <v>0</v>
      </c>
      <c r="R173" s="42">
        <f t="shared" si="21"/>
        <v>0</v>
      </c>
      <c r="S173" s="42">
        <f t="shared" si="21"/>
        <v>0</v>
      </c>
      <c r="T173" s="42">
        <f t="shared" si="21"/>
        <v>0</v>
      </c>
      <c r="U173" s="42">
        <f t="shared" si="21"/>
        <v>0</v>
      </c>
      <c r="V173" s="42">
        <f t="shared" si="21"/>
        <v>0</v>
      </c>
      <c r="X173" s="276">
        <f>'Приложение 1'!T170</f>
        <v>0</v>
      </c>
      <c r="Y173" s="276">
        <f t="shared" si="17"/>
        <v>3156.1699713108451</v>
      </c>
      <c r="Z173" s="18">
        <f t="shared" si="16"/>
        <v>-3156.1699713108451</v>
      </c>
    </row>
    <row r="174" spans="1:26" ht="9" customHeight="1">
      <c r="A174" s="39">
        <v>146</v>
      </c>
      <c r="B174" s="334" t="s">
        <v>258</v>
      </c>
      <c r="C174" s="72" t="s">
        <v>976</v>
      </c>
      <c r="D174" s="62"/>
      <c r="E174" s="335">
        <f>F174+H174+L174+N174+P174+R174+S174+T174+U174+V174</f>
        <v>3232697.2</v>
      </c>
      <c r="F174" s="45">
        <v>0</v>
      </c>
      <c r="G174" s="44">
        <v>0</v>
      </c>
      <c r="H174" s="45">
        <v>0</v>
      </c>
      <c r="I174" s="45">
        <v>1114.4000000000001</v>
      </c>
      <c r="J174" s="335" t="s">
        <v>110</v>
      </c>
      <c r="K174" s="335">
        <v>3438.05</v>
      </c>
      <c r="L174" s="335">
        <v>3232697.2</v>
      </c>
      <c r="M174" s="45">
        <v>0</v>
      </c>
      <c r="N174" s="45">
        <v>0</v>
      </c>
      <c r="O174" s="45">
        <v>0</v>
      </c>
      <c r="P174" s="45">
        <v>0</v>
      </c>
      <c r="Q174" s="45">
        <v>0</v>
      </c>
      <c r="R174" s="45">
        <v>0</v>
      </c>
      <c r="S174" s="45">
        <v>0</v>
      </c>
      <c r="T174" s="45">
        <v>0</v>
      </c>
      <c r="U174" s="45">
        <v>0</v>
      </c>
      <c r="V174" s="45">
        <v>0</v>
      </c>
      <c r="X174" s="276">
        <f>'Приложение 1'!T171</f>
        <v>4503.95</v>
      </c>
      <c r="Y174" s="276">
        <f t="shared" si="17"/>
        <v>2900.8409906676238</v>
      </c>
      <c r="Z174" s="18">
        <f t="shared" si="16"/>
        <v>1603.109009332376</v>
      </c>
    </row>
    <row r="175" spans="1:26" ht="9" customHeight="1">
      <c r="A175" s="39">
        <v>147</v>
      </c>
      <c r="B175" s="334" t="s">
        <v>289</v>
      </c>
      <c r="C175" s="72" t="s">
        <v>975</v>
      </c>
      <c r="D175" s="62"/>
      <c r="E175" s="335">
        <f>F175+H175+L175+N175+P175+R175+S175+T175+U175+V175</f>
        <v>2718987.2</v>
      </c>
      <c r="F175" s="45">
        <v>0</v>
      </c>
      <c r="G175" s="44">
        <v>0</v>
      </c>
      <c r="H175" s="45">
        <v>0</v>
      </c>
      <c r="I175" s="45">
        <v>771.33</v>
      </c>
      <c r="J175" s="335" t="s">
        <v>109</v>
      </c>
      <c r="K175" s="335">
        <v>2022.07</v>
      </c>
      <c r="L175" s="335">
        <v>2718987.2</v>
      </c>
      <c r="M175" s="45">
        <v>0</v>
      </c>
      <c r="N175" s="45">
        <v>0</v>
      </c>
      <c r="O175" s="45">
        <v>0</v>
      </c>
      <c r="P175" s="45">
        <v>0</v>
      </c>
      <c r="Q175" s="45">
        <v>0</v>
      </c>
      <c r="R175" s="45">
        <v>0</v>
      </c>
      <c r="S175" s="45">
        <v>0</v>
      </c>
      <c r="T175" s="45">
        <v>0</v>
      </c>
      <c r="U175" s="45">
        <v>0</v>
      </c>
      <c r="V175" s="45">
        <v>0</v>
      </c>
      <c r="X175" s="276">
        <f>'Приложение 1'!T172</f>
        <v>4180</v>
      </c>
      <c r="Y175" s="276">
        <f t="shared" si="17"/>
        <v>3525.0634618127133</v>
      </c>
      <c r="Z175" s="18">
        <f t="shared" si="16"/>
        <v>654.93653818728671</v>
      </c>
    </row>
    <row r="176" spans="1:26" ht="12.75" customHeight="1">
      <c r="A176" s="478" t="s">
        <v>393</v>
      </c>
      <c r="B176" s="478"/>
      <c r="C176" s="478"/>
      <c r="D176" s="478"/>
      <c r="E176" s="478"/>
      <c r="F176" s="478"/>
      <c r="G176" s="478"/>
      <c r="H176" s="478"/>
      <c r="I176" s="478"/>
      <c r="J176" s="478"/>
      <c r="K176" s="478"/>
      <c r="L176" s="478"/>
      <c r="M176" s="478"/>
      <c r="N176" s="478"/>
      <c r="O176" s="478"/>
      <c r="P176" s="478"/>
      <c r="Q176" s="478"/>
      <c r="R176" s="478"/>
      <c r="S176" s="478"/>
      <c r="T176" s="478"/>
      <c r="U176" s="478"/>
      <c r="V176" s="478"/>
      <c r="X176" s="276">
        <f>'Приложение 1'!T173</f>
        <v>0</v>
      </c>
      <c r="Y176" s="276" t="e">
        <f t="shared" si="17"/>
        <v>#DIV/0!</v>
      </c>
      <c r="Z176" s="18" t="e">
        <f t="shared" si="16"/>
        <v>#DIV/0!</v>
      </c>
    </row>
    <row r="177" spans="1:26" ht="21.75" customHeight="1">
      <c r="A177" s="479" t="s">
        <v>261</v>
      </c>
      <c r="B177" s="479"/>
      <c r="C177" s="56"/>
      <c r="D177" s="56"/>
      <c r="E177" s="335">
        <f>SUM(E178:E181)</f>
        <v>4700387.95</v>
      </c>
      <c r="F177" s="335">
        <f t="shared" ref="F177:V177" si="22">SUM(F178:F181)</f>
        <v>0</v>
      </c>
      <c r="G177" s="16">
        <f t="shared" si="22"/>
        <v>0</v>
      </c>
      <c r="H177" s="335">
        <f t="shared" si="22"/>
        <v>0</v>
      </c>
      <c r="I177" s="335">
        <f t="shared" si="22"/>
        <v>1396.3</v>
      </c>
      <c r="J177" s="335">
        <f t="shared" si="22"/>
        <v>0</v>
      </c>
      <c r="K177" s="335">
        <f t="shared" si="22"/>
        <v>13752.2</v>
      </c>
      <c r="L177" s="335">
        <f t="shared" si="22"/>
        <v>4700387.95</v>
      </c>
      <c r="M177" s="335">
        <f t="shared" si="22"/>
        <v>0</v>
      </c>
      <c r="N177" s="335">
        <f t="shared" si="22"/>
        <v>0</v>
      </c>
      <c r="O177" s="335">
        <f t="shared" si="22"/>
        <v>0</v>
      </c>
      <c r="P177" s="335">
        <f t="shared" si="22"/>
        <v>0</v>
      </c>
      <c r="Q177" s="335">
        <f t="shared" si="22"/>
        <v>0</v>
      </c>
      <c r="R177" s="335">
        <f t="shared" si="22"/>
        <v>0</v>
      </c>
      <c r="S177" s="335">
        <f t="shared" si="22"/>
        <v>0</v>
      </c>
      <c r="T177" s="335">
        <f t="shared" si="22"/>
        <v>0</v>
      </c>
      <c r="U177" s="335">
        <f t="shared" si="22"/>
        <v>0</v>
      </c>
      <c r="V177" s="335">
        <f t="shared" si="22"/>
        <v>0</v>
      </c>
      <c r="X177" s="276">
        <f>'Приложение 1'!T174</f>
        <v>0</v>
      </c>
      <c r="Y177" s="276">
        <f t="shared" si="17"/>
        <v>3366.3166583112516</v>
      </c>
      <c r="Z177" s="18">
        <f t="shared" si="16"/>
        <v>-3366.3166583112516</v>
      </c>
    </row>
    <row r="178" spans="1:26" ht="9" customHeight="1">
      <c r="A178" s="329">
        <v>148</v>
      </c>
      <c r="B178" s="331" t="s">
        <v>268</v>
      </c>
      <c r="C178" s="56" t="s">
        <v>976</v>
      </c>
      <c r="D178" s="56"/>
      <c r="E178" s="335">
        <f>F178+H178+L178+N178+P178+R178+S178+T178+U178+V178</f>
        <v>1455569.4</v>
      </c>
      <c r="F178" s="335">
        <v>0</v>
      </c>
      <c r="G178" s="16">
        <v>0</v>
      </c>
      <c r="H178" s="335">
        <v>0</v>
      </c>
      <c r="I178" s="335">
        <v>473</v>
      </c>
      <c r="J178" s="335" t="s">
        <v>110</v>
      </c>
      <c r="K178" s="335">
        <v>3438.05</v>
      </c>
      <c r="L178" s="335">
        <v>1455569.4</v>
      </c>
      <c r="M178" s="335">
        <v>0</v>
      </c>
      <c r="N178" s="335">
        <v>0</v>
      </c>
      <c r="O178" s="335">
        <v>0</v>
      </c>
      <c r="P178" s="335">
        <v>0</v>
      </c>
      <c r="Q178" s="335">
        <v>0</v>
      </c>
      <c r="R178" s="335">
        <v>0</v>
      </c>
      <c r="S178" s="335">
        <v>0</v>
      </c>
      <c r="T178" s="335">
        <v>0</v>
      </c>
      <c r="U178" s="335">
        <v>0</v>
      </c>
      <c r="V178" s="335">
        <v>0</v>
      </c>
      <c r="X178" s="276">
        <f>'Приложение 1'!T175</f>
        <v>4503.95</v>
      </c>
      <c r="Y178" s="276">
        <f t="shared" si="17"/>
        <v>3077.3137420718813</v>
      </c>
      <c r="Z178" s="18">
        <f t="shared" si="16"/>
        <v>1426.6362579281185</v>
      </c>
    </row>
    <row r="179" spans="1:26" ht="9" customHeight="1">
      <c r="A179" s="329">
        <v>149</v>
      </c>
      <c r="B179" s="331" t="s">
        <v>266</v>
      </c>
      <c r="C179" s="56" t="s">
        <v>976</v>
      </c>
      <c r="D179" s="56"/>
      <c r="E179" s="335">
        <f>F179+H179+L179+N179+P179+R179+S179+T179+U179+V179</f>
        <v>804949.72</v>
      </c>
      <c r="F179" s="335">
        <v>0</v>
      </c>
      <c r="G179" s="16">
        <v>0</v>
      </c>
      <c r="H179" s="335">
        <v>0</v>
      </c>
      <c r="I179" s="335">
        <v>267</v>
      </c>
      <c r="J179" s="335" t="s">
        <v>110</v>
      </c>
      <c r="K179" s="335">
        <v>3438.05</v>
      </c>
      <c r="L179" s="335">
        <v>804949.72</v>
      </c>
      <c r="M179" s="335">
        <v>0</v>
      </c>
      <c r="N179" s="335">
        <v>0</v>
      </c>
      <c r="O179" s="335">
        <v>0</v>
      </c>
      <c r="P179" s="335">
        <v>0</v>
      </c>
      <c r="Q179" s="335">
        <v>0</v>
      </c>
      <c r="R179" s="335">
        <v>0</v>
      </c>
      <c r="S179" s="335">
        <v>0</v>
      </c>
      <c r="T179" s="335">
        <v>0</v>
      </c>
      <c r="U179" s="335">
        <v>0</v>
      </c>
      <c r="V179" s="335">
        <v>0</v>
      </c>
      <c r="X179" s="276">
        <f>'Приложение 1'!T176</f>
        <v>4503.95</v>
      </c>
      <c r="Y179" s="276">
        <f t="shared" si="17"/>
        <v>3014.7929588014981</v>
      </c>
      <c r="Z179" s="18">
        <f t="shared" si="16"/>
        <v>1489.1570411985017</v>
      </c>
    </row>
    <row r="180" spans="1:26" ht="9" customHeight="1">
      <c r="A180" s="329">
        <v>150</v>
      </c>
      <c r="B180" s="331" t="s">
        <v>264</v>
      </c>
      <c r="C180" s="56" t="s">
        <v>976</v>
      </c>
      <c r="D180" s="56"/>
      <c r="E180" s="335">
        <f>F180+H180+L180+N180+P180+R180+S180+T180+U180+V180</f>
        <v>1522380.2</v>
      </c>
      <c r="F180" s="335">
        <v>0</v>
      </c>
      <c r="G180" s="16">
        <v>0</v>
      </c>
      <c r="H180" s="335">
        <v>0</v>
      </c>
      <c r="I180" s="335">
        <v>389.3</v>
      </c>
      <c r="J180" s="335" t="s">
        <v>110</v>
      </c>
      <c r="K180" s="335">
        <v>3438.05</v>
      </c>
      <c r="L180" s="335">
        <v>1522380.2</v>
      </c>
      <c r="M180" s="335">
        <v>0</v>
      </c>
      <c r="N180" s="335">
        <v>0</v>
      </c>
      <c r="O180" s="335">
        <v>0</v>
      </c>
      <c r="P180" s="335">
        <v>0</v>
      </c>
      <c r="Q180" s="335">
        <v>0</v>
      </c>
      <c r="R180" s="335">
        <v>0</v>
      </c>
      <c r="S180" s="335">
        <v>0</v>
      </c>
      <c r="T180" s="335">
        <v>0</v>
      </c>
      <c r="U180" s="335">
        <v>0</v>
      </c>
      <c r="V180" s="335">
        <v>0</v>
      </c>
      <c r="X180" s="276">
        <f>'Приложение 1'!T177</f>
        <v>4503.95</v>
      </c>
      <c r="Y180" s="276">
        <f t="shared" si="17"/>
        <v>3910.5579244798355</v>
      </c>
      <c r="Z180" s="18">
        <f t="shared" si="16"/>
        <v>593.39207552016433</v>
      </c>
    </row>
    <row r="181" spans="1:26" ht="9" customHeight="1">
      <c r="A181" s="329">
        <v>151</v>
      </c>
      <c r="B181" s="331" t="s">
        <v>265</v>
      </c>
      <c r="C181" s="56" t="s">
        <v>976</v>
      </c>
      <c r="D181" s="56"/>
      <c r="E181" s="335">
        <f>F181+H181+L181+N181+P181+R181+S181+T181+U181+V181</f>
        <v>917488.63</v>
      </c>
      <c r="F181" s="335">
        <v>0</v>
      </c>
      <c r="G181" s="16">
        <v>0</v>
      </c>
      <c r="H181" s="335">
        <v>0</v>
      </c>
      <c r="I181" s="335">
        <v>267</v>
      </c>
      <c r="J181" s="335" t="s">
        <v>110</v>
      </c>
      <c r="K181" s="335">
        <v>3438.05</v>
      </c>
      <c r="L181" s="335">
        <v>917488.63</v>
      </c>
      <c r="M181" s="335">
        <v>0</v>
      </c>
      <c r="N181" s="335">
        <v>0</v>
      </c>
      <c r="O181" s="335">
        <v>0</v>
      </c>
      <c r="P181" s="335">
        <v>0</v>
      </c>
      <c r="Q181" s="335">
        <v>0</v>
      </c>
      <c r="R181" s="335">
        <v>0</v>
      </c>
      <c r="S181" s="335">
        <v>0</v>
      </c>
      <c r="T181" s="335">
        <v>0</v>
      </c>
      <c r="U181" s="335">
        <v>0</v>
      </c>
      <c r="V181" s="335">
        <v>0</v>
      </c>
      <c r="X181" s="276">
        <f>'Приложение 1'!T178</f>
        <v>4503.95</v>
      </c>
      <c r="Y181" s="276">
        <f t="shared" si="17"/>
        <v>3436.2870037453185</v>
      </c>
      <c r="Z181" s="18">
        <f t="shared" si="16"/>
        <v>1067.6629962546813</v>
      </c>
    </row>
    <row r="182" spans="1:26" ht="11.25" customHeight="1">
      <c r="A182" s="478" t="s">
        <v>437</v>
      </c>
      <c r="B182" s="478"/>
      <c r="C182" s="478"/>
      <c r="D182" s="478"/>
      <c r="E182" s="478"/>
      <c r="F182" s="478"/>
      <c r="G182" s="478"/>
      <c r="H182" s="478"/>
      <c r="I182" s="478"/>
      <c r="J182" s="478"/>
      <c r="K182" s="478"/>
      <c r="L182" s="478"/>
      <c r="M182" s="478"/>
      <c r="N182" s="478"/>
      <c r="O182" s="478"/>
      <c r="P182" s="478"/>
      <c r="Q182" s="478"/>
      <c r="R182" s="478"/>
      <c r="S182" s="478"/>
      <c r="T182" s="478"/>
      <c r="U182" s="478"/>
      <c r="V182" s="478"/>
      <c r="X182" s="276">
        <f>'Приложение 1'!T179</f>
        <v>0</v>
      </c>
      <c r="Y182" s="276" t="e">
        <f t="shared" si="17"/>
        <v>#DIV/0!</v>
      </c>
      <c r="Z182" s="18" t="e">
        <f t="shared" si="16"/>
        <v>#DIV/0!</v>
      </c>
    </row>
    <row r="183" spans="1:26" ht="20.25" customHeight="1">
      <c r="A183" s="479" t="s">
        <v>441</v>
      </c>
      <c r="B183" s="479"/>
      <c r="C183" s="56"/>
      <c r="D183" s="56"/>
      <c r="E183" s="335">
        <f>E184</f>
        <v>1376215.27</v>
      </c>
      <c r="F183" s="335">
        <v>0</v>
      </c>
      <c r="G183" s="16">
        <v>0</v>
      </c>
      <c r="H183" s="335">
        <v>0</v>
      </c>
      <c r="I183" s="335">
        <f>I184</f>
        <v>422.63</v>
      </c>
      <c r="J183" s="335"/>
      <c r="K183" s="335"/>
      <c r="L183" s="335">
        <f>L184</f>
        <v>1376215.27</v>
      </c>
      <c r="M183" s="335">
        <v>0</v>
      </c>
      <c r="N183" s="335">
        <v>0</v>
      </c>
      <c r="O183" s="335">
        <v>0</v>
      </c>
      <c r="P183" s="335">
        <v>0</v>
      </c>
      <c r="Q183" s="335">
        <v>0</v>
      </c>
      <c r="R183" s="335">
        <v>0</v>
      </c>
      <c r="S183" s="335">
        <v>0</v>
      </c>
      <c r="T183" s="335">
        <v>0</v>
      </c>
      <c r="U183" s="335">
        <v>0</v>
      </c>
      <c r="V183" s="335">
        <v>0</v>
      </c>
      <c r="X183" s="276">
        <f>'Приложение 1'!T180</f>
        <v>0</v>
      </c>
      <c r="Y183" s="276">
        <f t="shared" si="17"/>
        <v>3256.3123062726263</v>
      </c>
      <c r="Z183" s="18">
        <f t="shared" si="16"/>
        <v>-3256.3123062726263</v>
      </c>
    </row>
    <row r="184" spans="1:26" ht="10.5" customHeight="1">
      <c r="A184" s="329">
        <v>152</v>
      </c>
      <c r="B184" s="331" t="s">
        <v>267</v>
      </c>
      <c r="C184" s="56" t="s">
        <v>976</v>
      </c>
      <c r="D184" s="56"/>
      <c r="E184" s="335">
        <f>F184+H184+L184+N184+P184+R184+S184+T184+U184+V184</f>
        <v>1376215.27</v>
      </c>
      <c r="F184" s="335">
        <v>0</v>
      </c>
      <c r="G184" s="16">
        <v>0</v>
      </c>
      <c r="H184" s="335">
        <v>0</v>
      </c>
      <c r="I184" s="335">
        <v>422.63</v>
      </c>
      <c r="J184" s="335" t="s">
        <v>110</v>
      </c>
      <c r="K184" s="335">
        <v>3438.05</v>
      </c>
      <c r="L184" s="335">
        <v>1376215.27</v>
      </c>
      <c r="M184" s="335">
        <v>0</v>
      </c>
      <c r="N184" s="335">
        <v>0</v>
      </c>
      <c r="O184" s="335">
        <v>0</v>
      </c>
      <c r="P184" s="335">
        <v>0</v>
      </c>
      <c r="Q184" s="335">
        <v>0</v>
      </c>
      <c r="R184" s="335">
        <v>0</v>
      </c>
      <c r="S184" s="335">
        <v>0</v>
      </c>
      <c r="T184" s="335">
        <v>0</v>
      </c>
      <c r="U184" s="335">
        <v>0</v>
      </c>
      <c r="V184" s="335">
        <v>0</v>
      </c>
      <c r="X184" s="276">
        <f>'Приложение 1'!T181</f>
        <v>4503.95</v>
      </c>
      <c r="Y184" s="276">
        <f t="shared" si="17"/>
        <v>3256.3123062726263</v>
      </c>
      <c r="Z184" s="18">
        <f t="shared" si="16"/>
        <v>1247.6376937273735</v>
      </c>
    </row>
    <row r="185" spans="1:26" ht="12" customHeight="1">
      <c r="A185" s="478" t="s">
        <v>392</v>
      </c>
      <c r="B185" s="478"/>
      <c r="C185" s="478"/>
      <c r="D185" s="478"/>
      <c r="E185" s="478"/>
      <c r="F185" s="478"/>
      <c r="G185" s="478"/>
      <c r="H185" s="478"/>
      <c r="I185" s="478"/>
      <c r="J185" s="478"/>
      <c r="K185" s="478"/>
      <c r="L185" s="478"/>
      <c r="M185" s="478"/>
      <c r="N185" s="478"/>
      <c r="O185" s="478"/>
      <c r="P185" s="478"/>
      <c r="Q185" s="478"/>
      <c r="R185" s="478"/>
      <c r="S185" s="478"/>
      <c r="T185" s="478"/>
      <c r="U185" s="478"/>
      <c r="V185" s="478"/>
      <c r="X185" s="276">
        <f>'Приложение 1'!T182</f>
        <v>0</v>
      </c>
      <c r="Y185" s="276" t="e">
        <f t="shared" si="17"/>
        <v>#DIV/0!</v>
      </c>
      <c r="Z185" s="18" t="e">
        <f t="shared" si="16"/>
        <v>#DIV/0!</v>
      </c>
    </row>
    <row r="186" spans="1:26" ht="20.25" customHeight="1">
      <c r="A186" s="479" t="s">
        <v>269</v>
      </c>
      <c r="B186" s="479"/>
      <c r="C186" s="56"/>
      <c r="D186" s="56"/>
      <c r="E186" s="335">
        <f t="shared" ref="E186:V186" si="23">SUM(E187:E201)</f>
        <v>23656268.309999995</v>
      </c>
      <c r="F186" s="335">
        <f t="shared" si="23"/>
        <v>0</v>
      </c>
      <c r="G186" s="16">
        <f t="shared" si="23"/>
        <v>0</v>
      </c>
      <c r="H186" s="335">
        <f t="shared" si="23"/>
        <v>0</v>
      </c>
      <c r="I186" s="335">
        <f t="shared" si="23"/>
        <v>7464.1999999999989</v>
      </c>
      <c r="J186" s="335">
        <f t="shared" si="23"/>
        <v>0</v>
      </c>
      <c r="K186" s="335">
        <f t="shared" si="23"/>
        <v>41658.890000000007</v>
      </c>
      <c r="L186" s="335">
        <f t="shared" si="23"/>
        <v>23656268.309999995</v>
      </c>
      <c r="M186" s="335">
        <f t="shared" si="23"/>
        <v>0</v>
      </c>
      <c r="N186" s="335">
        <f t="shared" si="23"/>
        <v>0</v>
      </c>
      <c r="O186" s="335">
        <f t="shared" si="23"/>
        <v>0</v>
      </c>
      <c r="P186" s="335">
        <f t="shared" si="23"/>
        <v>0</v>
      </c>
      <c r="Q186" s="335">
        <f t="shared" si="23"/>
        <v>0</v>
      </c>
      <c r="R186" s="335">
        <f t="shared" si="23"/>
        <v>0</v>
      </c>
      <c r="S186" s="335">
        <f t="shared" si="23"/>
        <v>0</v>
      </c>
      <c r="T186" s="335">
        <f t="shared" si="23"/>
        <v>0</v>
      </c>
      <c r="U186" s="335">
        <f t="shared" si="23"/>
        <v>0</v>
      </c>
      <c r="V186" s="335">
        <f t="shared" si="23"/>
        <v>0</v>
      </c>
      <c r="X186" s="276">
        <f>'Приложение 1'!T183</f>
        <v>0</v>
      </c>
      <c r="Y186" s="276">
        <f t="shared" si="17"/>
        <v>3169.297220063771</v>
      </c>
      <c r="Z186" s="18">
        <f t="shared" si="16"/>
        <v>-3169.297220063771</v>
      </c>
    </row>
    <row r="187" spans="1:26" ht="9" customHeight="1">
      <c r="A187" s="329">
        <v>153</v>
      </c>
      <c r="B187" s="331" t="s">
        <v>270</v>
      </c>
      <c r="C187" s="56" t="s">
        <v>975</v>
      </c>
      <c r="D187" s="56"/>
      <c r="E187" s="335">
        <f t="shared" ref="E187:E201" si="24">F187+H187+L187+N187+P187+R187+S187+T187+U187+V187</f>
        <v>3195550.56</v>
      </c>
      <c r="F187" s="335">
        <v>0</v>
      </c>
      <c r="G187" s="16">
        <v>0</v>
      </c>
      <c r="H187" s="335">
        <v>0</v>
      </c>
      <c r="I187" s="335">
        <v>860</v>
      </c>
      <c r="J187" s="335" t="s">
        <v>109</v>
      </c>
      <c r="K187" s="335">
        <v>2022.07</v>
      </c>
      <c r="L187" s="335">
        <v>3195550.56</v>
      </c>
      <c r="M187" s="335">
        <v>0</v>
      </c>
      <c r="N187" s="335">
        <v>0</v>
      </c>
      <c r="O187" s="335">
        <v>0</v>
      </c>
      <c r="P187" s="335">
        <v>0</v>
      </c>
      <c r="Q187" s="335">
        <v>0</v>
      </c>
      <c r="R187" s="335">
        <v>0</v>
      </c>
      <c r="S187" s="335">
        <v>0</v>
      </c>
      <c r="T187" s="335">
        <v>0</v>
      </c>
      <c r="U187" s="335">
        <v>0</v>
      </c>
      <c r="V187" s="335">
        <v>0</v>
      </c>
      <c r="X187" s="276">
        <f>'Приложение 1'!T184</f>
        <v>4180</v>
      </c>
      <c r="Y187" s="276">
        <f t="shared" si="17"/>
        <v>3715.7564651162793</v>
      </c>
      <c r="Z187" s="18">
        <f t="shared" si="16"/>
        <v>464.24353488372071</v>
      </c>
    </row>
    <row r="188" spans="1:26" ht="9" customHeight="1">
      <c r="A188" s="329">
        <v>154</v>
      </c>
      <c r="B188" s="331" t="s">
        <v>271</v>
      </c>
      <c r="C188" s="56" t="s">
        <v>976</v>
      </c>
      <c r="D188" s="56"/>
      <c r="E188" s="335">
        <f t="shared" si="24"/>
        <v>1695759.88</v>
      </c>
      <c r="F188" s="335">
        <v>0</v>
      </c>
      <c r="G188" s="16">
        <v>0</v>
      </c>
      <c r="H188" s="335">
        <v>0</v>
      </c>
      <c r="I188" s="335">
        <v>485</v>
      </c>
      <c r="J188" s="335" t="s">
        <v>110</v>
      </c>
      <c r="K188" s="335">
        <v>3438.05</v>
      </c>
      <c r="L188" s="335">
        <v>1695759.88</v>
      </c>
      <c r="M188" s="335">
        <v>0</v>
      </c>
      <c r="N188" s="335">
        <v>0</v>
      </c>
      <c r="O188" s="335">
        <v>0</v>
      </c>
      <c r="P188" s="335">
        <v>0</v>
      </c>
      <c r="Q188" s="335">
        <v>0</v>
      </c>
      <c r="R188" s="335">
        <v>0</v>
      </c>
      <c r="S188" s="335">
        <v>0</v>
      </c>
      <c r="T188" s="335">
        <v>0</v>
      </c>
      <c r="U188" s="335">
        <v>0</v>
      </c>
      <c r="V188" s="335">
        <v>0</v>
      </c>
      <c r="X188" s="276">
        <f>'Приложение 1'!T185</f>
        <v>4503.95</v>
      </c>
      <c r="Y188" s="276">
        <f t="shared" si="17"/>
        <v>3496.41212371134</v>
      </c>
      <c r="Z188" s="18">
        <f t="shared" si="16"/>
        <v>1007.5378762886598</v>
      </c>
    </row>
    <row r="189" spans="1:26" ht="9" customHeight="1">
      <c r="A189" s="329">
        <v>155</v>
      </c>
      <c r="B189" s="331" t="s">
        <v>272</v>
      </c>
      <c r="C189" s="56" t="s">
        <v>981</v>
      </c>
      <c r="D189" s="56"/>
      <c r="E189" s="335">
        <f>F189+H189+L189+N189+P189+R189+S189+T189+U189+V189</f>
        <v>1321918.93</v>
      </c>
      <c r="F189" s="335">
        <v>0</v>
      </c>
      <c r="G189" s="16">
        <v>0</v>
      </c>
      <c r="H189" s="335">
        <v>0</v>
      </c>
      <c r="I189" s="335">
        <v>368</v>
      </c>
      <c r="J189" s="335" t="s">
        <v>109</v>
      </c>
      <c r="K189" s="335">
        <v>2022.07</v>
      </c>
      <c r="L189" s="335">
        <v>1321918.93</v>
      </c>
      <c r="M189" s="335">
        <v>0</v>
      </c>
      <c r="N189" s="335">
        <v>0</v>
      </c>
      <c r="O189" s="335">
        <v>0</v>
      </c>
      <c r="P189" s="335">
        <v>0</v>
      </c>
      <c r="Q189" s="335">
        <v>0</v>
      </c>
      <c r="R189" s="335">
        <v>0</v>
      </c>
      <c r="S189" s="335">
        <v>0</v>
      </c>
      <c r="T189" s="335">
        <v>0</v>
      </c>
      <c r="U189" s="335">
        <v>0</v>
      </c>
      <c r="V189" s="335">
        <v>0</v>
      </c>
      <c r="X189" s="276">
        <f>'Приложение 1'!T186</f>
        <v>4180</v>
      </c>
      <c r="Y189" s="276">
        <f t="shared" si="17"/>
        <v>3592.1710054347823</v>
      </c>
      <c r="Z189" s="18">
        <f t="shared" si="16"/>
        <v>587.82899456521773</v>
      </c>
    </row>
    <row r="190" spans="1:26" ht="9" customHeight="1">
      <c r="A190" s="329">
        <v>156</v>
      </c>
      <c r="B190" s="331" t="s">
        <v>273</v>
      </c>
      <c r="C190" s="56" t="s">
        <v>975</v>
      </c>
      <c r="D190" s="56"/>
      <c r="E190" s="335">
        <f t="shared" si="24"/>
        <v>1316234.7</v>
      </c>
      <c r="F190" s="335">
        <v>0</v>
      </c>
      <c r="G190" s="16">
        <v>0</v>
      </c>
      <c r="H190" s="335">
        <v>0</v>
      </c>
      <c r="I190" s="335">
        <v>356</v>
      </c>
      <c r="J190" s="335" t="s">
        <v>109</v>
      </c>
      <c r="K190" s="335">
        <v>2022.07</v>
      </c>
      <c r="L190" s="335">
        <v>1316234.7</v>
      </c>
      <c r="M190" s="335">
        <v>0</v>
      </c>
      <c r="N190" s="335">
        <v>0</v>
      </c>
      <c r="O190" s="335">
        <v>0</v>
      </c>
      <c r="P190" s="335">
        <v>0</v>
      </c>
      <c r="Q190" s="335">
        <v>0</v>
      </c>
      <c r="R190" s="335">
        <v>0</v>
      </c>
      <c r="S190" s="335">
        <v>0</v>
      </c>
      <c r="T190" s="335">
        <v>0</v>
      </c>
      <c r="U190" s="335">
        <v>0</v>
      </c>
      <c r="V190" s="335">
        <v>0</v>
      </c>
      <c r="X190" s="276">
        <f>'Приложение 1'!T187</f>
        <v>4180</v>
      </c>
      <c r="Y190" s="276">
        <f t="shared" si="17"/>
        <v>3697.2884831460674</v>
      </c>
      <c r="Z190" s="18">
        <f t="shared" si="16"/>
        <v>482.71151685393261</v>
      </c>
    </row>
    <row r="191" spans="1:26" ht="9" customHeight="1">
      <c r="A191" s="329">
        <v>157</v>
      </c>
      <c r="B191" s="331" t="s">
        <v>274</v>
      </c>
      <c r="C191" s="56" t="s">
        <v>975</v>
      </c>
      <c r="D191" s="56"/>
      <c r="E191" s="335">
        <f t="shared" si="24"/>
        <v>763718</v>
      </c>
      <c r="F191" s="335">
        <v>0</v>
      </c>
      <c r="G191" s="16">
        <v>0</v>
      </c>
      <c r="H191" s="335">
        <v>0</v>
      </c>
      <c r="I191" s="335">
        <v>219</v>
      </c>
      <c r="J191" s="335" t="s">
        <v>109</v>
      </c>
      <c r="K191" s="335">
        <v>2022.07</v>
      </c>
      <c r="L191" s="335">
        <v>763718</v>
      </c>
      <c r="M191" s="335">
        <v>0</v>
      </c>
      <c r="N191" s="335">
        <v>0</v>
      </c>
      <c r="O191" s="335">
        <v>0</v>
      </c>
      <c r="P191" s="335">
        <v>0</v>
      </c>
      <c r="Q191" s="335">
        <v>0</v>
      </c>
      <c r="R191" s="335">
        <v>0</v>
      </c>
      <c r="S191" s="335">
        <v>0</v>
      </c>
      <c r="T191" s="335">
        <v>0</v>
      </c>
      <c r="U191" s="335">
        <v>0</v>
      </c>
      <c r="V191" s="335">
        <v>0</v>
      </c>
      <c r="X191" s="276">
        <f>'Приложение 1'!T188</f>
        <v>4180</v>
      </c>
      <c r="Y191" s="276">
        <f t="shared" si="17"/>
        <v>3487.2968036529678</v>
      </c>
      <c r="Z191" s="18">
        <f t="shared" si="16"/>
        <v>692.70319634703219</v>
      </c>
    </row>
    <row r="192" spans="1:26" ht="9" customHeight="1">
      <c r="A192" s="329">
        <v>158</v>
      </c>
      <c r="B192" s="331" t="s">
        <v>275</v>
      </c>
      <c r="C192" s="56" t="s">
        <v>975</v>
      </c>
      <c r="D192" s="56"/>
      <c r="E192" s="335">
        <f t="shared" si="24"/>
        <v>819383.91</v>
      </c>
      <c r="F192" s="335">
        <v>0</v>
      </c>
      <c r="G192" s="16">
        <v>0</v>
      </c>
      <c r="H192" s="335">
        <v>0</v>
      </c>
      <c r="I192" s="335">
        <v>233.14</v>
      </c>
      <c r="J192" s="335" t="s">
        <v>109</v>
      </c>
      <c r="K192" s="335">
        <v>2022.07</v>
      </c>
      <c r="L192" s="335">
        <v>819383.91</v>
      </c>
      <c r="M192" s="335">
        <v>0</v>
      </c>
      <c r="N192" s="335">
        <v>0</v>
      </c>
      <c r="O192" s="335">
        <v>0</v>
      </c>
      <c r="P192" s="335">
        <v>0</v>
      </c>
      <c r="Q192" s="335">
        <v>0</v>
      </c>
      <c r="R192" s="335">
        <v>0</v>
      </c>
      <c r="S192" s="335">
        <v>0</v>
      </c>
      <c r="T192" s="335">
        <v>0</v>
      </c>
      <c r="U192" s="335">
        <v>0</v>
      </c>
      <c r="V192" s="335">
        <v>0</v>
      </c>
      <c r="X192" s="276">
        <f>'Приложение 1'!T189</f>
        <v>4180</v>
      </c>
      <c r="Y192" s="276">
        <f t="shared" si="17"/>
        <v>3514.5573904091966</v>
      </c>
      <c r="Z192" s="18">
        <f t="shared" si="16"/>
        <v>665.44260959080339</v>
      </c>
    </row>
    <row r="193" spans="1:26" ht="9" customHeight="1">
      <c r="A193" s="329">
        <v>159</v>
      </c>
      <c r="B193" s="331" t="s">
        <v>276</v>
      </c>
      <c r="C193" s="56" t="s">
        <v>976</v>
      </c>
      <c r="D193" s="56"/>
      <c r="E193" s="335">
        <f t="shared" si="24"/>
        <v>1665435.7</v>
      </c>
      <c r="F193" s="335">
        <v>0</v>
      </c>
      <c r="G193" s="16">
        <v>0</v>
      </c>
      <c r="H193" s="335">
        <v>0</v>
      </c>
      <c r="I193" s="335">
        <v>564</v>
      </c>
      <c r="J193" s="335" t="s">
        <v>110</v>
      </c>
      <c r="K193" s="335">
        <v>3438.05</v>
      </c>
      <c r="L193" s="335">
        <v>1665435.7</v>
      </c>
      <c r="M193" s="335">
        <v>0</v>
      </c>
      <c r="N193" s="335">
        <v>0</v>
      </c>
      <c r="O193" s="335">
        <v>0</v>
      </c>
      <c r="P193" s="335">
        <v>0</v>
      </c>
      <c r="Q193" s="335">
        <v>0</v>
      </c>
      <c r="R193" s="335">
        <v>0</v>
      </c>
      <c r="S193" s="335">
        <v>0</v>
      </c>
      <c r="T193" s="335">
        <v>0</v>
      </c>
      <c r="U193" s="335">
        <v>0</v>
      </c>
      <c r="V193" s="335">
        <v>0</v>
      </c>
      <c r="X193" s="276">
        <f>'Приложение 1'!T190</f>
        <v>4503.95</v>
      </c>
      <c r="Y193" s="276">
        <f t="shared" si="17"/>
        <v>2952.9001773049645</v>
      </c>
      <c r="Z193" s="18">
        <f t="shared" si="16"/>
        <v>1551.0498226950353</v>
      </c>
    </row>
    <row r="194" spans="1:26" ht="9" customHeight="1">
      <c r="A194" s="329">
        <v>160</v>
      </c>
      <c r="B194" s="331" t="s">
        <v>277</v>
      </c>
      <c r="C194" s="56" t="s">
        <v>976</v>
      </c>
      <c r="D194" s="56"/>
      <c r="E194" s="335">
        <f t="shared" si="24"/>
        <v>1784649.94</v>
      </c>
      <c r="F194" s="335">
        <v>0</v>
      </c>
      <c r="G194" s="16">
        <v>0</v>
      </c>
      <c r="H194" s="335">
        <v>0</v>
      </c>
      <c r="I194" s="335">
        <v>532.4</v>
      </c>
      <c r="J194" s="335" t="s">
        <v>110</v>
      </c>
      <c r="K194" s="335">
        <v>3438.05</v>
      </c>
      <c r="L194" s="335">
        <v>1784649.94</v>
      </c>
      <c r="M194" s="335">
        <v>0</v>
      </c>
      <c r="N194" s="335">
        <v>0</v>
      </c>
      <c r="O194" s="335">
        <v>0</v>
      </c>
      <c r="P194" s="335">
        <v>0</v>
      </c>
      <c r="Q194" s="335">
        <v>0</v>
      </c>
      <c r="R194" s="335">
        <v>0</v>
      </c>
      <c r="S194" s="335">
        <v>0</v>
      </c>
      <c r="T194" s="335">
        <v>0</v>
      </c>
      <c r="U194" s="335">
        <v>0</v>
      </c>
      <c r="V194" s="335">
        <v>0</v>
      </c>
      <c r="X194" s="276">
        <f>'Приложение 1'!T191</f>
        <v>4503.95</v>
      </c>
      <c r="Y194" s="276">
        <f t="shared" si="17"/>
        <v>3352.0847858752818</v>
      </c>
      <c r="Z194" s="18">
        <f t="shared" si="16"/>
        <v>1151.865214124718</v>
      </c>
    </row>
    <row r="195" spans="1:26" ht="9" customHeight="1">
      <c r="A195" s="329">
        <v>161</v>
      </c>
      <c r="B195" s="331" t="s">
        <v>278</v>
      </c>
      <c r="C195" s="56" t="s">
        <v>975</v>
      </c>
      <c r="D195" s="56"/>
      <c r="E195" s="335">
        <f t="shared" si="24"/>
        <v>1623962.44</v>
      </c>
      <c r="F195" s="335">
        <v>0</v>
      </c>
      <c r="G195" s="16">
        <v>0</v>
      </c>
      <c r="H195" s="335">
        <v>0</v>
      </c>
      <c r="I195" s="335">
        <v>523.91</v>
      </c>
      <c r="J195" s="335" t="s">
        <v>109</v>
      </c>
      <c r="K195" s="335">
        <v>2022.07</v>
      </c>
      <c r="L195" s="335">
        <v>1623962.44</v>
      </c>
      <c r="M195" s="335">
        <v>0</v>
      </c>
      <c r="N195" s="335">
        <v>0</v>
      </c>
      <c r="O195" s="335">
        <v>0</v>
      </c>
      <c r="P195" s="335">
        <v>0</v>
      </c>
      <c r="Q195" s="335">
        <v>0</v>
      </c>
      <c r="R195" s="335">
        <v>0</v>
      </c>
      <c r="S195" s="335">
        <v>0</v>
      </c>
      <c r="T195" s="335">
        <v>0</v>
      </c>
      <c r="U195" s="335">
        <v>0</v>
      </c>
      <c r="V195" s="335">
        <v>0</v>
      </c>
      <c r="X195" s="276">
        <f>'Приложение 1'!T192</f>
        <v>4180</v>
      </c>
      <c r="Y195" s="276">
        <f t="shared" si="17"/>
        <v>3099.6973525987287</v>
      </c>
      <c r="Z195" s="18">
        <f t="shared" si="16"/>
        <v>1080.3026474012713</v>
      </c>
    </row>
    <row r="196" spans="1:26" ht="9" customHeight="1">
      <c r="A196" s="329">
        <v>162</v>
      </c>
      <c r="B196" s="331" t="s">
        <v>368</v>
      </c>
      <c r="C196" s="56" t="s">
        <v>976</v>
      </c>
      <c r="D196" s="56"/>
      <c r="E196" s="335">
        <f t="shared" si="24"/>
        <v>2069920.05</v>
      </c>
      <c r="F196" s="335">
        <v>0</v>
      </c>
      <c r="G196" s="16">
        <v>0</v>
      </c>
      <c r="H196" s="335">
        <v>0</v>
      </c>
      <c r="I196" s="335">
        <v>813.4</v>
      </c>
      <c r="J196" s="335" t="s">
        <v>110</v>
      </c>
      <c r="K196" s="335">
        <v>3438.05</v>
      </c>
      <c r="L196" s="335">
        <v>2069920.05</v>
      </c>
      <c r="M196" s="335">
        <v>0</v>
      </c>
      <c r="N196" s="335">
        <v>0</v>
      </c>
      <c r="O196" s="335">
        <v>0</v>
      </c>
      <c r="P196" s="335">
        <v>0</v>
      </c>
      <c r="Q196" s="335">
        <v>0</v>
      </c>
      <c r="R196" s="335">
        <v>0</v>
      </c>
      <c r="S196" s="335">
        <v>0</v>
      </c>
      <c r="T196" s="335">
        <v>0</v>
      </c>
      <c r="U196" s="335">
        <v>0</v>
      </c>
      <c r="V196" s="335">
        <v>0</v>
      </c>
      <c r="X196" s="276">
        <f>'Приложение 1'!T193</f>
        <v>4503.95</v>
      </c>
      <c r="Y196" s="276">
        <f t="shared" si="17"/>
        <v>2544.7750799114829</v>
      </c>
      <c r="Z196" s="18">
        <f t="shared" si="16"/>
        <v>1959.174920088517</v>
      </c>
    </row>
    <row r="197" spans="1:26" ht="9" customHeight="1">
      <c r="A197" s="329">
        <v>163</v>
      </c>
      <c r="B197" s="331" t="s">
        <v>279</v>
      </c>
      <c r="C197" s="56" t="s">
        <v>975</v>
      </c>
      <c r="D197" s="56"/>
      <c r="E197" s="335">
        <f t="shared" si="24"/>
        <v>1871195.32</v>
      </c>
      <c r="F197" s="335">
        <v>0</v>
      </c>
      <c r="G197" s="16">
        <v>0</v>
      </c>
      <c r="H197" s="335">
        <v>0</v>
      </c>
      <c r="I197" s="335">
        <v>502</v>
      </c>
      <c r="J197" s="335" t="s">
        <v>109</v>
      </c>
      <c r="K197" s="335">
        <v>2022.07</v>
      </c>
      <c r="L197" s="335">
        <v>1871195.32</v>
      </c>
      <c r="M197" s="335">
        <v>0</v>
      </c>
      <c r="N197" s="335">
        <v>0</v>
      </c>
      <c r="O197" s="335">
        <v>0</v>
      </c>
      <c r="P197" s="335">
        <v>0</v>
      </c>
      <c r="Q197" s="335">
        <v>0</v>
      </c>
      <c r="R197" s="335">
        <v>0</v>
      </c>
      <c r="S197" s="335">
        <v>0</v>
      </c>
      <c r="T197" s="335">
        <v>0</v>
      </c>
      <c r="U197" s="335">
        <v>0</v>
      </c>
      <c r="V197" s="335">
        <v>0</v>
      </c>
      <c r="X197" s="276">
        <f>'Приложение 1'!T194</f>
        <v>4180</v>
      </c>
      <c r="Y197" s="276">
        <f t="shared" si="17"/>
        <v>3727.4807171314742</v>
      </c>
      <c r="Z197" s="18">
        <f t="shared" si="16"/>
        <v>452.51928286852581</v>
      </c>
    </row>
    <row r="198" spans="1:26" ht="9" customHeight="1">
      <c r="A198" s="329">
        <v>164</v>
      </c>
      <c r="B198" s="331" t="s">
        <v>280</v>
      </c>
      <c r="C198" s="56" t="s">
        <v>980</v>
      </c>
      <c r="D198" s="56"/>
      <c r="E198" s="335">
        <f t="shared" si="24"/>
        <v>1858393.84</v>
      </c>
      <c r="F198" s="335">
        <v>0</v>
      </c>
      <c r="G198" s="16">
        <v>0</v>
      </c>
      <c r="H198" s="335">
        <v>0</v>
      </c>
      <c r="I198" s="335">
        <v>585</v>
      </c>
      <c r="J198" s="335" t="s">
        <v>110</v>
      </c>
      <c r="K198" s="335">
        <v>3438.05</v>
      </c>
      <c r="L198" s="335">
        <v>1858393.84</v>
      </c>
      <c r="M198" s="335">
        <v>0</v>
      </c>
      <c r="N198" s="335">
        <v>0</v>
      </c>
      <c r="O198" s="335">
        <v>0</v>
      </c>
      <c r="P198" s="335">
        <v>0</v>
      </c>
      <c r="Q198" s="335">
        <v>0</v>
      </c>
      <c r="R198" s="335">
        <v>0</v>
      </c>
      <c r="S198" s="335">
        <v>0</v>
      </c>
      <c r="T198" s="335">
        <v>0</v>
      </c>
      <c r="U198" s="335">
        <v>0</v>
      </c>
      <c r="V198" s="335">
        <v>0</v>
      </c>
      <c r="X198" s="276">
        <f>'Приложение 1'!T195</f>
        <v>4180</v>
      </c>
      <c r="Y198" s="276">
        <f t="shared" si="17"/>
        <v>3176.7416068376069</v>
      </c>
      <c r="Z198" s="18">
        <f t="shared" si="16"/>
        <v>1003.2583931623931</v>
      </c>
    </row>
    <row r="199" spans="1:26" ht="9" customHeight="1">
      <c r="A199" s="329">
        <v>165</v>
      </c>
      <c r="B199" s="331" t="s">
        <v>281</v>
      </c>
      <c r="C199" s="56" t="s">
        <v>976</v>
      </c>
      <c r="D199" s="56"/>
      <c r="E199" s="335">
        <f t="shared" si="24"/>
        <v>1992782.87</v>
      </c>
      <c r="F199" s="335">
        <v>0</v>
      </c>
      <c r="G199" s="16">
        <v>0</v>
      </c>
      <c r="H199" s="335">
        <v>0</v>
      </c>
      <c r="I199" s="335">
        <v>813.7</v>
      </c>
      <c r="J199" s="335" t="s">
        <v>110</v>
      </c>
      <c r="K199" s="335">
        <v>3438.05</v>
      </c>
      <c r="L199" s="335">
        <v>1992782.87</v>
      </c>
      <c r="M199" s="335">
        <v>0</v>
      </c>
      <c r="N199" s="335">
        <v>0</v>
      </c>
      <c r="O199" s="335">
        <v>0</v>
      </c>
      <c r="P199" s="335">
        <v>0</v>
      </c>
      <c r="Q199" s="335">
        <v>0</v>
      </c>
      <c r="R199" s="335">
        <v>0</v>
      </c>
      <c r="S199" s="335">
        <v>0</v>
      </c>
      <c r="T199" s="335">
        <v>0</v>
      </c>
      <c r="U199" s="335">
        <v>0</v>
      </c>
      <c r="V199" s="335">
        <v>0</v>
      </c>
      <c r="X199" s="276">
        <f>'Приложение 1'!T196</f>
        <v>4503.95</v>
      </c>
      <c r="Y199" s="276">
        <f t="shared" si="17"/>
        <v>2449.0387980828314</v>
      </c>
      <c r="Z199" s="18">
        <f t="shared" si="16"/>
        <v>2054.9112019171685</v>
      </c>
    </row>
    <row r="200" spans="1:26" ht="9" customHeight="1">
      <c r="A200" s="329">
        <v>166</v>
      </c>
      <c r="B200" s="331" t="s">
        <v>282</v>
      </c>
      <c r="C200" s="56" t="s">
        <v>976</v>
      </c>
      <c r="D200" s="56"/>
      <c r="E200" s="335">
        <f t="shared" si="24"/>
        <v>1018363.49</v>
      </c>
      <c r="F200" s="335">
        <v>0</v>
      </c>
      <c r="G200" s="16">
        <v>0</v>
      </c>
      <c r="H200" s="335">
        <v>0</v>
      </c>
      <c r="I200" s="335">
        <v>389</v>
      </c>
      <c r="J200" s="335" t="s">
        <v>110</v>
      </c>
      <c r="K200" s="335">
        <v>3438.05</v>
      </c>
      <c r="L200" s="335">
        <v>1018363.49</v>
      </c>
      <c r="M200" s="335">
        <v>0</v>
      </c>
      <c r="N200" s="335">
        <v>0</v>
      </c>
      <c r="O200" s="335">
        <v>0</v>
      </c>
      <c r="P200" s="335">
        <v>0</v>
      </c>
      <c r="Q200" s="335">
        <v>0</v>
      </c>
      <c r="R200" s="335">
        <v>0</v>
      </c>
      <c r="S200" s="335">
        <v>0</v>
      </c>
      <c r="T200" s="335">
        <v>0</v>
      </c>
      <c r="U200" s="335">
        <v>0</v>
      </c>
      <c r="V200" s="335">
        <v>0</v>
      </c>
      <c r="X200" s="276">
        <f>'Приложение 1'!T197</f>
        <v>4503.95</v>
      </c>
      <c r="Y200" s="276">
        <f t="shared" si="17"/>
        <v>2617.9010025706939</v>
      </c>
      <c r="Z200" s="18">
        <f t="shared" si="16"/>
        <v>1886.0489974293059</v>
      </c>
    </row>
    <row r="201" spans="1:26" ht="9" customHeight="1">
      <c r="A201" s="329">
        <v>167</v>
      </c>
      <c r="B201" s="331" t="s">
        <v>283</v>
      </c>
      <c r="C201" s="56" t="s">
        <v>976</v>
      </c>
      <c r="D201" s="56"/>
      <c r="E201" s="335">
        <f t="shared" si="24"/>
        <v>658998.68000000005</v>
      </c>
      <c r="F201" s="335">
        <v>0</v>
      </c>
      <c r="G201" s="16">
        <v>0</v>
      </c>
      <c r="H201" s="335">
        <v>0</v>
      </c>
      <c r="I201" s="335">
        <v>219.65</v>
      </c>
      <c r="J201" s="335" t="s">
        <v>110</v>
      </c>
      <c r="K201" s="335">
        <v>3438.05</v>
      </c>
      <c r="L201" s="335">
        <v>658998.68000000005</v>
      </c>
      <c r="M201" s="335">
        <v>0</v>
      </c>
      <c r="N201" s="335">
        <v>0</v>
      </c>
      <c r="O201" s="335">
        <v>0</v>
      </c>
      <c r="P201" s="335">
        <v>0</v>
      </c>
      <c r="Q201" s="335">
        <v>0</v>
      </c>
      <c r="R201" s="335">
        <v>0</v>
      </c>
      <c r="S201" s="335">
        <v>0</v>
      </c>
      <c r="T201" s="335">
        <v>0</v>
      </c>
      <c r="U201" s="335">
        <v>0</v>
      </c>
      <c r="V201" s="335">
        <v>0</v>
      </c>
      <c r="X201" s="276">
        <f>'Приложение 1'!T198</f>
        <v>4503.95</v>
      </c>
      <c r="Y201" s="276">
        <f t="shared" si="17"/>
        <v>3000.2216253129982</v>
      </c>
      <c r="Z201" s="18">
        <f t="shared" si="16"/>
        <v>1503.7283746870016</v>
      </c>
    </row>
    <row r="202" spans="1:26">
      <c r="A202" s="486" t="s">
        <v>442</v>
      </c>
      <c r="B202" s="486"/>
      <c r="C202" s="486"/>
      <c r="D202" s="486"/>
      <c r="E202" s="486"/>
      <c r="F202" s="486"/>
      <c r="G202" s="486"/>
      <c r="H202" s="486"/>
      <c r="I202" s="486"/>
      <c r="J202" s="486"/>
      <c r="K202" s="486"/>
      <c r="L202" s="486"/>
      <c r="M202" s="486"/>
      <c r="N202" s="486"/>
      <c r="O202" s="486"/>
      <c r="P202" s="486"/>
      <c r="Q202" s="486"/>
      <c r="R202" s="486"/>
      <c r="S202" s="486"/>
      <c r="T202" s="486"/>
      <c r="U202" s="486"/>
      <c r="V202" s="486"/>
      <c r="X202" s="276">
        <f>'Приложение 1'!T199</f>
        <v>0</v>
      </c>
      <c r="Y202" s="276" t="e">
        <f t="shared" si="17"/>
        <v>#DIV/0!</v>
      </c>
      <c r="Z202" s="18" t="e">
        <f t="shared" si="16"/>
        <v>#DIV/0!</v>
      </c>
    </row>
    <row r="203" spans="1:26" ht="20.25" customHeight="1">
      <c r="A203" s="479" t="s">
        <v>443</v>
      </c>
      <c r="B203" s="479"/>
      <c r="C203" s="56"/>
      <c r="D203" s="56"/>
      <c r="E203" s="19">
        <f t="shared" ref="E203:V203" si="25">SUM(E204:E205)</f>
        <v>3710545.95</v>
      </c>
      <c r="F203" s="19">
        <f t="shared" si="25"/>
        <v>0</v>
      </c>
      <c r="G203" s="31">
        <f t="shared" si="25"/>
        <v>0</v>
      </c>
      <c r="H203" s="19">
        <f t="shared" si="25"/>
        <v>0</v>
      </c>
      <c r="I203" s="19">
        <f t="shared" si="25"/>
        <v>1246.3</v>
      </c>
      <c r="J203" s="19">
        <f t="shared" si="25"/>
        <v>0</v>
      </c>
      <c r="K203" s="19">
        <f t="shared" si="25"/>
        <v>5460.12</v>
      </c>
      <c r="L203" s="19">
        <f t="shared" si="25"/>
        <v>3710545.95</v>
      </c>
      <c r="M203" s="19">
        <f t="shared" si="25"/>
        <v>0</v>
      </c>
      <c r="N203" s="19">
        <f t="shared" si="25"/>
        <v>0</v>
      </c>
      <c r="O203" s="19">
        <f t="shared" si="25"/>
        <v>0</v>
      </c>
      <c r="P203" s="19">
        <f t="shared" si="25"/>
        <v>0</v>
      </c>
      <c r="Q203" s="19">
        <f t="shared" si="25"/>
        <v>0</v>
      </c>
      <c r="R203" s="19">
        <f t="shared" si="25"/>
        <v>0</v>
      </c>
      <c r="S203" s="19">
        <f t="shared" si="25"/>
        <v>0</v>
      </c>
      <c r="T203" s="19">
        <f t="shared" si="25"/>
        <v>0</v>
      </c>
      <c r="U203" s="19">
        <f t="shared" si="25"/>
        <v>0</v>
      </c>
      <c r="V203" s="19">
        <f t="shared" si="25"/>
        <v>0</v>
      </c>
      <c r="X203" s="276">
        <f>'Приложение 1'!T200</f>
        <v>0</v>
      </c>
      <c r="Y203" s="276">
        <f t="shared" si="17"/>
        <v>2977.2494182781033</v>
      </c>
      <c r="Z203" s="18">
        <f t="shared" si="16"/>
        <v>-2977.2494182781033</v>
      </c>
    </row>
    <row r="204" spans="1:26" ht="9.75" customHeight="1">
      <c r="A204" s="20">
        <v>168</v>
      </c>
      <c r="B204" s="332" t="s">
        <v>284</v>
      </c>
      <c r="C204" s="63" t="s">
        <v>976</v>
      </c>
      <c r="D204" s="63"/>
      <c r="E204" s="335">
        <f>F204+H204+L204+N204+P204+R204+S204+T204+U204+V204</f>
        <v>2215999.62</v>
      </c>
      <c r="F204" s="19">
        <v>0</v>
      </c>
      <c r="G204" s="31">
        <v>0</v>
      </c>
      <c r="H204" s="19">
        <v>0</v>
      </c>
      <c r="I204" s="41">
        <v>810</v>
      </c>
      <c r="J204" s="20" t="s">
        <v>110</v>
      </c>
      <c r="K204" s="335">
        <v>3438.05</v>
      </c>
      <c r="L204" s="335">
        <v>2215999.62</v>
      </c>
      <c r="M204" s="41">
        <v>0</v>
      </c>
      <c r="N204" s="41">
        <v>0</v>
      </c>
      <c r="O204" s="41">
        <v>0</v>
      </c>
      <c r="P204" s="41">
        <v>0</v>
      </c>
      <c r="Q204" s="41">
        <v>0</v>
      </c>
      <c r="R204" s="41">
        <v>0</v>
      </c>
      <c r="S204" s="41">
        <v>0</v>
      </c>
      <c r="T204" s="41">
        <v>0</v>
      </c>
      <c r="U204" s="41">
        <v>0</v>
      </c>
      <c r="V204" s="41">
        <v>0</v>
      </c>
      <c r="X204" s="276">
        <f>'Приложение 1'!T201</f>
        <v>4503.95</v>
      </c>
      <c r="Y204" s="276">
        <f t="shared" si="17"/>
        <v>2735.8020000000001</v>
      </c>
      <c r="Z204" s="18">
        <f t="shared" si="16"/>
        <v>1768.1479999999997</v>
      </c>
    </row>
    <row r="205" spans="1:26" ht="9.75" customHeight="1">
      <c r="A205" s="20">
        <v>169</v>
      </c>
      <c r="B205" s="332" t="s">
        <v>285</v>
      </c>
      <c r="C205" s="63" t="s">
        <v>975</v>
      </c>
      <c r="D205" s="63"/>
      <c r="E205" s="335">
        <f>F205+H205+L205+N205+P205+R205+S205+T205+U205+V205</f>
        <v>1494546.33</v>
      </c>
      <c r="F205" s="19">
        <v>0</v>
      </c>
      <c r="G205" s="31">
        <v>0</v>
      </c>
      <c r="H205" s="19">
        <v>0</v>
      </c>
      <c r="I205" s="41">
        <v>436.3</v>
      </c>
      <c r="J205" s="20" t="s">
        <v>109</v>
      </c>
      <c r="K205" s="335">
        <v>2022.07</v>
      </c>
      <c r="L205" s="335">
        <v>1494546.33</v>
      </c>
      <c r="M205" s="41">
        <v>0</v>
      </c>
      <c r="N205" s="41">
        <v>0</v>
      </c>
      <c r="O205" s="41">
        <v>0</v>
      </c>
      <c r="P205" s="41">
        <v>0</v>
      </c>
      <c r="Q205" s="41">
        <v>0</v>
      </c>
      <c r="R205" s="41">
        <v>0</v>
      </c>
      <c r="S205" s="41">
        <v>0</v>
      </c>
      <c r="T205" s="41">
        <v>0</v>
      </c>
      <c r="U205" s="41">
        <v>0</v>
      </c>
      <c r="V205" s="41">
        <v>0</v>
      </c>
      <c r="X205" s="276">
        <f>'Приложение 1'!T202</f>
        <v>4180</v>
      </c>
      <c r="Y205" s="276">
        <f t="shared" si="17"/>
        <v>3425.5015585606234</v>
      </c>
      <c r="Z205" s="18">
        <f t="shared" si="16"/>
        <v>754.49844143937662</v>
      </c>
    </row>
    <row r="206" spans="1:26" ht="11.25" customHeight="1">
      <c r="A206" s="486" t="s">
        <v>394</v>
      </c>
      <c r="B206" s="486"/>
      <c r="C206" s="486"/>
      <c r="D206" s="486"/>
      <c r="E206" s="486"/>
      <c r="F206" s="486"/>
      <c r="G206" s="486"/>
      <c r="H206" s="486"/>
      <c r="I206" s="486"/>
      <c r="J206" s="486"/>
      <c r="K206" s="486"/>
      <c r="L206" s="486"/>
      <c r="M206" s="486"/>
      <c r="N206" s="486"/>
      <c r="O206" s="486"/>
      <c r="P206" s="486"/>
      <c r="Q206" s="486"/>
      <c r="R206" s="486"/>
      <c r="S206" s="486"/>
      <c r="T206" s="486"/>
      <c r="U206" s="486"/>
      <c r="V206" s="486"/>
      <c r="X206" s="276">
        <f>'Приложение 1'!T203</f>
        <v>0</v>
      </c>
      <c r="Y206" s="276" t="e">
        <f t="shared" si="17"/>
        <v>#DIV/0!</v>
      </c>
      <c r="Z206" s="18" t="e">
        <f t="shared" si="16"/>
        <v>#DIV/0!</v>
      </c>
    </row>
    <row r="207" spans="1:26" ht="22.5" customHeight="1">
      <c r="A207" s="490" t="s">
        <v>395</v>
      </c>
      <c r="B207" s="490"/>
      <c r="C207" s="64"/>
      <c r="D207" s="64"/>
      <c r="E207" s="19">
        <f t="shared" ref="E207:V207" si="26">SUM(E208:E208)</f>
        <v>1919938.68</v>
      </c>
      <c r="F207" s="19">
        <f t="shared" si="26"/>
        <v>0</v>
      </c>
      <c r="G207" s="31">
        <f t="shared" si="26"/>
        <v>0</v>
      </c>
      <c r="H207" s="19">
        <f t="shared" si="26"/>
        <v>0</v>
      </c>
      <c r="I207" s="19">
        <f t="shared" si="26"/>
        <v>618</v>
      </c>
      <c r="J207" s="19">
        <f t="shared" si="26"/>
        <v>0</v>
      </c>
      <c r="K207" s="19">
        <f t="shared" si="26"/>
        <v>3438.05</v>
      </c>
      <c r="L207" s="19">
        <f t="shared" si="26"/>
        <v>1919938.68</v>
      </c>
      <c r="M207" s="19">
        <f t="shared" si="26"/>
        <v>0</v>
      </c>
      <c r="N207" s="19">
        <f t="shared" si="26"/>
        <v>0</v>
      </c>
      <c r="O207" s="19">
        <f t="shared" si="26"/>
        <v>0</v>
      </c>
      <c r="P207" s="19">
        <f t="shared" si="26"/>
        <v>0</v>
      </c>
      <c r="Q207" s="19">
        <f t="shared" si="26"/>
        <v>0</v>
      </c>
      <c r="R207" s="19">
        <f t="shared" si="26"/>
        <v>0</v>
      </c>
      <c r="S207" s="19">
        <f t="shared" si="26"/>
        <v>0</v>
      </c>
      <c r="T207" s="19">
        <f t="shared" si="26"/>
        <v>0</v>
      </c>
      <c r="U207" s="19">
        <f t="shared" si="26"/>
        <v>0</v>
      </c>
      <c r="V207" s="19">
        <f t="shared" si="26"/>
        <v>0</v>
      </c>
      <c r="X207" s="276">
        <f>'Приложение 1'!T204</f>
        <v>0</v>
      </c>
      <c r="Y207" s="276">
        <f t="shared" si="17"/>
        <v>3106.6968932038835</v>
      </c>
      <c r="Z207" s="18">
        <f t="shared" si="16"/>
        <v>-3106.6968932038835</v>
      </c>
    </row>
    <row r="208" spans="1:26" ht="9.75" customHeight="1">
      <c r="A208" s="20">
        <v>170</v>
      </c>
      <c r="B208" s="332" t="s">
        <v>290</v>
      </c>
      <c r="C208" s="63" t="s">
        <v>976</v>
      </c>
      <c r="D208" s="65"/>
      <c r="E208" s="335">
        <f>F208+H208+L208+N208+P208+R208+S208+T208+U208+V208</f>
        <v>1919938.68</v>
      </c>
      <c r="F208" s="19">
        <v>0</v>
      </c>
      <c r="G208" s="31">
        <v>0</v>
      </c>
      <c r="H208" s="19">
        <v>0</v>
      </c>
      <c r="I208" s="19">
        <v>618</v>
      </c>
      <c r="J208" s="20" t="s">
        <v>110</v>
      </c>
      <c r="K208" s="335">
        <v>3438.05</v>
      </c>
      <c r="L208" s="335">
        <v>1919938.68</v>
      </c>
      <c r="M208" s="41">
        <v>0</v>
      </c>
      <c r="N208" s="41">
        <v>0</v>
      </c>
      <c r="O208" s="41">
        <v>0</v>
      </c>
      <c r="P208" s="41">
        <v>0</v>
      </c>
      <c r="Q208" s="41">
        <v>0</v>
      </c>
      <c r="R208" s="41">
        <v>0</v>
      </c>
      <c r="S208" s="41">
        <v>0</v>
      </c>
      <c r="T208" s="41">
        <v>0</v>
      </c>
      <c r="U208" s="41">
        <v>0</v>
      </c>
      <c r="V208" s="41">
        <v>0</v>
      </c>
      <c r="X208" s="276">
        <f>'Приложение 1'!T205</f>
        <v>4503.95</v>
      </c>
      <c r="Y208" s="276">
        <f t="shared" si="17"/>
        <v>3106.6968932038835</v>
      </c>
      <c r="Z208" s="18">
        <f t="shared" si="16"/>
        <v>1397.2531067961163</v>
      </c>
    </row>
    <row r="209" spans="1:27" ht="9" customHeight="1">
      <c r="A209" s="478" t="s">
        <v>439</v>
      </c>
      <c r="B209" s="478"/>
      <c r="C209" s="478"/>
      <c r="D209" s="478"/>
      <c r="E209" s="478"/>
      <c r="F209" s="478"/>
      <c r="G209" s="478"/>
      <c r="H209" s="478"/>
      <c r="I209" s="478"/>
      <c r="J209" s="478"/>
      <c r="K209" s="478"/>
      <c r="L209" s="478"/>
      <c r="M209" s="478"/>
      <c r="N209" s="478"/>
      <c r="O209" s="478"/>
      <c r="P209" s="478"/>
      <c r="Q209" s="478"/>
      <c r="R209" s="478"/>
      <c r="S209" s="478"/>
      <c r="T209" s="478"/>
      <c r="U209" s="478"/>
      <c r="V209" s="478"/>
      <c r="X209" s="276">
        <f>'Приложение 1'!T206</f>
        <v>0</v>
      </c>
      <c r="Y209" s="276" t="e">
        <f t="shared" si="17"/>
        <v>#DIV/0!</v>
      </c>
      <c r="Z209" s="18" t="e">
        <f t="shared" si="16"/>
        <v>#DIV/0!</v>
      </c>
    </row>
    <row r="210" spans="1:27" ht="24.75" customHeight="1">
      <c r="A210" s="479" t="s">
        <v>440</v>
      </c>
      <c r="B210" s="479"/>
      <c r="C210" s="56"/>
      <c r="D210" s="56"/>
      <c r="E210" s="335">
        <f t="shared" ref="E210:V210" si="27">SUM(E211:E211)</f>
        <v>2556075.09</v>
      </c>
      <c r="F210" s="335">
        <f t="shared" si="27"/>
        <v>2332254.33</v>
      </c>
      <c r="G210" s="16">
        <f t="shared" si="27"/>
        <v>0</v>
      </c>
      <c r="H210" s="335">
        <f t="shared" si="27"/>
        <v>0</v>
      </c>
      <c r="I210" s="335">
        <f t="shared" si="27"/>
        <v>0</v>
      </c>
      <c r="J210" s="335">
        <f t="shared" si="27"/>
        <v>0</v>
      </c>
      <c r="K210" s="335">
        <f t="shared" si="27"/>
        <v>1807.85</v>
      </c>
      <c r="L210" s="335">
        <f t="shared" si="27"/>
        <v>0</v>
      </c>
      <c r="M210" s="335">
        <f t="shared" si="27"/>
        <v>0</v>
      </c>
      <c r="N210" s="335">
        <f t="shared" si="27"/>
        <v>0</v>
      </c>
      <c r="O210" s="335">
        <f t="shared" si="27"/>
        <v>0</v>
      </c>
      <c r="P210" s="335">
        <f t="shared" si="27"/>
        <v>0</v>
      </c>
      <c r="Q210" s="335">
        <f t="shared" si="27"/>
        <v>0</v>
      </c>
      <c r="R210" s="335">
        <f t="shared" si="27"/>
        <v>0</v>
      </c>
      <c r="S210" s="335">
        <f t="shared" si="27"/>
        <v>0</v>
      </c>
      <c r="T210" s="335">
        <f t="shared" si="27"/>
        <v>0</v>
      </c>
      <c r="U210" s="335">
        <f t="shared" si="27"/>
        <v>223820.76</v>
      </c>
      <c r="V210" s="335">
        <f t="shared" si="27"/>
        <v>0</v>
      </c>
      <c r="X210" s="276">
        <f>'Приложение 1'!T207</f>
        <v>0</v>
      </c>
      <c r="Y210" s="276" t="e">
        <f t="shared" si="17"/>
        <v>#DIV/0!</v>
      </c>
      <c r="Z210" s="18" t="e">
        <f t="shared" si="16"/>
        <v>#DIV/0!</v>
      </c>
      <c r="AA210" s="36"/>
    </row>
    <row r="211" spans="1:27" ht="9" customHeight="1">
      <c r="A211" s="329">
        <v>171</v>
      </c>
      <c r="B211" s="331" t="s">
        <v>286</v>
      </c>
      <c r="C211" s="56" t="s">
        <v>982</v>
      </c>
      <c r="D211" s="56"/>
      <c r="E211" s="335">
        <f>F211+U211</f>
        <v>2556075.09</v>
      </c>
      <c r="F211" s="335">
        <v>2332254.33</v>
      </c>
      <c r="G211" s="16">
        <v>0</v>
      </c>
      <c r="H211" s="335">
        <v>0</v>
      </c>
      <c r="I211" s="335">
        <v>0</v>
      </c>
      <c r="J211" s="335" t="s">
        <v>288</v>
      </c>
      <c r="K211" s="335">
        <f>(190+910+260+200+170)*1.045</f>
        <v>1807.85</v>
      </c>
      <c r="L211" s="335">
        <v>0</v>
      </c>
      <c r="M211" s="335">
        <v>0</v>
      </c>
      <c r="N211" s="335">
        <v>0</v>
      </c>
      <c r="O211" s="335">
        <v>0</v>
      </c>
      <c r="P211" s="335">
        <v>0</v>
      </c>
      <c r="Q211" s="335">
        <v>0</v>
      </c>
      <c r="R211" s="335">
        <v>0</v>
      </c>
      <c r="S211" s="335">
        <v>0</v>
      </c>
      <c r="T211" s="335">
        <v>0</v>
      </c>
      <c r="U211" s="335">
        <v>223820.76</v>
      </c>
      <c r="V211" s="335">
        <v>0</v>
      </c>
      <c r="X211" s="276">
        <f>'Приложение 1'!T208</f>
        <v>5307.56</v>
      </c>
      <c r="Y211" s="276" t="e">
        <f t="shared" si="17"/>
        <v>#DIV/0!</v>
      </c>
      <c r="Z211" s="18" t="e">
        <f t="shared" si="16"/>
        <v>#DIV/0!</v>
      </c>
    </row>
    <row r="212" spans="1:27" ht="9" customHeight="1">
      <c r="A212" s="478" t="s">
        <v>444</v>
      </c>
      <c r="B212" s="478"/>
      <c r="C212" s="478"/>
      <c r="D212" s="478"/>
      <c r="E212" s="478"/>
      <c r="F212" s="478"/>
      <c r="G212" s="478"/>
      <c r="H212" s="478"/>
      <c r="I212" s="478"/>
      <c r="J212" s="478"/>
      <c r="K212" s="478"/>
      <c r="L212" s="478"/>
      <c r="M212" s="478"/>
      <c r="N212" s="478"/>
      <c r="O212" s="478"/>
      <c r="P212" s="478"/>
      <c r="Q212" s="478"/>
      <c r="R212" s="478"/>
      <c r="S212" s="478"/>
      <c r="T212" s="478"/>
      <c r="U212" s="478"/>
      <c r="V212" s="478"/>
      <c r="X212" s="276">
        <f>'Приложение 1'!T209</f>
        <v>0</v>
      </c>
      <c r="Y212" s="276" t="e">
        <f t="shared" ref="Y212:Y275" si="28">L212/I212</f>
        <v>#DIV/0!</v>
      </c>
      <c r="Z212" s="18" t="e">
        <f t="shared" ref="Z212:Z275" si="29">X212-Y212</f>
        <v>#DIV/0!</v>
      </c>
    </row>
    <row r="213" spans="1:27" ht="23.25" customHeight="1">
      <c r="A213" s="479" t="s">
        <v>445</v>
      </c>
      <c r="B213" s="479"/>
      <c r="C213" s="56"/>
      <c r="D213" s="56"/>
      <c r="E213" s="335">
        <f t="shared" ref="E213:V213" si="30">SUM(E214:E215)</f>
        <v>3010576.8099999996</v>
      </c>
      <c r="F213" s="335">
        <f t="shared" si="30"/>
        <v>0</v>
      </c>
      <c r="G213" s="16">
        <f t="shared" si="30"/>
        <v>0</v>
      </c>
      <c r="H213" s="335">
        <f t="shared" si="30"/>
        <v>0</v>
      </c>
      <c r="I213" s="335">
        <f t="shared" si="30"/>
        <v>1010.25</v>
      </c>
      <c r="J213" s="335">
        <f t="shared" si="30"/>
        <v>0</v>
      </c>
      <c r="K213" s="335">
        <f t="shared" si="30"/>
        <v>6876.1</v>
      </c>
      <c r="L213" s="335">
        <f t="shared" si="30"/>
        <v>3010576.8099999996</v>
      </c>
      <c r="M213" s="335">
        <f t="shared" si="30"/>
        <v>0</v>
      </c>
      <c r="N213" s="335">
        <f t="shared" si="30"/>
        <v>0</v>
      </c>
      <c r="O213" s="335">
        <f t="shared" si="30"/>
        <v>0</v>
      </c>
      <c r="P213" s="335">
        <f t="shared" si="30"/>
        <v>0</v>
      </c>
      <c r="Q213" s="335">
        <f t="shared" si="30"/>
        <v>0</v>
      </c>
      <c r="R213" s="335">
        <f t="shared" si="30"/>
        <v>0</v>
      </c>
      <c r="S213" s="335">
        <f t="shared" si="30"/>
        <v>0</v>
      </c>
      <c r="T213" s="335">
        <f t="shared" si="30"/>
        <v>0</v>
      </c>
      <c r="U213" s="335">
        <f t="shared" si="30"/>
        <v>0</v>
      </c>
      <c r="V213" s="335">
        <f t="shared" si="30"/>
        <v>0</v>
      </c>
      <c r="X213" s="276">
        <f>'Приложение 1'!T210</f>
        <v>0</v>
      </c>
      <c r="Y213" s="276">
        <f t="shared" si="28"/>
        <v>2980.0314872556296</v>
      </c>
      <c r="Z213" s="18">
        <f t="shared" si="29"/>
        <v>-2980.0314872556296</v>
      </c>
    </row>
    <row r="214" spans="1:27" ht="9" customHeight="1">
      <c r="A214" s="329">
        <v>172</v>
      </c>
      <c r="B214" s="331" t="s">
        <v>291</v>
      </c>
      <c r="C214" s="56" t="s">
        <v>976</v>
      </c>
      <c r="D214" s="56"/>
      <c r="E214" s="335">
        <f>F214+H214+L214+N214+P214+R214+S214+T214+U214+V214</f>
        <v>1578614.91</v>
      </c>
      <c r="F214" s="335">
        <v>0</v>
      </c>
      <c r="G214" s="16">
        <v>0</v>
      </c>
      <c r="H214" s="335">
        <v>0</v>
      </c>
      <c r="I214" s="335">
        <v>551.25</v>
      </c>
      <c r="J214" s="335" t="s">
        <v>110</v>
      </c>
      <c r="K214" s="335">
        <v>3438.05</v>
      </c>
      <c r="L214" s="335">
        <v>1578614.91</v>
      </c>
      <c r="M214" s="335">
        <v>0</v>
      </c>
      <c r="N214" s="335">
        <v>0</v>
      </c>
      <c r="O214" s="335">
        <v>0</v>
      </c>
      <c r="P214" s="335">
        <v>0</v>
      </c>
      <c r="Q214" s="335">
        <v>0</v>
      </c>
      <c r="R214" s="335">
        <v>0</v>
      </c>
      <c r="S214" s="335">
        <v>0</v>
      </c>
      <c r="T214" s="335">
        <v>0</v>
      </c>
      <c r="U214" s="335">
        <v>0</v>
      </c>
      <c r="V214" s="335">
        <v>0</v>
      </c>
      <c r="X214" s="276">
        <f>'Приложение 1'!T211</f>
        <v>4503.95</v>
      </c>
      <c r="Y214" s="276">
        <f t="shared" si="28"/>
        <v>2863.7005170068028</v>
      </c>
      <c r="Z214" s="18">
        <f t="shared" si="29"/>
        <v>1640.249482993197</v>
      </c>
    </row>
    <row r="215" spans="1:27" ht="9" customHeight="1">
      <c r="A215" s="329">
        <v>173</v>
      </c>
      <c r="B215" s="331" t="s">
        <v>292</v>
      </c>
      <c r="C215" s="56" t="s">
        <v>976</v>
      </c>
      <c r="D215" s="56"/>
      <c r="E215" s="335">
        <f>F215+H215+L215+N215+P215+R215+S215+T215+U215+V215</f>
        <v>1431961.9</v>
      </c>
      <c r="F215" s="335">
        <v>0</v>
      </c>
      <c r="G215" s="16">
        <v>0</v>
      </c>
      <c r="H215" s="335">
        <v>0</v>
      </c>
      <c r="I215" s="335">
        <v>459</v>
      </c>
      <c r="J215" s="335" t="s">
        <v>110</v>
      </c>
      <c r="K215" s="335">
        <v>3438.05</v>
      </c>
      <c r="L215" s="335">
        <v>1431961.9</v>
      </c>
      <c r="M215" s="335">
        <v>0</v>
      </c>
      <c r="N215" s="335">
        <v>0</v>
      </c>
      <c r="O215" s="335">
        <v>0</v>
      </c>
      <c r="P215" s="335">
        <v>0</v>
      </c>
      <c r="Q215" s="335">
        <v>0</v>
      </c>
      <c r="R215" s="335">
        <v>0</v>
      </c>
      <c r="S215" s="335">
        <v>0</v>
      </c>
      <c r="T215" s="335">
        <v>0</v>
      </c>
      <c r="U215" s="335">
        <v>0</v>
      </c>
      <c r="V215" s="335">
        <v>0</v>
      </c>
      <c r="X215" s="276">
        <f>'Приложение 1'!T212</f>
        <v>4503.95</v>
      </c>
      <c r="Y215" s="276">
        <f t="shared" si="28"/>
        <v>3119.7427015250541</v>
      </c>
      <c r="Z215" s="18">
        <f t="shared" si="29"/>
        <v>1384.2072984749457</v>
      </c>
    </row>
    <row r="216" spans="1:27" ht="9" customHeight="1">
      <c r="A216" s="478" t="s">
        <v>1047</v>
      </c>
      <c r="B216" s="484"/>
      <c r="C216" s="484"/>
      <c r="D216" s="484"/>
      <c r="E216" s="484"/>
      <c r="F216" s="484"/>
      <c r="G216" s="484"/>
      <c r="H216" s="484"/>
      <c r="I216" s="484"/>
      <c r="J216" s="484"/>
      <c r="K216" s="484"/>
      <c r="L216" s="484"/>
      <c r="M216" s="484"/>
      <c r="N216" s="484"/>
      <c r="O216" s="484"/>
      <c r="P216" s="484"/>
      <c r="Q216" s="484"/>
      <c r="R216" s="484"/>
      <c r="S216" s="484"/>
      <c r="T216" s="484"/>
      <c r="U216" s="484"/>
      <c r="V216" s="484"/>
      <c r="X216" s="276">
        <f>'Приложение 1'!T213</f>
        <v>0</v>
      </c>
      <c r="Y216" s="276" t="e">
        <f t="shared" si="28"/>
        <v>#DIV/0!</v>
      </c>
      <c r="Z216" s="18" t="e">
        <f t="shared" si="29"/>
        <v>#DIV/0!</v>
      </c>
    </row>
    <row r="217" spans="1:27" ht="22.5" customHeight="1">
      <c r="A217" s="487" t="s">
        <v>1048</v>
      </c>
      <c r="B217" s="488"/>
      <c r="C217" s="66"/>
      <c r="D217" s="66"/>
      <c r="E217" s="335">
        <f t="shared" ref="E217:V217" si="31">SUM(E218:E218)</f>
        <v>1594069.23</v>
      </c>
      <c r="F217" s="335">
        <f t="shared" si="31"/>
        <v>0</v>
      </c>
      <c r="G217" s="16">
        <f t="shared" si="31"/>
        <v>0</v>
      </c>
      <c r="H217" s="335">
        <f t="shared" si="31"/>
        <v>0</v>
      </c>
      <c r="I217" s="335">
        <f t="shared" si="31"/>
        <v>631.29999999999995</v>
      </c>
      <c r="J217" s="335">
        <f t="shared" si="31"/>
        <v>0</v>
      </c>
      <c r="K217" s="335">
        <f t="shared" si="31"/>
        <v>2022.07</v>
      </c>
      <c r="L217" s="335">
        <f t="shared" si="31"/>
        <v>1594069.23</v>
      </c>
      <c r="M217" s="335">
        <f t="shared" si="31"/>
        <v>0</v>
      </c>
      <c r="N217" s="335">
        <f t="shared" si="31"/>
        <v>0</v>
      </c>
      <c r="O217" s="335">
        <f t="shared" si="31"/>
        <v>0</v>
      </c>
      <c r="P217" s="335">
        <f t="shared" si="31"/>
        <v>0</v>
      </c>
      <c r="Q217" s="335">
        <f t="shared" si="31"/>
        <v>0</v>
      </c>
      <c r="R217" s="335">
        <f t="shared" si="31"/>
        <v>0</v>
      </c>
      <c r="S217" s="335">
        <f t="shared" si="31"/>
        <v>0</v>
      </c>
      <c r="T217" s="335">
        <f t="shared" si="31"/>
        <v>0</v>
      </c>
      <c r="U217" s="335">
        <f t="shared" si="31"/>
        <v>0</v>
      </c>
      <c r="V217" s="335">
        <f t="shared" si="31"/>
        <v>0</v>
      </c>
      <c r="X217" s="276">
        <f>'Приложение 1'!T214</f>
        <v>0</v>
      </c>
      <c r="Y217" s="276">
        <f t="shared" si="28"/>
        <v>2525.0581815301762</v>
      </c>
      <c r="Z217" s="18">
        <f t="shared" si="29"/>
        <v>-2525.0581815301762</v>
      </c>
    </row>
    <row r="218" spans="1:27" ht="9" customHeight="1">
      <c r="A218" s="329">
        <v>174</v>
      </c>
      <c r="B218" s="331" t="s">
        <v>371</v>
      </c>
      <c r="C218" s="56" t="s">
        <v>975</v>
      </c>
      <c r="D218" s="56"/>
      <c r="E218" s="335">
        <f>F218+H218+L218+N218+P218+R218+S218+T218+U218+V218</f>
        <v>1594069.23</v>
      </c>
      <c r="F218" s="335">
        <v>0</v>
      </c>
      <c r="G218" s="16">
        <v>0</v>
      </c>
      <c r="H218" s="335">
        <v>0</v>
      </c>
      <c r="I218" s="335">
        <v>631.29999999999995</v>
      </c>
      <c r="J218" s="20" t="s">
        <v>109</v>
      </c>
      <c r="K218" s="335">
        <v>2022.07</v>
      </c>
      <c r="L218" s="335">
        <v>1594069.23</v>
      </c>
      <c r="M218" s="335">
        <v>0</v>
      </c>
      <c r="N218" s="335">
        <v>0</v>
      </c>
      <c r="O218" s="335">
        <v>0</v>
      </c>
      <c r="P218" s="335">
        <v>0</v>
      </c>
      <c r="Q218" s="335">
        <v>0</v>
      </c>
      <c r="R218" s="335">
        <v>0</v>
      </c>
      <c r="S218" s="335">
        <v>0</v>
      </c>
      <c r="T218" s="335">
        <v>0</v>
      </c>
      <c r="U218" s="335">
        <v>0</v>
      </c>
      <c r="V218" s="335">
        <v>0</v>
      </c>
      <c r="X218" s="276">
        <f>'Приложение 1'!T215</f>
        <v>4180</v>
      </c>
      <c r="Y218" s="276">
        <f t="shared" si="28"/>
        <v>2525.0581815301762</v>
      </c>
      <c r="Z218" s="18">
        <f t="shared" si="29"/>
        <v>1654.9418184698238</v>
      </c>
    </row>
    <row r="219" spans="1:27" ht="9" customHeight="1">
      <c r="A219" s="478" t="s">
        <v>406</v>
      </c>
      <c r="B219" s="484"/>
      <c r="C219" s="484"/>
      <c r="D219" s="484"/>
      <c r="E219" s="484"/>
      <c r="F219" s="484"/>
      <c r="G219" s="484"/>
      <c r="H219" s="484"/>
      <c r="I219" s="484"/>
      <c r="J219" s="484"/>
      <c r="K219" s="484"/>
      <c r="L219" s="484"/>
      <c r="M219" s="484"/>
      <c r="N219" s="484"/>
      <c r="O219" s="484"/>
      <c r="P219" s="484"/>
      <c r="Q219" s="484"/>
      <c r="R219" s="484"/>
      <c r="S219" s="484"/>
      <c r="T219" s="484"/>
      <c r="U219" s="484"/>
      <c r="V219" s="484"/>
      <c r="X219" s="276">
        <f>'Приложение 1'!T216</f>
        <v>0</v>
      </c>
      <c r="Y219" s="276" t="e">
        <f t="shared" si="28"/>
        <v>#DIV/0!</v>
      </c>
      <c r="Z219" s="18" t="e">
        <f t="shared" si="29"/>
        <v>#DIV/0!</v>
      </c>
    </row>
    <row r="220" spans="1:27" ht="20.25" customHeight="1">
      <c r="A220" s="479" t="s">
        <v>407</v>
      </c>
      <c r="B220" s="484"/>
      <c r="C220" s="66"/>
      <c r="D220" s="66"/>
      <c r="E220" s="335">
        <f>E221</f>
        <v>915711.45</v>
      </c>
      <c r="F220" s="335">
        <v>0</v>
      </c>
      <c r="G220" s="16">
        <v>0</v>
      </c>
      <c r="H220" s="335">
        <v>0</v>
      </c>
      <c r="I220" s="335">
        <f>I221</f>
        <v>369.6</v>
      </c>
      <c r="J220" s="20"/>
      <c r="K220" s="335"/>
      <c r="L220" s="335">
        <f>L221</f>
        <v>915711.45</v>
      </c>
      <c r="M220" s="335">
        <v>0</v>
      </c>
      <c r="N220" s="335">
        <v>0</v>
      </c>
      <c r="O220" s="335">
        <v>0</v>
      </c>
      <c r="P220" s="335">
        <v>0</v>
      </c>
      <c r="Q220" s="335">
        <v>0</v>
      </c>
      <c r="R220" s="335">
        <v>0</v>
      </c>
      <c r="S220" s="335">
        <v>0</v>
      </c>
      <c r="T220" s="335">
        <v>0</v>
      </c>
      <c r="U220" s="335">
        <v>0</v>
      </c>
      <c r="V220" s="335">
        <v>0</v>
      </c>
      <c r="X220" s="276">
        <f>'Приложение 1'!T217</f>
        <v>0</v>
      </c>
      <c r="Y220" s="276">
        <f t="shared" si="28"/>
        <v>2477.574269480519</v>
      </c>
      <c r="Z220" s="18">
        <f t="shared" si="29"/>
        <v>-2477.574269480519</v>
      </c>
    </row>
    <row r="221" spans="1:27" ht="9" customHeight="1">
      <c r="A221" s="329">
        <v>175</v>
      </c>
      <c r="B221" s="331" t="s">
        <v>317</v>
      </c>
      <c r="C221" s="56" t="s">
        <v>976</v>
      </c>
      <c r="D221" s="56"/>
      <c r="E221" s="335">
        <f>F221+H221+L221+N221+P221+R221+S221+T221+U221+V221</f>
        <v>915711.45</v>
      </c>
      <c r="F221" s="335">
        <v>0</v>
      </c>
      <c r="G221" s="16">
        <v>0</v>
      </c>
      <c r="H221" s="335">
        <v>0</v>
      </c>
      <c r="I221" s="335">
        <v>369.6</v>
      </c>
      <c r="J221" s="335" t="s">
        <v>110</v>
      </c>
      <c r="K221" s="335">
        <v>3438.05</v>
      </c>
      <c r="L221" s="335">
        <v>915711.45</v>
      </c>
      <c r="M221" s="335">
        <v>0</v>
      </c>
      <c r="N221" s="335">
        <v>0</v>
      </c>
      <c r="O221" s="335">
        <v>0</v>
      </c>
      <c r="P221" s="335">
        <v>0</v>
      </c>
      <c r="Q221" s="335">
        <v>0</v>
      </c>
      <c r="R221" s="335">
        <v>0</v>
      </c>
      <c r="S221" s="335">
        <v>0</v>
      </c>
      <c r="T221" s="335">
        <v>0</v>
      </c>
      <c r="U221" s="335">
        <v>0</v>
      </c>
      <c r="V221" s="335">
        <v>0</v>
      </c>
      <c r="X221" s="276">
        <f>'Приложение 1'!T218</f>
        <v>4503.95</v>
      </c>
      <c r="Y221" s="276">
        <f t="shared" si="28"/>
        <v>2477.574269480519</v>
      </c>
      <c r="Z221" s="18">
        <f t="shared" si="29"/>
        <v>2026.3757305194808</v>
      </c>
    </row>
    <row r="222" spans="1:27" ht="9" customHeight="1">
      <c r="A222" s="478" t="s">
        <v>303</v>
      </c>
      <c r="B222" s="484"/>
      <c r="C222" s="484"/>
      <c r="D222" s="484"/>
      <c r="E222" s="484"/>
      <c r="F222" s="484"/>
      <c r="G222" s="484"/>
      <c r="H222" s="484"/>
      <c r="I222" s="484"/>
      <c r="J222" s="484"/>
      <c r="K222" s="484"/>
      <c r="L222" s="484"/>
      <c r="M222" s="484"/>
      <c r="N222" s="484"/>
      <c r="O222" s="484"/>
      <c r="P222" s="484"/>
      <c r="Q222" s="484"/>
      <c r="R222" s="484"/>
      <c r="S222" s="484"/>
      <c r="T222" s="484"/>
      <c r="U222" s="484"/>
      <c r="V222" s="484"/>
      <c r="X222" s="276">
        <f>'Приложение 1'!T219</f>
        <v>0</v>
      </c>
      <c r="Y222" s="276" t="e">
        <f t="shared" si="28"/>
        <v>#DIV/0!</v>
      </c>
      <c r="Z222" s="18" t="e">
        <f t="shared" si="29"/>
        <v>#DIV/0!</v>
      </c>
    </row>
    <row r="223" spans="1:27" ht="10.5" customHeight="1">
      <c r="A223" s="479" t="s">
        <v>298</v>
      </c>
      <c r="B223" s="484"/>
      <c r="C223" s="66"/>
      <c r="D223" s="66"/>
      <c r="E223" s="335">
        <f>E224</f>
        <v>1758941.64</v>
      </c>
      <c r="F223" s="335">
        <v>0</v>
      </c>
      <c r="G223" s="16">
        <v>0</v>
      </c>
      <c r="H223" s="335">
        <v>0</v>
      </c>
      <c r="I223" s="335">
        <f>I224</f>
        <v>442.13</v>
      </c>
      <c r="J223" s="46"/>
      <c r="K223" s="335"/>
      <c r="L223" s="335">
        <f>L224</f>
        <v>1758941.64</v>
      </c>
      <c r="M223" s="335">
        <v>0</v>
      </c>
      <c r="N223" s="335">
        <v>0</v>
      </c>
      <c r="O223" s="335">
        <v>0</v>
      </c>
      <c r="P223" s="335">
        <v>0</v>
      </c>
      <c r="Q223" s="335">
        <v>0</v>
      </c>
      <c r="R223" s="335">
        <v>0</v>
      </c>
      <c r="S223" s="335">
        <v>0</v>
      </c>
      <c r="T223" s="335">
        <v>0</v>
      </c>
      <c r="U223" s="335">
        <v>0</v>
      </c>
      <c r="V223" s="335">
        <v>0</v>
      </c>
      <c r="X223" s="276">
        <f>'Приложение 1'!T220</f>
        <v>0</v>
      </c>
      <c r="Y223" s="276">
        <f t="shared" si="28"/>
        <v>3978.3358740641893</v>
      </c>
      <c r="Z223" s="18">
        <f t="shared" si="29"/>
        <v>-3978.3358740641893</v>
      </c>
    </row>
    <row r="224" spans="1:27" ht="9" customHeight="1">
      <c r="A224" s="329">
        <v>176</v>
      </c>
      <c r="B224" s="331" t="s">
        <v>315</v>
      </c>
      <c r="C224" s="56" t="s">
        <v>976</v>
      </c>
      <c r="D224" s="56"/>
      <c r="E224" s="335">
        <f>F224+H224+L224+N224+P224+R224+S224+T224+U224+V224</f>
        <v>1758941.64</v>
      </c>
      <c r="F224" s="335">
        <v>0</v>
      </c>
      <c r="G224" s="16">
        <v>0</v>
      </c>
      <c r="H224" s="335">
        <v>0</v>
      </c>
      <c r="I224" s="335">
        <v>442.13</v>
      </c>
      <c r="J224" s="335" t="s">
        <v>110</v>
      </c>
      <c r="K224" s="335">
        <v>3438.05</v>
      </c>
      <c r="L224" s="335">
        <v>1758941.64</v>
      </c>
      <c r="M224" s="335">
        <v>0</v>
      </c>
      <c r="N224" s="335">
        <v>0</v>
      </c>
      <c r="O224" s="335">
        <v>0</v>
      </c>
      <c r="P224" s="335">
        <v>0</v>
      </c>
      <c r="Q224" s="335">
        <v>0</v>
      </c>
      <c r="R224" s="335">
        <v>0</v>
      </c>
      <c r="S224" s="335">
        <v>0</v>
      </c>
      <c r="T224" s="335">
        <v>0</v>
      </c>
      <c r="U224" s="335">
        <v>0</v>
      </c>
      <c r="V224" s="335">
        <v>0</v>
      </c>
      <c r="X224" s="276">
        <f>'Приложение 1'!T221</f>
        <v>4503.95</v>
      </c>
      <c r="Y224" s="276">
        <f t="shared" si="28"/>
        <v>3978.3358740641893</v>
      </c>
      <c r="Z224" s="18">
        <f t="shared" si="29"/>
        <v>525.61412593581053</v>
      </c>
    </row>
    <row r="225" spans="1:26" ht="9" customHeight="1">
      <c r="A225" s="478" t="s">
        <v>293</v>
      </c>
      <c r="B225" s="484"/>
      <c r="C225" s="484"/>
      <c r="D225" s="484"/>
      <c r="E225" s="484"/>
      <c r="F225" s="484"/>
      <c r="G225" s="484"/>
      <c r="H225" s="484"/>
      <c r="I225" s="484"/>
      <c r="J225" s="484"/>
      <c r="K225" s="484"/>
      <c r="L225" s="484"/>
      <c r="M225" s="484"/>
      <c r="N225" s="484"/>
      <c r="O225" s="484"/>
      <c r="P225" s="484"/>
      <c r="Q225" s="484"/>
      <c r="R225" s="484"/>
      <c r="S225" s="484"/>
      <c r="T225" s="484"/>
      <c r="U225" s="484"/>
      <c r="V225" s="484"/>
      <c r="X225" s="276">
        <f>'Приложение 1'!T222</f>
        <v>0</v>
      </c>
      <c r="Y225" s="276" t="e">
        <f t="shared" si="28"/>
        <v>#DIV/0!</v>
      </c>
      <c r="Z225" s="18" t="e">
        <f t="shared" si="29"/>
        <v>#DIV/0!</v>
      </c>
    </row>
    <row r="226" spans="1:26" ht="23.25" customHeight="1">
      <c r="A226" s="479" t="s">
        <v>299</v>
      </c>
      <c r="B226" s="484"/>
      <c r="C226" s="66"/>
      <c r="D226" s="66"/>
      <c r="E226" s="335">
        <f>SUM(E227:E237)</f>
        <v>23343711.789999999</v>
      </c>
      <c r="F226" s="335">
        <v>0</v>
      </c>
      <c r="G226" s="16">
        <v>0</v>
      </c>
      <c r="H226" s="335">
        <v>0</v>
      </c>
      <c r="I226" s="335">
        <f>SUM(I227:I237)</f>
        <v>8172.65</v>
      </c>
      <c r="J226" s="46"/>
      <c r="K226" s="335"/>
      <c r="L226" s="335">
        <f>SUM(L227:L237)</f>
        <v>23343711.789999999</v>
      </c>
      <c r="M226" s="335">
        <v>0</v>
      </c>
      <c r="N226" s="335">
        <v>0</v>
      </c>
      <c r="O226" s="335">
        <v>0</v>
      </c>
      <c r="P226" s="335">
        <v>0</v>
      </c>
      <c r="Q226" s="335">
        <v>0</v>
      </c>
      <c r="R226" s="335">
        <v>0</v>
      </c>
      <c r="S226" s="335">
        <v>0</v>
      </c>
      <c r="T226" s="335">
        <v>0</v>
      </c>
      <c r="U226" s="335">
        <v>0</v>
      </c>
      <c r="V226" s="335">
        <v>0</v>
      </c>
      <c r="X226" s="276">
        <f>'Приложение 1'!T223</f>
        <v>0</v>
      </c>
      <c r="Y226" s="276">
        <f t="shared" si="28"/>
        <v>2856.3209962496867</v>
      </c>
      <c r="Z226" s="18">
        <f t="shared" si="29"/>
        <v>-2856.3209962496867</v>
      </c>
    </row>
    <row r="227" spans="1:26" ht="9" customHeight="1">
      <c r="A227" s="329">
        <v>177</v>
      </c>
      <c r="B227" s="331" t="s">
        <v>304</v>
      </c>
      <c r="C227" s="56" t="s">
        <v>975</v>
      </c>
      <c r="D227" s="56"/>
      <c r="E227" s="335">
        <f>F227+H227+L227+N227+P227+R227+S227+T227+U227+V227</f>
        <v>3446471.72</v>
      </c>
      <c r="F227" s="335">
        <v>0</v>
      </c>
      <c r="G227" s="16">
        <v>0</v>
      </c>
      <c r="H227" s="335">
        <v>0</v>
      </c>
      <c r="I227" s="335">
        <v>902.16</v>
      </c>
      <c r="J227" s="20" t="s">
        <v>109</v>
      </c>
      <c r="K227" s="335">
        <v>2022.07</v>
      </c>
      <c r="L227" s="335">
        <v>3446471.72</v>
      </c>
      <c r="M227" s="335">
        <v>0</v>
      </c>
      <c r="N227" s="335">
        <v>0</v>
      </c>
      <c r="O227" s="335">
        <v>0</v>
      </c>
      <c r="P227" s="335">
        <v>0</v>
      </c>
      <c r="Q227" s="335">
        <v>0</v>
      </c>
      <c r="R227" s="335">
        <v>0</v>
      </c>
      <c r="S227" s="335">
        <v>0</v>
      </c>
      <c r="T227" s="335">
        <v>0</v>
      </c>
      <c r="U227" s="335">
        <v>0</v>
      </c>
      <c r="V227" s="335">
        <v>0</v>
      </c>
      <c r="X227" s="276">
        <f>'Приложение 1'!T224</f>
        <v>4180</v>
      </c>
      <c r="Y227" s="276">
        <f t="shared" si="28"/>
        <v>3820.244435576838</v>
      </c>
      <c r="Z227" s="18">
        <f t="shared" si="29"/>
        <v>359.75556442316201</v>
      </c>
    </row>
    <row r="228" spans="1:26" ht="9" customHeight="1">
      <c r="A228" s="329">
        <v>178</v>
      </c>
      <c r="B228" s="331" t="s">
        <v>305</v>
      </c>
      <c r="C228" s="56" t="s">
        <v>975</v>
      </c>
      <c r="D228" s="56"/>
      <c r="E228" s="335">
        <f>F228+H228+L228+N228+P228+R228+S228+T228+U228+V228</f>
        <v>3201832.16</v>
      </c>
      <c r="F228" s="335">
        <v>0</v>
      </c>
      <c r="G228" s="16">
        <v>0</v>
      </c>
      <c r="H228" s="335">
        <v>0</v>
      </c>
      <c r="I228" s="335">
        <v>785.45</v>
      </c>
      <c r="J228" s="20" t="s">
        <v>109</v>
      </c>
      <c r="K228" s="335">
        <v>2022.07</v>
      </c>
      <c r="L228" s="335">
        <v>3201832.16</v>
      </c>
      <c r="M228" s="335">
        <v>0</v>
      </c>
      <c r="N228" s="335">
        <v>0</v>
      </c>
      <c r="O228" s="335">
        <v>0</v>
      </c>
      <c r="P228" s="335">
        <v>0</v>
      </c>
      <c r="Q228" s="335">
        <v>0</v>
      </c>
      <c r="R228" s="335">
        <v>0</v>
      </c>
      <c r="S228" s="335">
        <v>0</v>
      </c>
      <c r="T228" s="335">
        <v>0</v>
      </c>
      <c r="U228" s="335">
        <v>0</v>
      </c>
      <c r="V228" s="335">
        <v>0</v>
      </c>
      <c r="X228" s="276">
        <f>'Приложение 1'!T225</f>
        <v>4180</v>
      </c>
      <c r="Y228" s="276">
        <f t="shared" si="28"/>
        <v>4076.430275638169</v>
      </c>
      <c r="Z228" s="18">
        <f t="shared" si="29"/>
        <v>103.56972436183105</v>
      </c>
    </row>
    <row r="229" spans="1:26" ht="9" customHeight="1">
      <c r="A229" s="329">
        <v>179</v>
      </c>
      <c r="B229" s="331" t="s">
        <v>306</v>
      </c>
      <c r="C229" s="56" t="s">
        <v>975</v>
      </c>
      <c r="D229" s="56"/>
      <c r="E229" s="335">
        <f t="shared" ref="E229:E236" si="32">F229+H229+L229+N229+P229+R229+S229+T229+U229+V229</f>
        <v>5721344.5199999996</v>
      </c>
      <c r="F229" s="335">
        <v>0</v>
      </c>
      <c r="G229" s="16">
        <v>0</v>
      </c>
      <c r="H229" s="335">
        <v>0</v>
      </c>
      <c r="I229" s="335">
        <v>1472</v>
      </c>
      <c r="J229" s="20" t="s">
        <v>109</v>
      </c>
      <c r="K229" s="335">
        <v>2022.07</v>
      </c>
      <c r="L229" s="335">
        <v>5721344.5199999996</v>
      </c>
      <c r="M229" s="335">
        <v>0</v>
      </c>
      <c r="N229" s="335">
        <v>0</v>
      </c>
      <c r="O229" s="335">
        <v>0</v>
      </c>
      <c r="P229" s="335">
        <v>0</v>
      </c>
      <c r="Q229" s="335">
        <v>0</v>
      </c>
      <c r="R229" s="335">
        <v>0</v>
      </c>
      <c r="S229" s="335">
        <v>0</v>
      </c>
      <c r="T229" s="335">
        <v>0</v>
      </c>
      <c r="U229" s="335">
        <v>0</v>
      </c>
      <c r="V229" s="335">
        <v>0</v>
      </c>
      <c r="X229" s="276">
        <f>'Приложение 1'!T226</f>
        <v>4180</v>
      </c>
      <c r="Y229" s="276">
        <f t="shared" si="28"/>
        <v>3886.7829619565214</v>
      </c>
      <c r="Z229" s="18">
        <f t="shared" si="29"/>
        <v>293.21703804347862</v>
      </c>
    </row>
    <row r="230" spans="1:26" ht="9" customHeight="1">
      <c r="A230" s="329">
        <v>180</v>
      </c>
      <c r="B230" s="331" t="s">
        <v>310</v>
      </c>
      <c r="C230" s="56" t="s">
        <v>975</v>
      </c>
      <c r="D230" s="56"/>
      <c r="E230" s="335">
        <f t="shared" si="32"/>
        <v>791403.92</v>
      </c>
      <c r="F230" s="335">
        <v>0</v>
      </c>
      <c r="G230" s="16">
        <v>0</v>
      </c>
      <c r="H230" s="335">
        <v>0</v>
      </c>
      <c r="I230" s="335">
        <v>438</v>
      </c>
      <c r="J230" s="20" t="s">
        <v>109</v>
      </c>
      <c r="K230" s="335">
        <v>2022.07</v>
      </c>
      <c r="L230" s="335">
        <v>791403.92</v>
      </c>
      <c r="M230" s="335">
        <v>0</v>
      </c>
      <c r="N230" s="335">
        <v>0</v>
      </c>
      <c r="O230" s="335">
        <v>0</v>
      </c>
      <c r="P230" s="335">
        <v>0</v>
      </c>
      <c r="Q230" s="335">
        <v>0</v>
      </c>
      <c r="R230" s="335">
        <v>0</v>
      </c>
      <c r="S230" s="335">
        <v>0</v>
      </c>
      <c r="T230" s="335">
        <v>0</v>
      </c>
      <c r="U230" s="335">
        <v>0</v>
      </c>
      <c r="V230" s="335">
        <v>0</v>
      </c>
      <c r="X230" s="276">
        <f>'Приложение 1'!T227</f>
        <v>4180</v>
      </c>
      <c r="Y230" s="276">
        <f t="shared" si="28"/>
        <v>1806.8582648401828</v>
      </c>
      <c r="Z230" s="18">
        <f t="shared" si="29"/>
        <v>2373.1417351598175</v>
      </c>
    </row>
    <row r="231" spans="1:26" ht="9" customHeight="1">
      <c r="A231" s="329">
        <v>181</v>
      </c>
      <c r="B231" s="331" t="s">
        <v>307</v>
      </c>
      <c r="C231" s="56" t="s">
        <v>975</v>
      </c>
      <c r="D231" s="56"/>
      <c r="E231" s="335">
        <f t="shared" si="32"/>
        <v>750571.93</v>
      </c>
      <c r="F231" s="335">
        <v>0</v>
      </c>
      <c r="G231" s="16">
        <v>0</v>
      </c>
      <c r="H231" s="335">
        <v>0</v>
      </c>
      <c r="I231" s="335">
        <v>383.7</v>
      </c>
      <c r="J231" s="20" t="s">
        <v>109</v>
      </c>
      <c r="K231" s="335">
        <v>2022.07</v>
      </c>
      <c r="L231" s="335">
        <v>750571.93</v>
      </c>
      <c r="M231" s="335">
        <v>0</v>
      </c>
      <c r="N231" s="335">
        <v>0</v>
      </c>
      <c r="O231" s="335">
        <v>0</v>
      </c>
      <c r="P231" s="335">
        <v>0</v>
      </c>
      <c r="Q231" s="335">
        <v>0</v>
      </c>
      <c r="R231" s="335">
        <v>0</v>
      </c>
      <c r="S231" s="335">
        <v>0</v>
      </c>
      <c r="T231" s="335">
        <v>0</v>
      </c>
      <c r="U231" s="335">
        <v>0</v>
      </c>
      <c r="V231" s="335">
        <v>0</v>
      </c>
      <c r="X231" s="276">
        <f>'Приложение 1'!T228</f>
        <v>4180</v>
      </c>
      <c r="Y231" s="276">
        <f t="shared" si="28"/>
        <v>1956.1426374771959</v>
      </c>
      <c r="Z231" s="18">
        <f t="shared" si="29"/>
        <v>2223.8573625228041</v>
      </c>
    </row>
    <row r="232" spans="1:26" ht="9" customHeight="1">
      <c r="A232" s="329">
        <v>182</v>
      </c>
      <c r="B232" s="331" t="s">
        <v>308</v>
      </c>
      <c r="C232" s="56" t="s">
        <v>975</v>
      </c>
      <c r="D232" s="56"/>
      <c r="E232" s="335">
        <f t="shared" si="32"/>
        <v>1714578.77</v>
      </c>
      <c r="F232" s="335">
        <v>0</v>
      </c>
      <c r="G232" s="16">
        <v>0</v>
      </c>
      <c r="H232" s="335">
        <v>0</v>
      </c>
      <c r="I232" s="335">
        <v>961.7</v>
      </c>
      <c r="J232" s="20" t="s">
        <v>109</v>
      </c>
      <c r="K232" s="335">
        <v>2022.07</v>
      </c>
      <c r="L232" s="335">
        <v>1714578.77</v>
      </c>
      <c r="M232" s="335">
        <v>0</v>
      </c>
      <c r="N232" s="335">
        <v>0</v>
      </c>
      <c r="O232" s="335">
        <v>0</v>
      </c>
      <c r="P232" s="335">
        <v>0</v>
      </c>
      <c r="Q232" s="335">
        <v>0</v>
      </c>
      <c r="R232" s="335">
        <v>0</v>
      </c>
      <c r="S232" s="335">
        <v>0</v>
      </c>
      <c r="T232" s="335">
        <v>0</v>
      </c>
      <c r="U232" s="335">
        <v>0</v>
      </c>
      <c r="V232" s="335">
        <v>0</v>
      </c>
      <c r="X232" s="276">
        <f>'Приложение 1'!T229</f>
        <v>4180</v>
      </c>
      <c r="Y232" s="276">
        <f t="shared" si="28"/>
        <v>1782.862399916814</v>
      </c>
      <c r="Z232" s="18">
        <f t="shared" si="29"/>
        <v>2397.137600083186</v>
      </c>
    </row>
    <row r="233" spans="1:26" ht="9" customHeight="1">
      <c r="A233" s="329">
        <v>183</v>
      </c>
      <c r="B233" s="331" t="s">
        <v>309</v>
      </c>
      <c r="C233" s="56" t="s">
        <v>976</v>
      </c>
      <c r="D233" s="56"/>
      <c r="E233" s="335">
        <f t="shared" si="32"/>
        <v>1645012.38</v>
      </c>
      <c r="F233" s="335">
        <v>0</v>
      </c>
      <c r="G233" s="16">
        <v>0</v>
      </c>
      <c r="H233" s="335">
        <v>0</v>
      </c>
      <c r="I233" s="335">
        <v>560.27</v>
      </c>
      <c r="J233" s="335" t="s">
        <v>110</v>
      </c>
      <c r="K233" s="335">
        <v>3438.05</v>
      </c>
      <c r="L233" s="335">
        <v>1645012.38</v>
      </c>
      <c r="M233" s="335">
        <v>0</v>
      </c>
      <c r="N233" s="335">
        <v>0</v>
      </c>
      <c r="O233" s="335">
        <v>0</v>
      </c>
      <c r="P233" s="335">
        <v>0</v>
      </c>
      <c r="Q233" s="335">
        <v>0</v>
      </c>
      <c r="R233" s="335">
        <v>0</v>
      </c>
      <c r="S233" s="335">
        <v>0</v>
      </c>
      <c r="T233" s="335">
        <v>0</v>
      </c>
      <c r="U233" s="335">
        <v>0</v>
      </c>
      <c r="V233" s="335">
        <v>0</v>
      </c>
      <c r="X233" s="276">
        <f>'Приложение 1'!T230</f>
        <v>4503.95</v>
      </c>
      <c r="Y233" s="276">
        <f t="shared" si="28"/>
        <v>2936.1064843736053</v>
      </c>
      <c r="Z233" s="18">
        <f t="shared" si="29"/>
        <v>1567.8435156263945</v>
      </c>
    </row>
    <row r="234" spans="1:26" ht="9" customHeight="1">
      <c r="A234" s="329">
        <v>184</v>
      </c>
      <c r="B234" s="331" t="s">
        <v>311</v>
      </c>
      <c r="C234" s="56" t="s">
        <v>975</v>
      </c>
      <c r="D234" s="56"/>
      <c r="E234" s="335">
        <f t="shared" si="32"/>
        <v>2961909.1</v>
      </c>
      <c r="F234" s="335">
        <v>0</v>
      </c>
      <c r="G234" s="16">
        <v>0</v>
      </c>
      <c r="H234" s="335">
        <v>0</v>
      </c>
      <c r="I234" s="335">
        <v>1015.2</v>
      </c>
      <c r="J234" s="20" t="s">
        <v>109</v>
      </c>
      <c r="K234" s="335">
        <v>2022.07</v>
      </c>
      <c r="L234" s="335">
        <v>2961909.1</v>
      </c>
      <c r="M234" s="335">
        <v>0</v>
      </c>
      <c r="N234" s="335">
        <v>0</v>
      </c>
      <c r="O234" s="335">
        <v>0</v>
      </c>
      <c r="P234" s="335">
        <v>0</v>
      </c>
      <c r="Q234" s="335">
        <v>0</v>
      </c>
      <c r="R234" s="335">
        <v>0</v>
      </c>
      <c r="S234" s="335">
        <v>0</v>
      </c>
      <c r="T234" s="335">
        <v>0</v>
      </c>
      <c r="U234" s="335">
        <v>0</v>
      </c>
      <c r="V234" s="335">
        <v>0</v>
      </c>
      <c r="X234" s="276">
        <f>'Приложение 1'!T231</f>
        <v>4180</v>
      </c>
      <c r="Y234" s="276">
        <f t="shared" si="28"/>
        <v>2917.5621552403468</v>
      </c>
      <c r="Z234" s="18">
        <f t="shared" si="29"/>
        <v>1262.4378447596532</v>
      </c>
    </row>
    <row r="235" spans="1:26" ht="9" customHeight="1">
      <c r="A235" s="329">
        <v>185</v>
      </c>
      <c r="B235" s="331" t="s">
        <v>312</v>
      </c>
      <c r="C235" s="56" t="s">
        <v>975</v>
      </c>
      <c r="D235" s="56"/>
      <c r="E235" s="335">
        <f t="shared" si="32"/>
        <v>1234896.07</v>
      </c>
      <c r="F235" s="335">
        <v>0</v>
      </c>
      <c r="G235" s="16">
        <v>0</v>
      </c>
      <c r="H235" s="335">
        <v>0</v>
      </c>
      <c r="I235" s="335">
        <v>1007</v>
      </c>
      <c r="J235" s="20" t="s">
        <v>109</v>
      </c>
      <c r="K235" s="335">
        <v>2022.07</v>
      </c>
      <c r="L235" s="335">
        <v>1234896.07</v>
      </c>
      <c r="M235" s="335">
        <v>0</v>
      </c>
      <c r="N235" s="335">
        <v>0</v>
      </c>
      <c r="O235" s="335">
        <v>0</v>
      </c>
      <c r="P235" s="335">
        <v>0</v>
      </c>
      <c r="Q235" s="335">
        <v>0</v>
      </c>
      <c r="R235" s="335">
        <v>0</v>
      </c>
      <c r="S235" s="335">
        <v>0</v>
      </c>
      <c r="T235" s="335">
        <v>0</v>
      </c>
      <c r="U235" s="335">
        <v>0</v>
      </c>
      <c r="V235" s="335">
        <v>0</v>
      </c>
      <c r="X235" s="276">
        <f>'Приложение 1'!T232</f>
        <v>4180</v>
      </c>
      <c r="Y235" s="276">
        <f t="shared" si="28"/>
        <v>1226.3118867924529</v>
      </c>
      <c r="Z235" s="18">
        <f t="shared" si="29"/>
        <v>2953.6881132075468</v>
      </c>
    </row>
    <row r="236" spans="1:26" ht="9" customHeight="1">
      <c r="A236" s="329">
        <v>186</v>
      </c>
      <c r="B236" s="331" t="s">
        <v>313</v>
      </c>
      <c r="C236" s="56" t="s">
        <v>976</v>
      </c>
      <c r="D236" s="56"/>
      <c r="E236" s="335">
        <f t="shared" si="32"/>
        <v>1205166.82</v>
      </c>
      <c r="F236" s="335">
        <v>0</v>
      </c>
      <c r="G236" s="16">
        <v>0</v>
      </c>
      <c r="H236" s="335">
        <v>0</v>
      </c>
      <c r="I236" s="335">
        <v>403.27</v>
      </c>
      <c r="J236" s="335" t="s">
        <v>110</v>
      </c>
      <c r="K236" s="335">
        <v>3438.05</v>
      </c>
      <c r="L236" s="335">
        <v>1205166.82</v>
      </c>
      <c r="M236" s="335">
        <v>0</v>
      </c>
      <c r="N236" s="335">
        <v>0</v>
      </c>
      <c r="O236" s="335">
        <v>0</v>
      </c>
      <c r="P236" s="335">
        <v>0</v>
      </c>
      <c r="Q236" s="335">
        <v>0</v>
      </c>
      <c r="R236" s="335">
        <v>0</v>
      </c>
      <c r="S236" s="335">
        <v>0</v>
      </c>
      <c r="T236" s="335">
        <v>0</v>
      </c>
      <c r="U236" s="335">
        <v>0</v>
      </c>
      <c r="V236" s="335">
        <v>0</v>
      </c>
      <c r="X236" s="276">
        <f>'Приложение 1'!T233</f>
        <v>4503.95</v>
      </c>
      <c r="Y236" s="276">
        <f t="shared" si="28"/>
        <v>2988.4861755151637</v>
      </c>
      <c r="Z236" s="18">
        <f t="shared" si="29"/>
        <v>1515.4638244848361</v>
      </c>
    </row>
    <row r="237" spans="1:26" ht="9" customHeight="1">
      <c r="A237" s="329">
        <v>187</v>
      </c>
      <c r="B237" s="331" t="s">
        <v>314</v>
      </c>
      <c r="C237" s="56" t="s">
        <v>976</v>
      </c>
      <c r="D237" s="56"/>
      <c r="E237" s="335">
        <f>F237+H237+L237+N237+P237+R237+S237+T237+U237+V237</f>
        <v>670524.4</v>
      </c>
      <c r="F237" s="335">
        <v>0</v>
      </c>
      <c r="G237" s="16">
        <v>0</v>
      </c>
      <c r="H237" s="335">
        <v>0</v>
      </c>
      <c r="I237" s="335">
        <v>243.9</v>
      </c>
      <c r="J237" s="335" t="s">
        <v>110</v>
      </c>
      <c r="K237" s="335">
        <v>3438.05</v>
      </c>
      <c r="L237" s="335">
        <v>670524.4</v>
      </c>
      <c r="M237" s="335">
        <v>0</v>
      </c>
      <c r="N237" s="335">
        <v>0</v>
      </c>
      <c r="O237" s="335">
        <v>0</v>
      </c>
      <c r="P237" s="335">
        <v>0</v>
      </c>
      <c r="Q237" s="335">
        <v>0</v>
      </c>
      <c r="R237" s="335">
        <v>0</v>
      </c>
      <c r="S237" s="335">
        <v>0</v>
      </c>
      <c r="T237" s="335">
        <v>0</v>
      </c>
      <c r="U237" s="335">
        <v>0</v>
      </c>
      <c r="V237" s="335">
        <v>0</v>
      </c>
      <c r="X237" s="276">
        <f>'Приложение 1'!T234</f>
        <v>4503.95</v>
      </c>
      <c r="Y237" s="276">
        <f t="shared" si="28"/>
        <v>2749.1775317753177</v>
      </c>
      <c r="Z237" s="18">
        <f t="shared" si="29"/>
        <v>1754.7724682246821</v>
      </c>
    </row>
    <row r="238" spans="1:26" ht="9" customHeight="1">
      <c r="A238" s="478" t="s">
        <v>294</v>
      </c>
      <c r="B238" s="484"/>
      <c r="C238" s="484"/>
      <c r="D238" s="484"/>
      <c r="E238" s="484"/>
      <c r="F238" s="484"/>
      <c r="G238" s="484"/>
      <c r="H238" s="484"/>
      <c r="I238" s="484"/>
      <c r="J238" s="484"/>
      <c r="K238" s="484"/>
      <c r="L238" s="484"/>
      <c r="M238" s="484"/>
      <c r="N238" s="484"/>
      <c r="O238" s="484"/>
      <c r="P238" s="484"/>
      <c r="Q238" s="484"/>
      <c r="R238" s="484"/>
      <c r="S238" s="484"/>
      <c r="T238" s="484"/>
      <c r="U238" s="484"/>
      <c r="V238" s="484"/>
      <c r="X238" s="276">
        <f>'Приложение 1'!T235</f>
        <v>0</v>
      </c>
      <c r="Y238" s="276" t="e">
        <f t="shared" si="28"/>
        <v>#DIV/0!</v>
      </c>
      <c r="Z238" s="18" t="e">
        <f t="shared" si="29"/>
        <v>#DIV/0!</v>
      </c>
    </row>
    <row r="239" spans="1:26" ht="23.25" customHeight="1">
      <c r="A239" s="479" t="s">
        <v>300</v>
      </c>
      <c r="B239" s="484"/>
      <c r="C239" s="66"/>
      <c r="D239" s="66"/>
      <c r="E239" s="335">
        <f>E240+E241</f>
        <v>2940855.84</v>
      </c>
      <c r="F239" s="335">
        <v>0</v>
      </c>
      <c r="G239" s="16">
        <v>0</v>
      </c>
      <c r="H239" s="335">
        <v>0</v>
      </c>
      <c r="I239" s="335">
        <f>I240+I241</f>
        <v>912.58999999999992</v>
      </c>
      <c r="J239" s="46"/>
      <c r="K239" s="335"/>
      <c r="L239" s="335">
        <f>L240+L241</f>
        <v>2940855.84</v>
      </c>
      <c r="M239" s="335">
        <v>0</v>
      </c>
      <c r="N239" s="335">
        <v>0</v>
      </c>
      <c r="O239" s="335">
        <v>0</v>
      </c>
      <c r="P239" s="335">
        <v>0</v>
      </c>
      <c r="Q239" s="335">
        <v>0</v>
      </c>
      <c r="R239" s="335">
        <v>0</v>
      </c>
      <c r="S239" s="335">
        <v>0</v>
      </c>
      <c r="T239" s="335">
        <v>0</v>
      </c>
      <c r="U239" s="335">
        <v>0</v>
      </c>
      <c r="V239" s="335">
        <v>0</v>
      </c>
      <c r="X239" s="276">
        <f>'Приложение 1'!T236</f>
        <v>0</v>
      </c>
      <c r="Y239" s="276">
        <f t="shared" si="28"/>
        <v>3222.537875716368</v>
      </c>
      <c r="Z239" s="18">
        <f t="shared" si="29"/>
        <v>-3222.537875716368</v>
      </c>
    </row>
    <row r="240" spans="1:26" ht="9" customHeight="1">
      <c r="A240" s="329">
        <v>188</v>
      </c>
      <c r="B240" s="331" t="s">
        <v>323</v>
      </c>
      <c r="C240" s="56" t="s">
        <v>976</v>
      </c>
      <c r="D240" s="56"/>
      <c r="E240" s="335">
        <f>F240+H240+L240+N240+P240+R240+S240+T240+U240+V240</f>
        <v>1214177.33</v>
      </c>
      <c r="F240" s="335">
        <v>0</v>
      </c>
      <c r="G240" s="16">
        <v>0</v>
      </c>
      <c r="H240" s="335">
        <v>0</v>
      </c>
      <c r="I240" s="335">
        <v>392.59</v>
      </c>
      <c r="J240" s="335" t="s">
        <v>110</v>
      </c>
      <c r="K240" s="335">
        <v>3438.05</v>
      </c>
      <c r="L240" s="335">
        <v>1214177.33</v>
      </c>
      <c r="M240" s="335">
        <v>0</v>
      </c>
      <c r="N240" s="335">
        <v>0</v>
      </c>
      <c r="O240" s="335">
        <v>0</v>
      </c>
      <c r="P240" s="335">
        <v>0</v>
      </c>
      <c r="Q240" s="335">
        <v>0</v>
      </c>
      <c r="R240" s="335">
        <v>0</v>
      </c>
      <c r="S240" s="335">
        <v>0</v>
      </c>
      <c r="T240" s="335">
        <v>0</v>
      </c>
      <c r="U240" s="335">
        <v>0</v>
      </c>
      <c r="V240" s="335">
        <v>0</v>
      </c>
      <c r="X240" s="276">
        <f>'Приложение 1'!T237</f>
        <v>4503.95</v>
      </c>
      <c r="Y240" s="276">
        <f t="shared" si="28"/>
        <v>3092.7362642960852</v>
      </c>
      <c r="Z240" s="18">
        <f t="shared" si="29"/>
        <v>1411.2137357039146</v>
      </c>
    </row>
    <row r="241" spans="1:26" ht="9" customHeight="1">
      <c r="A241" s="329">
        <v>189</v>
      </c>
      <c r="B241" s="331" t="s">
        <v>322</v>
      </c>
      <c r="C241" s="56" t="s">
        <v>976</v>
      </c>
      <c r="D241" s="56"/>
      <c r="E241" s="335">
        <f>F241+H241+L241+N241+P241+R241+S241+T241+U241+V241</f>
        <v>1726678.51</v>
      </c>
      <c r="F241" s="335">
        <v>0</v>
      </c>
      <c r="G241" s="16">
        <v>0</v>
      </c>
      <c r="H241" s="335">
        <v>0</v>
      </c>
      <c r="I241" s="335">
        <v>520</v>
      </c>
      <c r="J241" s="335" t="s">
        <v>110</v>
      </c>
      <c r="K241" s="335">
        <v>3438.05</v>
      </c>
      <c r="L241" s="335">
        <v>1726678.51</v>
      </c>
      <c r="M241" s="335">
        <v>0</v>
      </c>
      <c r="N241" s="335">
        <v>0</v>
      </c>
      <c r="O241" s="335">
        <v>0</v>
      </c>
      <c r="P241" s="335">
        <v>0</v>
      </c>
      <c r="Q241" s="335">
        <v>0</v>
      </c>
      <c r="R241" s="335">
        <v>0</v>
      </c>
      <c r="S241" s="335">
        <v>0</v>
      </c>
      <c r="T241" s="335">
        <v>0</v>
      </c>
      <c r="U241" s="335">
        <v>0</v>
      </c>
      <c r="V241" s="335">
        <v>0</v>
      </c>
      <c r="X241" s="276">
        <f>'Приложение 1'!T238</f>
        <v>4503.95</v>
      </c>
      <c r="Y241" s="276">
        <f t="shared" si="28"/>
        <v>3320.5355961538462</v>
      </c>
      <c r="Z241" s="18">
        <f t="shared" si="29"/>
        <v>1183.4144038461536</v>
      </c>
    </row>
    <row r="242" spans="1:26" ht="10.5" customHeight="1">
      <c r="A242" s="478" t="s">
        <v>295</v>
      </c>
      <c r="B242" s="484"/>
      <c r="C242" s="484"/>
      <c r="D242" s="484"/>
      <c r="E242" s="484"/>
      <c r="F242" s="484"/>
      <c r="G242" s="484"/>
      <c r="H242" s="484"/>
      <c r="I242" s="484"/>
      <c r="J242" s="484"/>
      <c r="K242" s="484"/>
      <c r="L242" s="484"/>
      <c r="M242" s="484"/>
      <c r="N242" s="484"/>
      <c r="O242" s="484"/>
      <c r="P242" s="484"/>
      <c r="Q242" s="484"/>
      <c r="R242" s="484"/>
      <c r="S242" s="484"/>
      <c r="T242" s="484"/>
      <c r="U242" s="484"/>
      <c r="V242" s="484"/>
      <c r="X242" s="276">
        <f>'Приложение 1'!T239</f>
        <v>0</v>
      </c>
      <c r="Y242" s="276" t="e">
        <f t="shared" si="28"/>
        <v>#DIV/0!</v>
      </c>
      <c r="Z242" s="18" t="e">
        <f t="shared" si="29"/>
        <v>#DIV/0!</v>
      </c>
    </row>
    <row r="243" spans="1:26" ht="23.25" customHeight="1">
      <c r="A243" s="479" t="s">
        <v>301</v>
      </c>
      <c r="B243" s="484"/>
      <c r="C243" s="66"/>
      <c r="D243" s="66"/>
      <c r="E243" s="335">
        <f>E244</f>
        <v>2023990.89</v>
      </c>
      <c r="F243" s="335">
        <v>0</v>
      </c>
      <c r="G243" s="16">
        <v>0</v>
      </c>
      <c r="H243" s="335">
        <v>0</v>
      </c>
      <c r="I243" s="335">
        <f>I244</f>
        <v>887</v>
      </c>
      <c r="J243" s="46"/>
      <c r="K243" s="335"/>
      <c r="L243" s="335">
        <f>L244</f>
        <v>2023990.89</v>
      </c>
      <c r="M243" s="335">
        <v>0</v>
      </c>
      <c r="N243" s="335">
        <v>0</v>
      </c>
      <c r="O243" s="335">
        <v>0</v>
      </c>
      <c r="P243" s="335">
        <v>0</v>
      </c>
      <c r="Q243" s="335">
        <v>0</v>
      </c>
      <c r="R243" s="335">
        <v>0</v>
      </c>
      <c r="S243" s="335">
        <v>0</v>
      </c>
      <c r="T243" s="335">
        <v>0</v>
      </c>
      <c r="U243" s="335">
        <v>0</v>
      </c>
      <c r="V243" s="335">
        <v>0</v>
      </c>
      <c r="X243" s="276">
        <f>'Приложение 1'!T240</f>
        <v>0</v>
      </c>
      <c r="Y243" s="276">
        <f t="shared" si="28"/>
        <v>2281.8386583990978</v>
      </c>
      <c r="Z243" s="18">
        <f t="shared" si="29"/>
        <v>-2281.8386583990978</v>
      </c>
    </row>
    <row r="244" spans="1:26" ht="9" customHeight="1">
      <c r="A244" s="329">
        <v>190</v>
      </c>
      <c r="B244" s="331" t="s">
        <v>318</v>
      </c>
      <c r="C244" s="56" t="s">
        <v>976</v>
      </c>
      <c r="D244" s="56"/>
      <c r="E244" s="335">
        <f>F244+H244+L244+N244+P244+R244+S244+T244+U244+V244</f>
        <v>2023990.89</v>
      </c>
      <c r="F244" s="335">
        <v>0</v>
      </c>
      <c r="G244" s="16">
        <v>0</v>
      </c>
      <c r="H244" s="335">
        <v>0</v>
      </c>
      <c r="I244" s="335">
        <v>887</v>
      </c>
      <c r="J244" s="335" t="s">
        <v>110</v>
      </c>
      <c r="K244" s="335">
        <v>3438.05</v>
      </c>
      <c r="L244" s="335">
        <v>2023990.89</v>
      </c>
      <c r="M244" s="335">
        <v>0</v>
      </c>
      <c r="N244" s="335">
        <v>0</v>
      </c>
      <c r="O244" s="335">
        <v>0</v>
      </c>
      <c r="P244" s="335">
        <v>0</v>
      </c>
      <c r="Q244" s="335">
        <v>0</v>
      </c>
      <c r="R244" s="335">
        <v>0</v>
      </c>
      <c r="S244" s="335">
        <v>0</v>
      </c>
      <c r="T244" s="335">
        <v>0</v>
      </c>
      <c r="U244" s="335">
        <v>0</v>
      </c>
      <c r="V244" s="335">
        <v>0</v>
      </c>
      <c r="X244" s="276">
        <f>'Приложение 1'!T241</f>
        <v>4503.95</v>
      </c>
      <c r="Y244" s="276">
        <f t="shared" si="28"/>
        <v>2281.8386583990978</v>
      </c>
      <c r="Z244" s="18">
        <f t="shared" si="29"/>
        <v>2222.1113416009021</v>
      </c>
    </row>
    <row r="245" spans="1:26" ht="9" customHeight="1">
      <c r="A245" s="478" t="s">
        <v>296</v>
      </c>
      <c r="B245" s="484"/>
      <c r="C245" s="484"/>
      <c r="D245" s="484"/>
      <c r="E245" s="484"/>
      <c r="F245" s="484"/>
      <c r="G245" s="484"/>
      <c r="H245" s="484"/>
      <c r="I245" s="484"/>
      <c r="J245" s="484"/>
      <c r="K245" s="484"/>
      <c r="L245" s="484"/>
      <c r="M245" s="484"/>
      <c r="N245" s="484"/>
      <c r="O245" s="484"/>
      <c r="P245" s="484"/>
      <c r="Q245" s="484"/>
      <c r="R245" s="484"/>
      <c r="S245" s="484"/>
      <c r="T245" s="484"/>
      <c r="U245" s="484"/>
      <c r="V245" s="484"/>
      <c r="X245" s="276">
        <f>'Приложение 1'!T242</f>
        <v>0</v>
      </c>
      <c r="Y245" s="276" t="e">
        <f t="shared" si="28"/>
        <v>#DIV/0!</v>
      </c>
      <c r="Z245" s="18" t="e">
        <f t="shared" si="29"/>
        <v>#DIV/0!</v>
      </c>
    </row>
    <row r="246" spans="1:26" ht="22.5" customHeight="1">
      <c r="A246" s="479" t="s">
        <v>302</v>
      </c>
      <c r="B246" s="484"/>
      <c r="C246" s="66"/>
      <c r="D246" s="66"/>
      <c r="E246" s="335">
        <f>E247</f>
        <v>2137661.38</v>
      </c>
      <c r="F246" s="335">
        <v>0</v>
      </c>
      <c r="G246" s="16">
        <v>0</v>
      </c>
      <c r="H246" s="335">
        <v>0</v>
      </c>
      <c r="I246" s="335">
        <f>I247</f>
        <v>640.83000000000004</v>
      </c>
      <c r="J246" s="46"/>
      <c r="K246" s="21"/>
      <c r="L246" s="335">
        <f>L247</f>
        <v>2137661.38</v>
      </c>
      <c r="M246" s="335">
        <v>0</v>
      </c>
      <c r="N246" s="335">
        <v>0</v>
      </c>
      <c r="O246" s="335">
        <v>0</v>
      </c>
      <c r="P246" s="335">
        <v>0</v>
      </c>
      <c r="Q246" s="335">
        <v>0</v>
      </c>
      <c r="R246" s="335">
        <v>0</v>
      </c>
      <c r="S246" s="335">
        <v>0</v>
      </c>
      <c r="T246" s="335">
        <v>0</v>
      </c>
      <c r="U246" s="335">
        <v>0</v>
      </c>
      <c r="V246" s="335">
        <v>0</v>
      </c>
      <c r="X246" s="276">
        <f>'Приложение 1'!T243</f>
        <v>0</v>
      </c>
      <c r="Y246" s="276">
        <f t="shared" si="28"/>
        <v>3335.7698297520401</v>
      </c>
      <c r="Z246" s="18">
        <f t="shared" si="29"/>
        <v>-3335.7698297520401</v>
      </c>
    </row>
    <row r="247" spans="1:26" ht="9" customHeight="1">
      <c r="A247" s="329">
        <v>191</v>
      </c>
      <c r="B247" s="331" t="s">
        <v>316</v>
      </c>
      <c r="C247" s="56" t="s">
        <v>976</v>
      </c>
      <c r="D247" s="56"/>
      <c r="E247" s="335">
        <f>F247+H247+L247+N247+P247+R247+S247+T247+U247+V247</f>
        <v>2137661.38</v>
      </c>
      <c r="F247" s="335">
        <v>0</v>
      </c>
      <c r="G247" s="16">
        <v>0</v>
      </c>
      <c r="H247" s="335">
        <v>0</v>
      </c>
      <c r="I247" s="335">
        <v>640.83000000000004</v>
      </c>
      <c r="J247" s="335" t="s">
        <v>110</v>
      </c>
      <c r="K247" s="335">
        <v>3438.05</v>
      </c>
      <c r="L247" s="335">
        <v>2137661.38</v>
      </c>
      <c r="M247" s="335">
        <v>0</v>
      </c>
      <c r="N247" s="335">
        <v>0</v>
      </c>
      <c r="O247" s="335">
        <v>0</v>
      </c>
      <c r="P247" s="335">
        <v>0</v>
      </c>
      <c r="Q247" s="335">
        <v>0</v>
      </c>
      <c r="R247" s="335">
        <v>0</v>
      </c>
      <c r="S247" s="335">
        <v>0</v>
      </c>
      <c r="T247" s="335">
        <v>0</v>
      </c>
      <c r="U247" s="335">
        <v>0</v>
      </c>
      <c r="V247" s="335">
        <v>0</v>
      </c>
      <c r="X247" s="276">
        <f>'Приложение 1'!T244</f>
        <v>4503.95</v>
      </c>
      <c r="Y247" s="276">
        <f t="shared" si="28"/>
        <v>3335.7698297520401</v>
      </c>
      <c r="Z247" s="18">
        <f t="shared" si="29"/>
        <v>1168.1801702479597</v>
      </c>
    </row>
    <row r="248" spans="1:26" ht="9" customHeight="1">
      <c r="A248" s="494" t="s">
        <v>396</v>
      </c>
      <c r="B248" s="494"/>
      <c r="C248" s="494"/>
      <c r="D248" s="494"/>
      <c r="E248" s="494"/>
      <c r="F248" s="494"/>
      <c r="G248" s="494"/>
      <c r="H248" s="494"/>
      <c r="I248" s="494"/>
      <c r="J248" s="494"/>
      <c r="K248" s="494"/>
      <c r="L248" s="494"/>
      <c r="M248" s="494"/>
      <c r="N248" s="494"/>
      <c r="O248" s="494"/>
      <c r="P248" s="494"/>
      <c r="Q248" s="494"/>
      <c r="R248" s="494"/>
      <c r="S248" s="494"/>
      <c r="T248" s="494"/>
      <c r="U248" s="494"/>
      <c r="V248" s="494"/>
      <c r="X248" s="276">
        <f>'Приложение 1'!T245</f>
        <v>0</v>
      </c>
      <c r="Y248" s="276" t="e">
        <f t="shared" si="28"/>
        <v>#DIV/0!</v>
      </c>
      <c r="Z248" s="18" t="e">
        <f t="shared" si="29"/>
        <v>#DIV/0!</v>
      </c>
    </row>
    <row r="249" spans="1:26" ht="22.5" customHeight="1">
      <c r="A249" s="493" t="s">
        <v>327</v>
      </c>
      <c r="B249" s="493"/>
      <c r="C249" s="58"/>
      <c r="D249" s="58"/>
      <c r="E249" s="22">
        <f>E250+E251</f>
        <v>3591956.5999999996</v>
      </c>
      <c r="F249" s="22">
        <v>0</v>
      </c>
      <c r="G249" s="33">
        <v>0</v>
      </c>
      <c r="H249" s="22">
        <v>0</v>
      </c>
      <c r="I249" s="22">
        <f>I250+I251</f>
        <v>998.8</v>
      </c>
      <c r="J249" s="22"/>
      <c r="K249" s="22"/>
      <c r="L249" s="22">
        <f>SUM(L250:L251)</f>
        <v>3591956.5999999996</v>
      </c>
      <c r="M249" s="22">
        <v>0</v>
      </c>
      <c r="N249" s="22">
        <v>0</v>
      </c>
      <c r="O249" s="22">
        <v>0</v>
      </c>
      <c r="P249" s="22">
        <v>0</v>
      </c>
      <c r="Q249" s="22">
        <v>0</v>
      </c>
      <c r="R249" s="22">
        <v>0</v>
      </c>
      <c r="S249" s="22">
        <v>0</v>
      </c>
      <c r="T249" s="22">
        <v>0</v>
      </c>
      <c r="U249" s="22">
        <v>0</v>
      </c>
      <c r="V249" s="22">
        <v>0</v>
      </c>
      <c r="W249" s="15"/>
      <c r="X249" s="276">
        <f>'Приложение 1'!T246</f>
        <v>0</v>
      </c>
      <c r="Y249" s="276">
        <f t="shared" si="28"/>
        <v>3596.2721265518621</v>
      </c>
      <c r="Z249" s="18">
        <f t="shared" si="29"/>
        <v>-3596.2721265518621</v>
      </c>
    </row>
    <row r="250" spans="1:26" ht="9" customHeight="1">
      <c r="A250" s="23">
        <v>192</v>
      </c>
      <c r="B250" s="333" t="s">
        <v>330</v>
      </c>
      <c r="C250" s="67" t="s">
        <v>976</v>
      </c>
      <c r="D250" s="58"/>
      <c r="E250" s="335">
        <f>F250+H250+L250+N250+P250+R250+S250+T250+U250+V250</f>
        <v>2041266.72</v>
      </c>
      <c r="F250" s="22">
        <v>0</v>
      </c>
      <c r="G250" s="33">
        <v>0</v>
      </c>
      <c r="H250" s="22">
        <v>0</v>
      </c>
      <c r="I250" s="22">
        <v>544.79999999999995</v>
      </c>
      <c r="J250" s="335" t="s">
        <v>110</v>
      </c>
      <c r="K250" s="335">
        <v>3438.05</v>
      </c>
      <c r="L250" s="335">
        <v>2041266.72</v>
      </c>
      <c r="M250" s="22">
        <v>0</v>
      </c>
      <c r="N250" s="22">
        <v>0</v>
      </c>
      <c r="O250" s="22">
        <v>0</v>
      </c>
      <c r="P250" s="22">
        <v>0</v>
      </c>
      <c r="Q250" s="22">
        <v>0</v>
      </c>
      <c r="R250" s="22">
        <v>0</v>
      </c>
      <c r="S250" s="22">
        <v>0</v>
      </c>
      <c r="T250" s="22">
        <v>0</v>
      </c>
      <c r="U250" s="22">
        <v>0</v>
      </c>
      <c r="V250" s="22">
        <v>0</v>
      </c>
      <c r="W250" s="15"/>
      <c r="X250" s="276">
        <f>'Приложение 1'!T247</f>
        <v>4503.95</v>
      </c>
      <c r="Y250" s="276">
        <f t="shared" si="28"/>
        <v>3746.8185022026432</v>
      </c>
      <c r="Z250" s="18">
        <f t="shared" si="29"/>
        <v>757.13149779735659</v>
      </c>
    </row>
    <row r="251" spans="1:26" ht="9" customHeight="1">
      <c r="A251" s="23">
        <v>193</v>
      </c>
      <c r="B251" s="333" t="s">
        <v>333</v>
      </c>
      <c r="C251" s="67" t="s">
        <v>976</v>
      </c>
      <c r="D251" s="58"/>
      <c r="E251" s="335">
        <f>F251+H251+L251+N251+P251+R251+S251+T251+U251+V251</f>
        <v>1550689.88</v>
      </c>
      <c r="F251" s="22">
        <v>0</v>
      </c>
      <c r="G251" s="33">
        <v>0</v>
      </c>
      <c r="H251" s="22">
        <v>0</v>
      </c>
      <c r="I251" s="22">
        <v>454</v>
      </c>
      <c r="J251" s="335" t="s">
        <v>110</v>
      </c>
      <c r="K251" s="335">
        <v>3438.05</v>
      </c>
      <c r="L251" s="335">
        <v>1550689.88</v>
      </c>
      <c r="M251" s="22">
        <v>0</v>
      </c>
      <c r="N251" s="22">
        <v>0</v>
      </c>
      <c r="O251" s="22">
        <v>0</v>
      </c>
      <c r="P251" s="22">
        <v>0</v>
      </c>
      <c r="Q251" s="22">
        <v>0</v>
      </c>
      <c r="R251" s="22">
        <v>0</v>
      </c>
      <c r="S251" s="22">
        <v>0</v>
      </c>
      <c r="T251" s="22">
        <v>0</v>
      </c>
      <c r="U251" s="22">
        <v>0</v>
      </c>
      <c r="V251" s="22">
        <v>0</v>
      </c>
      <c r="W251" s="15"/>
      <c r="X251" s="276">
        <f>'Приложение 1'!T248</f>
        <v>4503.95</v>
      </c>
      <c r="Y251" s="276">
        <f t="shared" si="28"/>
        <v>3415.6164757709248</v>
      </c>
      <c r="Z251" s="18">
        <f t="shared" si="29"/>
        <v>1088.333524229075</v>
      </c>
    </row>
    <row r="252" spans="1:26" ht="9" customHeight="1">
      <c r="A252" s="494" t="s">
        <v>328</v>
      </c>
      <c r="B252" s="494"/>
      <c r="C252" s="494"/>
      <c r="D252" s="494"/>
      <c r="E252" s="494"/>
      <c r="F252" s="494"/>
      <c r="G252" s="494"/>
      <c r="H252" s="494"/>
      <c r="I252" s="494"/>
      <c r="J252" s="494"/>
      <c r="K252" s="494"/>
      <c r="L252" s="494"/>
      <c r="M252" s="494"/>
      <c r="N252" s="494"/>
      <c r="O252" s="494"/>
      <c r="P252" s="494"/>
      <c r="Q252" s="494"/>
      <c r="R252" s="494"/>
      <c r="S252" s="494"/>
      <c r="T252" s="494"/>
      <c r="U252" s="494"/>
      <c r="V252" s="494"/>
      <c r="X252" s="276">
        <f>'Приложение 1'!T249</f>
        <v>0</v>
      </c>
      <c r="Y252" s="276" t="e">
        <f t="shared" si="28"/>
        <v>#DIV/0!</v>
      </c>
      <c r="Z252" s="18" t="e">
        <f t="shared" si="29"/>
        <v>#DIV/0!</v>
      </c>
    </row>
    <row r="253" spans="1:26" ht="22.5" customHeight="1">
      <c r="A253" s="493" t="s">
        <v>329</v>
      </c>
      <c r="B253" s="493"/>
      <c r="C253" s="58"/>
      <c r="D253" s="58"/>
      <c r="E253" s="22">
        <f>E254+E255</f>
        <v>6597086.1400000006</v>
      </c>
      <c r="F253" s="22">
        <v>0</v>
      </c>
      <c r="G253" s="33">
        <v>0</v>
      </c>
      <c r="H253" s="22">
        <v>0</v>
      </c>
      <c r="I253" s="22">
        <f>I254+I255</f>
        <v>1979.5</v>
      </c>
      <c r="J253" s="22"/>
      <c r="K253" s="22"/>
      <c r="L253" s="22">
        <f>L254+L255</f>
        <v>6597086.1400000006</v>
      </c>
      <c r="M253" s="22">
        <v>0</v>
      </c>
      <c r="N253" s="22">
        <v>0</v>
      </c>
      <c r="O253" s="22">
        <v>0</v>
      </c>
      <c r="P253" s="22">
        <v>0</v>
      </c>
      <c r="Q253" s="22">
        <v>0</v>
      </c>
      <c r="R253" s="22">
        <v>0</v>
      </c>
      <c r="S253" s="22">
        <v>0</v>
      </c>
      <c r="T253" s="22">
        <v>0</v>
      </c>
      <c r="U253" s="22">
        <v>0</v>
      </c>
      <c r="V253" s="22">
        <v>0</v>
      </c>
      <c r="X253" s="276">
        <f>'Приложение 1'!T250</f>
        <v>0</v>
      </c>
      <c r="Y253" s="276">
        <f t="shared" si="28"/>
        <v>3332.7032786057089</v>
      </c>
      <c r="Z253" s="18">
        <f t="shared" si="29"/>
        <v>-3332.7032786057089</v>
      </c>
    </row>
    <row r="254" spans="1:26" ht="9" customHeight="1">
      <c r="A254" s="23">
        <v>194</v>
      </c>
      <c r="B254" s="333" t="s">
        <v>331</v>
      </c>
      <c r="C254" s="58" t="s">
        <v>975</v>
      </c>
      <c r="D254" s="58"/>
      <c r="E254" s="335">
        <f>F254+H254+L254+N254+P254+R254+S254+T254+U254+V254</f>
        <v>3865908.46</v>
      </c>
      <c r="F254" s="22">
        <v>0</v>
      </c>
      <c r="G254" s="33">
        <v>0</v>
      </c>
      <c r="H254" s="22">
        <v>0</v>
      </c>
      <c r="I254" s="22">
        <v>1023.2</v>
      </c>
      <c r="J254" s="20" t="s">
        <v>109</v>
      </c>
      <c r="K254" s="335">
        <v>2022.07</v>
      </c>
      <c r="L254" s="335">
        <v>3865908.46</v>
      </c>
      <c r="M254" s="22">
        <v>0</v>
      </c>
      <c r="N254" s="22">
        <v>0</v>
      </c>
      <c r="O254" s="22">
        <v>0</v>
      </c>
      <c r="P254" s="22">
        <v>0</v>
      </c>
      <c r="Q254" s="22">
        <v>0</v>
      </c>
      <c r="R254" s="22">
        <v>0</v>
      </c>
      <c r="S254" s="22">
        <v>0</v>
      </c>
      <c r="T254" s="22">
        <v>0</v>
      </c>
      <c r="U254" s="22">
        <v>0</v>
      </c>
      <c r="V254" s="22">
        <v>0</v>
      </c>
      <c r="X254" s="276">
        <f>'Приложение 1'!T251</f>
        <v>4180</v>
      </c>
      <c r="Y254" s="276">
        <f t="shared" si="28"/>
        <v>3778.2529906176696</v>
      </c>
      <c r="Z254" s="18">
        <f t="shared" si="29"/>
        <v>401.74700938233036</v>
      </c>
    </row>
    <row r="255" spans="1:26" ht="9" customHeight="1">
      <c r="A255" s="23">
        <v>195</v>
      </c>
      <c r="B255" s="333" t="s">
        <v>332</v>
      </c>
      <c r="C255" s="58" t="s">
        <v>975</v>
      </c>
      <c r="D255" s="58"/>
      <c r="E255" s="335">
        <f>F255+H255+L255+N255+P255+R255+S255+T255+U255+V255</f>
        <v>2731177.68</v>
      </c>
      <c r="F255" s="22">
        <v>0</v>
      </c>
      <c r="G255" s="33">
        <v>0</v>
      </c>
      <c r="H255" s="22">
        <v>0</v>
      </c>
      <c r="I255" s="22">
        <v>956.3</v>
      </c>
      <c r="J255" s="20" t="s">
        <v>109</v>
      </c>
      <c r="K255" s="335">
        <v>2022.07</v>
      </c>
      <c r="L255" s="335">
        <v>2731177.68</v>
      </c>
      <c r="M255" s="22">
        <v>0</v>
      </c>
      <c r="N255" s="22">
        <v>0</v>
      </c>
      <c r="O255" s="22">
        <v>0</v>
      </c>
      <c r="P255" s="22">
        <v>0</v>
      </c>
      <c r="Q255" s="22">
        <v>0</v>
      </c>
      <c r="R255" s="22">
        <v>0</v>
      </c>
      <c r="S255" s="22">
        <v>0</v>
      </c>
      <c r="T255" s="22">
        <v>0</v>
      </c>
      <c r="U255" s="22">
        <v>0</v>
      </c>
      <c r="V255" s="22">
        <v>0</v>
      </c>
      <c r="X255" s="276">
        <f>'Приложение 1'!T252</f>
        <v>4180</v>
      </c>
      <c r="Y255" s="276">
        <f t="shared" si="28"/>
        <v>2855.98418906201</v>
      </c>
      <c r="Z255" s="18">
        <f t="shared" si="29"/>
        <v>1324.01581093799</v>
      </c>
    </row>
    <row r="256" spans="1:26" ht="9" customHeight="1">
      <c r="A256" s="494" t="s">
        <v>402</v>
      </c>
      <c r="B256" s="494"/>
      <c r="C256" s="494"/>
      <c r="D256" s="494"/>
      <c r="E256" s="494"/>
      <c r="F256" s="494"/>
      <c r="G256" s="494"/>
      <c r="H256" s="494"/>
      <c r="I256" s="494"/>
      <c r="J256" s="494"/>
      <c r="K256" s="494"/>
      <c r="L256" s="494"/>
      <c r="M256" s="494"/>
      <c r="N256" s="494"/>
      <c r="O256" s="494"/>
      <c r="P256" s="494"/>
      <c r="Q256" s="494"/>
      <c r="R256" s="494"/>
      <c r="S256" s="494"/>
      <c r="T256" s="494"/>
      <c r="U256" s="494"/>
      <c r="V256" s="494"/>
      <c r="X256" s="276">
        <f>'Приложение 1'!T253</f>
        <v>0</v>
      </c>
      <c r="Y256" s="276" t="e">
        <f t="shared" si="28"/>
        <v>#DIV/0!</v>
      </c>
      <c r="Z256" s="18" t="e">
        <f t="shared" si="29"/>
        <v>#DIV/0!</v>
      </c>
    </row>
    <row r="257" spans="1:26" ht="24.75" customHeight="1">
      <c r="A257" s="493" t="s">
        <v>403</v>
      </c>
      <c r="B257" s="493"/>
      <c r="C257" s="58"/>
      <c r="D257" s="58"/>
      <c r="E257" s="22">
        <f>E258</f>
        <v>2050199.17</v>
      </c>
      <c r="F257" s="22">
        <v>0</v>
      </c>
      <c r="G257" s="33">
        <v>0</v>
      </c>
      <c r="H257" s="22">
        <v>0</v>
      </c>
      <c r="I257" s="22">
        <f>I258</f>
        <v>618.1</v>
      </c>
      <c r="J257" s="22"/>
      <c r="K257" s="22"/>
      <c r="L257" s="22">
        <f>L258</f>
        <v>2050199.17</v>
      </c>
      <c r="M257" s="22">
        <v>0</v>
      </c>
      <c r="N257" s="22">
        <v>0</v>
      </c>
      <c r="O257" s="22">
        <v>0</v>
      </c>
      <c r="P257" s="22">
        <v>0</v>
      </c>
      <c r="Q257" s="22">
        <v>0</v>
      </c>
      <c r="R257" s="22">
        <v>0</v>
      </c>
      <c r="S257" s="22">
        <v>0</v>
      </c>
      <c r="T257" s="22">
        <v>0</v>
      </c>
      <c r="U257" s="22">
        <v>0</v>
      </c>
      <c r="V257" s="22">
        <v>0</v>
      </c>
      <c r="X257" s="276">
        <f>'Приложение 1'!T254</f>
        <v>0</v>
      </c>
      <c r="Y257" s="276">
        <f t="shared" si="28"/>
        <v>3316.937663808445</v>
      </c>
      <c r="Z257" s="18">
        <f t="shared" si="29"/>
        <v>-3316.937663808445</v>
      </c>
    </row>
    <row r="258" spans="1:26" ht="9" customHeight="1">
      <c r="A258" s="23">
        <v>196</v>
      </c>
      <c r="B258" s="333" t="s">
        <v>404</v>
      </c>
      <c r="C258" s="56" t="s">
        <v>976</v>
      </c>
      <c r="D258" s="56"/>
      <c r="E258" s="335">
        <f t="shared" ref="E258:E266" si="33">F258+H258+L258+N258+P258+R258+S258+T258+U258+V258</f>
        <v>2050199.17</v>
      </c>
      <c r="F258" s="22">
        <v>0</v>
      </c>
      <c r="G258" s="33">
        <v>0</v>
      </c>
      <c r="H258" s="22">
        <v>0</v>
      </c>
      <c r="I258" s="22">
        <v>618.1</v>
      </c>
      <c r="J258" s="335" t="s">
        <v>110</v>
      </c>
      <c r="K258" s="335">
        <v>3438.05</v>
      </c>
      <c r="L258" s="335">
        <v>2050199.17</v>
      </c>
      <c r="M258" s="22">
        <v>0</v>
      </c>
      <c r="N258" s="22">
        <v>0</v>
      </c>
      <c r="O258" s="22">
        <v>0</v>
      </c>
      <c r="P258" s="22">
        <v>0</v>
      </c>
      <c r="Q258" s="22">
        <v>0</v>
      </c>
      <c r="R258" s="22">
        <v>0</v>
      </c>
      <c r="S258" s="22">
        <v>0</v>
      </c>
      <c r="T258" s="22">
        <v>0</v>
      </c>
      <c r="U258" s="22">
        <v>0</v>
      </c>
      <c r="V258" s="22">
        <v>0</v>
      </c>
      <c r="X258" s="276">
        <f>'Приложение 1'!T255</f>
        <v>4503.95</v>
      </c>
      <c r="Y258" s="276">
        <f t="shared" si="28"/>
        <v>3316.937663808445</v>
      </c>
      <c r="Z258" s="18">
        <f t="shared" si="29"/>
        <v>1187.0123361915548</v>
      </c>
    </row>
    <row r="259" spans="1:26" ht="9" customHeight="1">
      <c r="A259" s="494" t="s">
        <v>424</v>
      </c>
      <c r="B259" s="494"/>
      <c r="C259" s="494"/>
      <c r="D259" s="494"/>
      <c r="E259" s="494"/>
      <c r="F259" s="494"/>
      <c r="G259" s="494"/>
      <c r="H259" s="494"/>
      <c r="I259" s="494"/>
      <c r="J259" s="494"/>
      <c r="K259" s="494"/>
      <c r="L259" s="494"/>
      <c r="M259" s="494"/>
      <c r="N259" s="494"/>
      <c r="O259" s="494"/>
      <c r="P259" s="494"/>
      <c r="Q259" s="494"/>
      <c r="R259" s="494"/>
      <c r="S259" s="494"/>
      <c r="T259" s="494"/>
      <c r="U259" s="494"/>
      <c r="V259" s="494"/>
      <c r="X259" s="276">
        <f>'Приложение 1'!T256</f>
        <v>0</v>
      </c>
      <c r="Y259" s="276" t="e">
        <f t="shared" si="28"/>
        <v>#DIV/0!</v>
      </c>
      <c r="Z259" s="18" t="e">
        <f t="shared" si="29"/>
        <v>#DIV/0!</v>
      </c>
    </row>
    <row r="260" spans="1:26" ht="22.5" customHeight="1">
      <c r="A260" s="479" t="s">
        <v>425</v>
      </c>
      <c r="B260" s="479"/>
      <c r="C260" s="56"/>
      <c r="D260" s="56"/>
      <c r="E260" s="335">
        <f>SUM(E261:E266)</f>
        <v>17308788.909999996</v>
      </c>
      <c r="F260" s="335">
        <v>0</v>
      </c>
      <c r="G260" s="16">
        <v>0</v>
      </c>
      <c r="H260" s="335">
        <v>0</v>
      </c>
      <c r="I260" s="335">
        <f>SUM(I261:I266)</f>
        <v>5388.46</v>
      </c>
      <c r="J260" s="335"/>
      <c r="K260" s="335"/>
      <c r="L260" s="335">
        <f>SUM(L261:L266)</f>
        <v>17308788.909999996</v>
      </c>
      <c r="M260" s="335">
        <v>0</v>
      </c>
      <c r="N260" s="335">
        <v>0</v>
      </c>
      <c r="O260" s="335">
        <v>0</v>
      </c>
      <c r="P260" s="335">
        <v>0</v>
      </c>
      <c r="Q260" s="335">
        <v>0</v>
      </c>
      <c r="R260" s="335">
        <v>0</v>
      </c>
      <c r="S260" s="335">
        <v>0</v>
      </c>
      <c r="T260" s="335">
        <v>0</v>
      </c>
      <c r="U260" s="335">
        <v>0</v>
      </c>
      <c r="V260" s="335">
        <v>0</v>
      </c>
      <c r="X260" s="276">
        <f>'Приложение 1'!T257</f>
        <v>0</v>
      </c>
      <c r="Y260" s="276">
        <f t="shared" si="28"/>
        <v>3212.1958611551345</v>
      </c>
      <c r="Z260" s="18">
        <f t="shared" si="29"/>
        <v>-3212.1958611551345</v>
      </c>
    </row>
    <row r="261" spans="1:26" ht="9" customHeight="1">
      <c r="A261" s="329">
        <v>197</v>
      </c>
      <c r="B261" s="331" t="s">
        <v>410</v>
      </c>
      <c r="C261" s="56" t="s">
        <v>975</v>
      </c>
      <c r="D261" s="56"/>
      <c r="E261" s="335">
        <f t="shared" si="33"/>
        <v>4206410</v>
      </c>
      <c r="F261" s="335">
        <v>0</v>
      </c>
      <c r="G261" s="16">
        <v>0</v>
      </c>
      <c r="H261" s="335">
        <v>0</v>
      </c>
      <c r="I261" s="335">
        <v>1237.2</v>
      </c>
      <c r="J261" s="335" t="s">
        <v>109</v>
      </c>
      <c r="K261" s="335">
        <v>2022.07</v>
      </c>
      <c r="L261" s="335">
        <v>4206410</v>
      </c>
      <c r="M261" s="335">
        <v>0</v>
      </c>
      <c r="N261" s="335">
        <v>0</v>
      </c>
      <c r="O261" s="335">
        <v>0</v>
      </c>
      <c r="P261" s="335">
        <v>0</v>
      </c>
      <c r="Q261" s="335">
        <v>0</v>
      </c>
      <c r="R261" s="335">
        <v>0</v>
      </c>
      <c r="S261" s="335">
        <v>0</v>
      </c>
      <c r="T261" s="335">
        <v>0</v>
      </c>
      <c r="U261" s="335">
        <v>0</v>
      </c>
      <c r="V261" s="335">
        <v>0</v>
      </c>
      <c r="X261" s="276">
        <f>'Приложение 1'!T258</f>
        <v>4180</v>
      </c>
      <c r="Y261" s="276">
        <f t="shared" si="28"/>
        <v>3399.9434206272226</v>
      </c>
      <c r="Z261" s="18">
        <f t="shared" si="29"/>
        <v>780.05657937277738</v>
      </c>
    </row>
    <row r="262" spans="1:26" ht="9" customHeight="1">
      <c r="A262" s="329">
        <v>198</v>
      </c>
      <c r="B262" s="331" t="s">
        <v>369</v>
      </c>
      <c r="C262" s="56" t="s">
        <v>975</v>
      </c>
      <c r="D262" s="56"/>
      <c r="E262" s="335">
        <f t="shared" si="33"/>
        <v>4363425.54</v>
      </c>
      <c r="F262" s="335">
        <v>0</v>
      </c>
      <c r="G262" s="16">
        <v>0</v>
      </c>
      <c r="H262" s="335">
        <v>0</v>
      </c>
      <c r="I262" s="335">
        <v>1569</v>
      </c>
      <c r="J262" s="20" t="s">
        <v>109</v>
      </c>
      <c r="K262" s="335">
        <v>2022.07</v>
      </c>
      <c r="L262" s="335">
        <v>4363425.54</v>
      </c>
      <c r="M262" s="335">
        <v>0</v>
      </c>
      <c r="N262" s="335">
        <v>0</v>
      </c>
      <c r="O262" s="335">
        <v>0</v>
      </c>
      <c r="P262" s="335">
        <v>0</v>
      </c>
      <c r="Q262" s="335">
        <v>0</v>
      </c>
      <c r="R262" s="335">
        <v>0</v>
      </c>
      <c r="S262" s="335">
        <v>0</v>
      </c>
      <c r="T262" s="335">
        <v>0</v>
      </c>
      <c r="U262" s="335">
        <v>0</v>
      </c>
      <c r="V262" s="335">
        <v>0</v>
      </c>
      <c r="X262" s="276">
        <f>'Приложение 1'!T259</f>
        <v>4180</v>
      </c>
      <c r="Y262" s="276">
        <f t="shared" si="28"/>
        <v>2781.0232887189291</v>
      </c>
      <c r="Z262" s="18">
        <f t="shared" si="29"/>
        <v>1398.9767112810709</v>
      </c>
    </row>
    <row r="263" spans="1:26" ht="9" customHeight="1">
      <c r="A263" s="329">
        <v>199</v>
      </c>
      <c r="B263" s="331" t="s">
        <v>334</v>
      </c>
      <c r="C263" s="56" t="s">
        <v>975</v>
      </c>
      <c r="D263" s="56"/>
      <c r="E263" s="335">
        <f t="shared" si="33"/>
        <v>3629686.28</v>
      </c>
      <c r="F263" s="335">
        <v>0</v>
      </c>
      <c r="G263" s="16">
        <v>0</v>
      </c>
      <c r="H263" s="335">
        <v>0</v>
      </c>
      <c r="I263" s="335">
        <v>975.5</v>
      </c>
      <c r="J263" s="20" t="s">
        <v>109</v>
      </c>
      <c r="K263" s="335">
        <v>2022.07</v>
      </c>
      <c r="L263" s="335">
        <v>3629686.28</v>
      </c>
      <c r="M263" s="335">
        <v>0</v>
      </c>
      <c r="N263" s="335">
        <v>0</v>
      </c>
      <c r="O263" s="335">
        <v>0</v>
      </c>
      <c r="P263" s="335">
        <v>0</v>
      </c>
      <c r="Q263" s="335">
        <v>0</v>
      </c>
      <c r="R263" s="335">
        <v>0</v>
      </c>
      <c r="S263" s="335">
        <v>0</v>
      </c>
      <c r="T263" s="335">
        <v>0</v>
      </c>
      <c r="U263" s="335">
        <v>0</v>
      </c>
      <c r="V263" s="335">
        <v>0</v>
      </c>
      <c r="X263" s="276">
        <f>'Приложение 1'!T260</f>
        <v>4180</v>
      </c>
      <c r="Y263" s="276">
        <f t="shared" si="28"/>
        <v>3720.8470322911326</v>
      </c>
      <c r="Z263" s="18">
        <f t="shared" si="29"/>
        <v>459.15296770886744</v>
      </c>
    </row>
    <row r="264" spans="1:26" ht="9" customHeight="1">
      <c r="A264" s="329">
        <v>200</v>
      </c>
      <c r="B264" s="331" t="s">
        <v>337</v>
      </c>
      <c r="C264" s="56" t="s">
        <v>976</v>
      </c>
      <c r="D264" s="56"/>
      <c r="E264" s="335">
        <f t="shared" si="33"/>
        <v>2417022.98</v>
      </c>
      <c r="F264" s="335">
        <v>0</v>
      </c>
      <c r="G264" s="16">
        <v>0</v>
      </c>
      <c r="H264" s="335">
        <v>0</v>
      </c>
      <c r="I264" s="335">
        <v>755.76</v>
      </c>
      <c r="J264" s="335" t="s">
        <v>110</v>
      </c>
      <c r="K264" s="335">
        <v>3438.05</v>
      </c>
      <c r="L264" s="335">
        <v>2417022.98</v>
      </c>
      <c r="M264" s="335">
        <v>0</v>
      </c>
      <c r="N264" s="335">
        <v>0</v>
      </c>
      <c r="O264" s="335">
        <v>0</v>
      </c>
      <c r="P264" s="335">
        <v>0</v>
      </c>
      <c r="Q264" s="335">
        <v>0</v>
      </c>
      <c r="R264" s="335">
        <v>0</v>
      </c>
      <c r="S264" s="335">
        <v>0</v>
      </c>
      <c r="T264" s="335">
        <v>0</v>
      </c>
      <c r="U264" s="335">
        <v>0</v>
      </c>
      <c r="V264" s="335">
        <v>0</v>
      </c>
      <c r="X264" s="276">
        <f>'Приложение 1'!T261</f>
        <v>4503.95</v>
      </c>
      <c r="Y264" s="276">
        <f t="shared" si="28"/>
        <v>3198.1356250661588</v>
      </c>
      <c r="Z264" s="18">
        <f t="shared" si="29"/>
        <v>1305.814374933841</v>
      </c>
    </row>
    <row r="265" spans="1:26" ht="9" customHeight="1">
      <c r="A265" s="329">
        <v>201</v>
      </c>
      <c r="B265" s="331" t="s">
        <v>335</v>
      </c>
      <c r="C265" s="56" t="s">
        <v>976</v>
      </c>
      <c r="D265" s="56"/>
      <c r="E265" s="335">
        <f t="shared" si="33"/>
        <v>1226713.3700000001</v>
      </c>
      <c r="F265" s="335">
        <v>0</v>
      </c>
      <c r="G265" s="16">
        <v>0</v>
      </c>
      <c r="H265" s="335">
        <v>0</v>
      </c>
      <c r="I265" s="335">
        <v>370</v>
      </c>
      <c r="J265" s="335" t="s">
        <v>110</v>
      </c>
      <c r="K265" s="335">
        <v>3438.05</v>
      </c>
      <c r="L265" s="335">
        <v>1226713.3700000001</v>
      </c>
      <c r="M265" s="335">
        <v>0</v>
      </c>
      <c r="N265" s="335">
        <v>0</v>
      </c>
      <c r="O265" s="335">
        <v>0</v>
      </c>
      <c r="P265" s="335">
        <v>0</v>
      </c>
      <c r="Q265" s="335">
        <v>0</v>
      </c>
      <c r="R265" s="335">
        <v>0</v>
      </c>
      <c r="S265" s="335">
        <v>0</v>
      </c>
      <c r="T265" s="335">
        <v>0</v>
      </c>
      <c r="U265" s="335">
        <v>0</v>
      </c>
      <c r="V265" s="335">
        <v>0</v>
      </c>
      <c r="X265" s="276">
        <f>'Приложение 1'!T262</f>
        <v>4503.95</v>
      </c>
      <c r="Y265" s="276">
        <f t="shared" si="28"/>
        <v>3315.4415405405407</v>
      </c>
      <c r="Z265" s="18">
        <f t="shared" si="29"/>
        <v>1188.5084594594591</v>
      </c>
    </row>
    <row r="266" spans="1:26" ht="9" customHeight="1">
      <c r="A266" s="329">
        <v>202</v>
      </c>
      <c r="B266" s="331" t="s">
        <v>336</v>
      </c>
      <c r="C266" s="56" t="s">
        <v>976</v>
      </c>
      <c r="D266" s="56"/>
      <c r="E266" s="335">
        <f t="shared" si="33"/>
        <v>1465530.74</v>
      </c>
      <c r="F266" s="335">
        <v>0</v>
      </c>
      <c r="G266" s="16">
        <v>0</v>
      </c>
      <c r="H266" s="335">
        <v>0</v>
      </c>
      <c r="I266" s="335">
        <v>481</v>
      </c>
      <c r="J266" s="335" t="s">
        <v>110</v>
      </c>
      <c r="K266" s="335">
        <v>3438.05</v>
      </c>
      <c r="L266" s="335">
        <v>1465530.74</v>
      </c>
      <c r="M266" s="335">
        <v>0</v>
      </c>
      <c r="N266" s="335">
        <v>0</v>
      </c>
      <c r="O266" s="335">
        <v>0</v>
      </c>
      <c r="P266" s="335">
        <v>0</v>
      </c>
      <c r="Q266" s="335">
        <v>0</v>
      </c>
      <c r="R266" s="335">
        <v>0</v>
      </c>
      <c r="S266" s="335">
        <v>0</v>
      </c>
      <c r="T266" s="335">
        <v>0</v>
      </c>
      <c r="U266" s="335">
        <v>0</v>
      </c>
      <c r="V266" s="335">
        <v>0</v>
      </c>
      <c r="X266" s="276">
        <f>'Приложение 1'!T263</f>
        <v>4503.95</v>
      </c>
      <c r="Y266" s="276">
        <f t="shared" si="28"/>
        <v>3046.8414553014554</v>
      </c>
      <c r="Z266" s="18">
        <f t="shared" si="29"/>
        <v>1457.1085446985444</v>
      </c>
    </row>
    <row r="267" spans="1:26" ht="9" customHeight="1">
      <c r="A267" s="478" t="s">
        <v>339</v>
      </c>
      <c r="B267" s="478"/>
      <c r="C267" s="478"/>
      <c r="D267" s="478"/>
      <c r="E267" s="478"/>
      <c r="F267" s="478"/>
      <c r="G267" s="478"/>
      <c r="H267" s="478"/>
      <c r="I267" s="478"/>
      <c r="J267" s="478"/>
      <c r="K267" s="478"/>
      <c r="L267" s="478"/>
      <c r="M267" s="478"/>
      <c r="N267" s="478"/>
      <c r="O267" s="478"/>
      <c r="P267" s="478"/>
      <c r="Q267" s="478"/>
      <c r="R267" s="478"/>
      <c r="S267" s="478"/>
      <c r="T267" s="478"/>
      <c r="U267" s="478"/>
      <c r="V267" s="478"/>
      <c r="X267" s="276">
        <f>'Приложение 1'!T264</f>
        <v>0</v>
      </c>
      <c r="Y267" s="276" t="e">
        <f t="shared" si="28"/>
        <v>#DIV/0!</v>
      </c>
      <c r="Z267" s="18" t="e">
        <f t="shared" si="29"/>
        <v>#DIV/0!</v>
      </c>
    </row>
    <row r="268" spans="1:26" ht="21.75" customHeight="1">
      <c r="A268" s="479" t="s">
        <v>340</v>
      </c>
      <c r="B268" s="479"/>
      <c r="C268" s="56"/>
      <c r="D268" s="56"/>
      <c r="E268" s="335">
        <f>E269+E270</f>
        <v>2592742.1</v>
      </c>
      <c r="F268" s="335">
        <v>0</v>
      </c>
      <c r="G268" s="16">
        <v>0</v>
      </c>
      <c r="H268" s="335">
        <v>0</v>
      </c>
      <c r="I268" s="335">
        <f>I269+I270</f>
        <v>762</v>
      </c>
      <c r="J268" s="335"/>
      <c r="K268" s="335"/>
      <c r="L268" s="335">
        <f>L269+L270</f>
        <v>2592742.1</v>
      </c>
      <c r="M268" s="335">
        <v>0</v>
      </c>
      <c r="N268" s="335">
        <v>0</v>
      </c>
      <c r="O268" s="335">
        <v>0</v>
      </c>
      <c r="P268" s="335">
        <v>0</v>
      </c>
      <c r="Q268" s="335">
        <v>0</v>
      </c>
      <c r="R268" s="335">
        <v>0</v>
      </c>
      <c r="S268" s="335">
        <v>0</v>
      </c>
      <c r="T268" s="335">
        <v>0</v>
      </c>
      <c r="U268" s="335">
        <v>0</v>
      </c>
      <c r="V268" s="335">
        <v>0</v>
      </c>
      <c r="X268" s="276">
        <f>'Приложение 1'!T265</f>
        <v>0</v>
      </c>
      <c r="Y268" s="276">
        <f t="shared" si="28"/>
        <v>3402.5486876640421</v>
      </c>
      <c r="Z268" s="18">
        <f t="shared" si="29"/>
        <v>-3402.5486876640421</v>
      </c>
    </row>
    <row r="269" spans="1:26" ht="9" customHeight="1">
      <c r="A269" s="329">
        <v>203</v>
      </c>
      <c r="B269" s="331" t="s">
        <v>341</v>
      </c>
      <c r="C269" s="56" t="s">
        <v>976</v>
      </c>
      <c r="D269" s="56"/>
      <c r="E269" s="335">
        <f>F269+H269+L269+N269+P269+R269+S269+T269+U269+V269</f>
        <v>942574.3</v>
      </c>
      <c r="F269" s="335">
        <v>0</v>
      </c>
      <c r="G269" s="16">
        <v>0</v>
      </c>
      <c r="H269" s="335">
        <v>0</v>
      </c>
      <c r="I269" s="335">
        <v>286</v>
      </c>
      <c r="J269" s="335" t="s">
        <v>110</v>
      </c>
      <c r="K269" s="335">
        <v>3438.05</v>
      </c>
      <c r="L269" s="335">
        <v>942574.3</v>
      </c>
      <c r="M269" s="335">
        <v>0</v>
      </c>
      <c r="N269" s="335">
        <v>0</v>
      </c>
      <c r="O269" s="335">
        <v>0</v>
      </c>
      <c r="P269" s="335">
        <v>0</v>
      </c>
      <c r="Q269" s="335">
        <v>0</v>
      </c>
      <c r="R269" s="335">
        <v>0</v>
      </c>
      <c r="S269" s="335">
        <v>0</v>
      </c>
      <c r="T269" s="335">
        <v>0</v>
      </c>
      <c r="U269" s="335">
        <v>0</v>
      </c>
      <c r="V269" s="335">
        <v>0</v>
      </c>
      <c r="X269" s="276">
        <f>'Приложение 1'!T266</f>
        <v>4503.95</v>
      </c>
      <c r="Y269" s="276">
        <f t="shared" si="28"/>
        <v>3295.714335664336</v>
      </c>
      <c r="Z269" s="18">
        <f t="shared" si="29"/>
        <v>1208.2356643356638</v>
      </c>
    </row>
    <row r="270" spans="1:26" ht="9" customHeight="1">
      <c r="A270" s="329">
        <v>204</v>
      </c>
      <c r="B270" s="318" t="s">
        <v>342</v>
      </c>
      <c r="C270" s="56" t="s">
        <v>976</v>
      </c>
      <c r="D270" s="56"/>
      <c r="E270" s="335">
        <f>F270+H270+L270+N270+P270+R270+S270+T270+U270+V270</f>
        <v>1650167.8</v>
      </c>
      <c r="F270" s="335">
        <v>0</v>
      </c>
      <c r="G270" s="16">
        <v>0</v>
      </c>
      <c r="H270" s="18">
        <v>0</v>
      </c>
      <c r="I270" s="335">
        <v>476</v>
      </c>
      <c r="J270" s="335" t="s">
        <v>110</v>
      </c>
      <c r="K270" s="335">
        <v>3438.05</v>
      </c>
      <c r="L270" s="335">
        <v>1650167.8</v>
      </c>
      <c r="M270" s="18">
        <v>0</v>
      </c>
      <c r="N270" s="18">
        <v>0</v>
      </c>
      <c r="O270" s="18">
        <v>0</v>
      </c>
      <c r="P270" s="18">
        <v>0</v>
      </c>
      <c r="Q270" s="18">
        <v>0</v>
      </c>
      <c r="R270" s="18">
        <v>0</v>
      </c>
      <c r="S270" s="18">
        <v>0</v>
      </c>
      <c r="T270" s="18">
        <v>0</v>
      </c>
      <c r="U270" s="18">
        <v>0</v>
      </c>
      <c r="V270" s="18">
        <v>0</v>
      </c>
      <c r="X270" s="276">
        <f>'Приложение 1'!T267</f>
        <v>4503.95</v>
      </c>
      <c r="Y270" s="276">
        <f t="shared" si="28"/>
        <v>3466.739075630252</v>
      </c>
      <c r="Z270" s="18">
        <f t="shared" si="29"/>
        <v>1037.2109243697478</v>
      </c>
    </row>
    <row r="271" spans="1:26" ht="9" customHeight="1">
      <c r="A271" s="478" t="s">
        <v>985</v>
      </c>
      <c r="B271" s="478"/>
      <c r="C271" s="478"/>
      <c r="D271" s="478"/>
      <c r="E271" s="478"/>
      <c r="F271" s="478"/>
      <c r="G271" s="478"/>
      <c r="H271" s="478"/>
      <c r="I271" s="478"/>
      <c r="J271" s="478"/>
      <c r="K271" s="478"/>
      <c r="L271" s="478"/>
      <c r="M271" s="478"/>
      <c r="N271" s="478"/>
      <c r="O271" s="478"/>
      <c r="P271" s="478"/>
      <c r="Q271" s="478"/>
      <c r="R271" s="478"/>
      <c r="S271" s="478"/>
      <c r="T271" s="478"/>
      <c r="U271" s="478"/>
      <c r="V271" s="478"/>
      <c r="X271" s="276">
        <f>'Приложение 1'!T268</f>
        <v>0</v>
      </c>
      <c r="Y271" s="276" t="e">
        <f t="shared" si="28"/>
        <v>#DIV/0!</v>
      </c>
      <c r="Z271" s="18" t="e">
        <f t="shared" si="29"/>
        <v>#DIV/0!</v>
      </c>
    </row>
    <row r="272" spans="1:26" ht="21.75" customHeight="1">
      <c r="A272" s="479" t="s">
        <v>344</v>
      </c>
      <c r="B272" s="479"/>
      <c r="C272" s="56"/>
      <c r="D272" s="56"/>
      <c r="E272" s="335">
        <f>SUM(E273:E276)</f>
        <v>6877592.8399999999</v>
      </c>
      <c r="F272" s="335">
        <v>0</v>
      </c>
      <c r="G272" s="16">
        <v>0</v>
      </c>
      <c r="H272" s="335">
        <v>0</v>
      </c>
      <c r="I272" s="335">
        <f>SUM(I273:I276)</f>
        <v>1989.7999999999997</v>
      </c>
      <c r="J272" s="335"/>
      <c r="K272" s="335"/>
      <c r="L272" s="335">
        <f>SUM(L273:L276)</f>
        <v>6877592.8399999999</v>
      </c>
      <c r="M272" s="335">
        <v>0</v>
      </c>
      <c r="N272" s="335">
        <v>0</v>
      </c>
      <c r="O272" s="335">
        <v>0</v>
      </c>
      <c r="P272" s="335">
        <v>0</v>
      </c>
      <c r="Q272" s="335">
        <v>0</v>
      </c>
      <c r="R272" s="335">
        <v>0</v>
      </c>
      <c r="S272" s="335">
        <v>0</v>
      </c>
      <c r="T272" s="335">
        <v>0</v>
      </c>
      <c r="U272" s="335">
        <v>0</v>
      </c>
      <c r="V272" s="335">
        <v>0</v>
      </c>
      <c r="X272" s="276">
        <f>'Приложение 1'!T269</f>
        <v>0</v>
      </c>
      <c r="Y272" s="276">
        <f t="shared" si="28"/>
        <v>3456.4241833350088</v>
      </c>
      <c r="Z272" s="18">
        <f t="shared" si="29"/>
        <v>-3456.4241833350088</v>
      </c>
    </row>
    <row r="273" spans="1:26" ht="9" customHeight="1">
      <c r="A273" s="329">
        <v>205</v>
      </c>
      <c r="B273" s="331" t="s">
        <v>346</v>
      </c>
      <c r="C273" s="56" t="s">
        <v>976</v>
      </c>
      <c r="D273" s="56"/>
      <c r="E273" s="335">
        <f>F273+H273+L273+N273+P273+R273+S273+T273+U273+V273</f>
        <v>1838962.93</v>
      </c>
      <c r="F273" s="335">
        <v>0</v>
      </c>
      <c r="G273" s="16">
        <v>0</v>
      </c>
      <c r="H273" s="335">
        <v>0</v>
      </c>
      <c r="I273" s="335">
        <v>527.54999999999995</v>
      </c>
      <c r="J273" s="335" t="s">
        <v>110</v>
      </c>
      <c r="K273" s="335">
        <v>3438.05</v>
      </c>
      <c r="L273" s="335">
        <v>1838962.93</v>
      </c>
      <c r="M273" s="335">
        <v>0</v>
      </c>
      <c r="N273" s="335">
        <v>0</v>
      </c>
      <c r="O273" s="335">
        <v>0</v>
      </c>
      <c r="P273" s="335">
        <v>0</v>
      </c>
      <c r="Q273" s="335">
        <v>0</v>
      </c>
      <c r="R273" s="335">
        <v>0</v>
      </c>
      <c r="S273" s="335">
        <v>0</v>
      </c>
      <c r="T273" s="335">
        <v>0</v>
      </c>
      <c r="U273" s="335">
        <v>0</v>
      </c>
      <c r="V273" s="335">
        <v>0</v>
      </c>
      <c r="X273" s="276">
        <f>'Приложение 1'!T270</f>
        <v>4503.95</v>
      </c>
      <c r="Y273" s="276">
        <f t="shared" si="28"/>
        <v>3485.8552364704769</v>
      </c>
      <c r="Z273" s="18">
        <f t="shared" si="29"/>
        <v>1018.0947635295229</v>
      </c>
    </row>
    <row r="274" spans="1:26" ht="9" customHeight="1">
      <c r="A274" s="329">
        <v>206</v>
      </c>
      <c r="B274" s="331" t="s">
        <v>347</v>
      </c>
      <c r="C274" s="56" t="s">
        <v>976</v>
      </c>
      <c r="D274" s="56"/>
      <c r="E274" s="335">
        <f>F274+H274+L274+N274+P274+R274+S274+T274+U274+V274</f>
        <v>1570295.59</v>
      </c>
      <c r="F274" s="335">
        <v>0</v>
      </c>
      <c r="G274" s="16">
        <v>0</v>
      </c>
      <c r="H274" s="335">
        <v>0</v>
      </c>
      <c r="I274" s="335">
        <v>440.65</v>
      </c>
      <c r="J274" s="335" t="s">
        <v>110</v>
      </c>
      <c r="K274" s="335">
        <v>3438.05</v>
      </c>
      <c r="L274" s="335">
        <v>1570295.59</v>
      </c>
      <c r="M274" s="335">
        <v>0</v>
      </c>
      <c r="N274" s="335">
        <v>0</v>
      </c>
      <c r="O274" s="335">
        <v>0</v>
      </c>
      <c r="P274" s="335">
        <v>0</v>
      </c>
      <c r="Q274" s="335">
        <v>0</v>
      </c>
      <c r="R274" s="335">
        <v>0</v>
      </c>
      <c r="S274" s="335">
        <v>0</v>
      </c>
      <c r="T274" s="335">
        <v>0</v>
      </c>
      <c r="U274" s="335">
        <v>0</v>
      </c>
      <c r="V274" s="335">
        <v>0</v>
      </c>
      <c r="X274" s="276">
        <f>'Приложение 1'!T271</f>
        <v>4503.95</v>
      </c>
      <c r="Y274" s="276">
        <f t="shared" si="28"/>
        <v>3563.5892204697611</v>
      </c>
      <c r="Z274" s="18">
        <f t="shared" si="29"/>
        <v>940.36077953023869</v>
      </c>
    </row>
    <row r="275" spans="1:26" ht="9" customHeight="1">
      <c r="A275" s="329">
        <v>207</v>
      </c>
      <c r="B275" s="331" t="s">
        <v>345</v>
      </c>
      <c r="C275" s="56" t="s">
        <v>975</v>
      </c>
      <c r="D275" s="56"/>
      <c r="E275" s="335">
        <f>F275+H275+L275+N275+P275+R275+S275+T275+U275+V275</f>
        <v>2207655.35</v>
      </c>
      <c r="F275" s="335">
        <v>0</v>
      </c>
      <c r="G275" s="16">
        <v>0</v>
      </c>
      <c r="H275" s="335">
        <v>0</v>
      </c>
      <c r="I275" s="335">
        <v>655</v>
      </c>
      <c r="J275" s="20" t="s">
        <v>109</v>
      </c>
      <c r="K275" s="335">
        <v>2022.07</v>
      </c>
      <c r="L275" s="335">
        <v>2207655.35</v>
      </c>
      <c r="M275" s="335">
        <v>0</v>
      </c>
      <c r="N275" s="335">
        <v>0</v>
      </c>
      <c r="O275" s="335">
        <v>0</v>
      </c>
      <c r="P275" s="335">
        <v>0</v>
      </c>
      <c r="Q275" s="335">
        <v>0</v>
      </c>
      <c r="R275" s="335">
        <v>0</v>
      </c>
      <c r="S275" s="335">
        <v>0</v>
      </c>
      <c r="T275" s="335">
        <v>0</v>
      </c>
      <c r="U275" s="335">
        <v>0</v>
      </c>
      <c r="V275" s="335">
        <v>0</v>
      </c>
      <c r="X275" s="276">
        <f>'Приложение 1'!T272</f>
        <v>4180</v>
      </c>
      <c r="Y275" s="276">
        <f t="shared" si="28"/>
        <v>3370.466183206107</v>
      </c>
      <c r="Z275" s="18">
        <f t="shared" si="29"/>
        <v>809.53381679389304</v>
      </c>
    </row>
    <row r="276" spans="1:26" ht="9" customHeight="1">
      <c r="A276" s="329">
        <v>208</v>
      </c>
      <c r="B276" s="331" t="s">
        <v>372</v>
      </c>
      <c r="C276" s="56" t="s">
        <v>976</v>
      </c>
      <c r="D276" s="56"/>
      <c r="E276" s="335">
        <f>F276+H276+L276+N276+P276+R276+S276+T276+U276+V276</f>
        <v>1260678.97</v>
      </c>
      <c r="F276" s="335">
        <v>0</v>
      </c>
      <c r="G276" s="16">
        <v>0</v>
      </c>
      <c r="H276" s="335">
        <v>0</v>
      </c>
      <c r="I276" s="335">
        <v>366.6</v>
      </c>
      <c r="J276" s="335" t="s">
        <v>110</v>
      </c>
      <c r="K276" s="335">
        <v>3438.05</v>
      </c>
      <c r="L276" s="335">
        <v>1260678.97</v>
      </c>
      <c r="M276" s="335">
        <v>0</v>
      </c>
      <c r="N276" s="335">
        <v>0</v>
      </c>
      <c r="O276" s="335">
        <v>0</v>
      </c>
      <c r="P276" s="335">
        <v>0</v>
      </c>
      <c r="Q276" s="335">
        <v>0</v>
      </c>
      <c r="R276" s="335">
        <v>0</v>
      </c>
      <c r="S276" s="335">
        <v>0</v>
      </c>
      <c r="T276" s="335">
        <v>0</v>
      </c>
      <c r="U276" s="335">
        <v>0</v>
      </c>
      <c r="V276" s="335">
        <v>0</v>
      </c>
      <c r="X276" s="276">
        <f>'Приложение 1'!T273</f>
        <v>4503.95</v>
      </c>
      <c r="Y276" s="276">
        <f t="shared" ref="Y276:Y339" si="34">L276/I276</f>
        <v>3438.8406164757225</v>
      </c>
      <c r="Z276" s="18">
        <f t="shared" ref="Z276:Z339" si="35">X276-Y276</f>
        <v>1065.1093835242773</v>
      </c>
    </row>
    <row r="277" spans="1:26" ht="9" customHeight="1">
      <c r="A277" s="478" t="s">
        <v>420</v>
      </c>
      <c r="B277" s="478"/>
      <c r="C277" s="478"/>
      <c r="D277" s="478"/>
      <c r="E277" s="478"/>
      <c r="F277" s="478"/>
      <c r="G277" s="478"/>
      <c r="H277" s="478"/>
      <c r="I277" s="478"/>
      <c r="J277" s="478"/>
      <c r="K277" s="478"/>
      <c r="L277" s="478"/>
      <c r="M277" s="478"/>
      <c r="N277" s="478"/>
      <c r="O277" s="478"/>
      <c r="P277" s="478"/>
      <c r="Q277" s="478"/>
      <c r="R277" s="478"/>
      <c r="S277" s="478"/>
      <c r="T277" s="478"/>
      <c r="U277" s="478"/>
      <c r="V277" s="478"/>
      <c r="X277" s="276">
        <f>'Приложение 1'!T274</f>
        <v>0</v>
      </c>
      <c r="Y277" s="276" t="e">
        <f t="shared" si="34"/>
        <v>#DIV/0!</v>
      </c>
      <c r="Z277" s="18" t="e">
        <f t="shared" si="35"/>
        <v>#DIV/0!</v>
      </c>
    </row>
    <row r="278" spans="1:26" ht="23.25" customHeight="1">
      <c r="A278" s="479" t="s">
        <v>421</v>
      </c>
      <c r="B278" s="479"/>
      <c r="C278" s="56"/>
      <c r="D278" s="56"/>
      <c r="E278" s="335">
        <f>SUM(E279:E280)</f>
        <v>2813785.03</v>
      </c>
      <c r="F278" s="335">
        <f t="shared" ref="F278:V278" si="36">SUM(F279:F280)</f>
        <v>0</v>
      </c>
      <c r="G278" s="8">
        <f t="shared" si="36"/>
        <v>0</v>
      </c>
      <c r="H278" s="335">
        <f t="shared" si="36"/>
        <v>0</v>
      </c>
      <c r="I278" s="335">
        <f>SUM(I279:I280)</f>
        <v>760</v>
      </c>
      <c r="J278" s="335">
        <f t="shared" si="36"/>
        <v>0</v>
      </c>
      <c r="K278" s="335">
        <f t="shared" si="36"/>
        <v>6876.1</v>
      </c>
      <c r="L278" s="335">
        <f>SUM(L279:L280)</f>
        <v>2813785.03</v>
      </c>
      <c r="M278" s="335">
        <f t="shared" si="36"/>
        <v>0</v>
      </c>
      <c r="N278" s="335">
        <f t="shared" si="36"/>
        <v>0</v>
      </c>
      <c r="O278" s="335">
        <f t="shared" si="36"/>
        <v>0</v>
      </c>
      <c r="P278" s="335">
        <f t="shared" si="36"/>
        <v>0</v>
      </c>
      <c r="Q278" s="335">
        <f t="shared" si="36"/>
        <v>0</v>
      </c>
      <c r="R278" s="335">
        <f t="shared" si="36"/>
        <v>0</v>
      </c>
      <c r="S278" s="335">
        <f t="shared" si="36"/>
        <v>0</v>
      </c>
      <c r="T278" s="335">
        <f t="shared" si="36"/>
        <v>0</v>
      </c>
      <c r="U278" s="335">
        <f t="shared" si="36"/>
        <v>0</v>
      </c>
      <c r="V278" s="335">
        <f t="shared" si="36"/>
        <v>0</v>
      </c>
      <c r="X278" s="276">
        <f>'Приложение 1'!T275</f>
        <v>0</v>
      </c>
      <c r="Y278" s="276">
        <f t="shared" si="34"/>
        <v>3702.3487236842102</v>
      </c>
      <c r="Z278" s="18">
        <f t="shared" si="35"/>
        <v>-3702.3487236842102</v>
      </c>
    </row>
    <row r="279" spans="1:26" ht="9" customHeight="1">
      <c r="A279" s="329">
        <v>209</v>
      </c>
      <c r="B279" s="331" t="s">
        <v>418</v>
      </c>
      <c r="C279" s="56" t="s">
        <v>976</v>
      </c>
      <c r="D279" s="56"/>
      <c r="E279" s="335">
        <f>F279+H279+L279+N279+P279+R279+S279+T279+U279+V279</f>
        <v>1406803.4</v>
      </c>
      <c r="F279" s="335">
        <v>0</v>
      </c>
      <c r="G279" s="16">
        <v>0</v>
      </c>
      <c r="H279" s="335">
        <v>0</v>
      </c>
      <c r="I279" s="335">
        <v>380</v>
      </c>
      <c r="J279" s="335" t="s">
        <v>110</v>
      </c>
      <c r="K279" s="335">
        <v>3438.05</v>
      </c>
      <c r="L279" s="335">
        <v>1406803.4</v>
      </c>
      <c r="M279" s="335">
        <v>0</v>
      </c>
      <c r="N279" s="335">
        <v>0</v>
      </c>
      <c r="O279" s="335">
        <v>0</v>
      </c>
      <c r="P279" s="335">
        <v>0</v>
      </c>
      <c r="Q279" s="335">
        <v>0</v>
      </c>
      <c r="R279" s="335">
        <v>0</v>
      </c>
      <c r="S279" s="335">
        <v>0</v>
      </c>
      <c r="T279" s="335">
        <v>0</v>
      </c>
      <c r="U279" s="335">
        <v>0</v>
      </c>
      <c r="V279" s="335">
        <v>0</v>
      </c>
      <c r="X279" s="276">
        <f>'Приложение 1'!T276</f>
        <v>4503.95</v>
      </c>
      <c r="Y279" s="276">
        <f t="shared" si="34"/>
        <v>3702.1142105263157</v>
      </c>
      <c r="Z279" s="18">
        <f t="shared" si="35"/>
        <v>801.83578947368414</v>
      </c>
    </row>
    <row r="280" spans="1:26" ht="9" customHeight="1">
      <c r="A280" s="329">
        <v>210</v>
      </c>
      <c r="B280" s="331" t="s">
        <v>419</v>
      </c>
      <c r="C280" s="56" t="s">
        <v>976</v>
      </c>
      <c r="D280" s="56"/>
      <c r="E280" s="335">
        <f>F280+H280+L280+N280+P280+R280+S280+T280+U280+V280</f>
        <v>1406981.63</v>
      </c>
      <c r="F280" s="335">
        <v>0</v>
      </c>
      <c r="G280" s="16">
        <v>0</v>
      </c>
      <c r="H280" s="335">
        <v>0</v>
      </c>
      <c r="I280" s="335">
        <v>380</v>
      </c>
      <c r="J280" s="335" t="s">
        <v>110</v>
      </c>
      <c r="K280" s="335">
        <v>3438.05</v>
      </c>
      <c r="L280" s="335">
        <v>1406981.63</v>
      </c>
      <c r="M280" s="335">
        <v>0</v>
      </c>
      <c r="N280" s="335">
        <v>0</v>
      </c>
      <c r="O280" s="335">
        <v>0</v>
      </c>
      <c r="P280" s="335">
        <v>0</v>
      </c>
      <c r="Q280" s="335">
        <v>0</v>
      </c>
      <c r="R280" s="335">
        <v>0</v>
      </c>
      <c r="S280" s="335">
        <v>0</v>
      </c>
      <c r="T280" s="335">
        <v>0</v>
      </c>
      <c r="U280" s="335">
        <v>0</v>
      </c>
      <c r="V280" s="335">
        <v>0</v>
      </c>
      <c r="X280" s="276">
        <f>'Приложение 1'!T277</f>
        <v>4503.95</v>
      </c>
      <c r="Y280" s="276">
        <f t="shared" si="34"/>
        <v>3702.5832368421052</v>
      </c>
      <c r="Z280" s="18">
        <f t="shared" si="35"/>
        <v>801.36676315789464</v>
      </c>
    </row>
    <row r="281" spans="1:26" ht="9" customHeight="1">
      <c r="A281" s="478" t="s">
        <v>350</v>
      </c>
      <c r="B281" s="478"/>
      <c r="C281" s="478"/>
      <c r="D281" s="478"/>
      <c r="E281" s="478"/>
      <c r="F281" s="478"/>
      <c r="G281" s="478"/>
      <c r="H281" s="478"/>
      <c r="I281" s="478"/>
      <c r="J281" s="478"/>
      <c r="K281" s="478"/>
      <c r="L281" s="478"/>
      <c r="M281" s="478"/>
      <c r="N281" s="478"/>
      <c r="O281" s="478"/>
      <c r="P281" s="478"/>
      <c r="Q281" s="478"/>
      <c r="R281" s="478"/>
      <c r="S281" s="478"/>
      <c r="T281" s="478"/>
      <c r="U281" s="478"/>
      <c r="V281" s="478"/>
      <c r="X281" s="276">
        <f>'Приложение 1'!T278</f>
        <v>0</v>
      </c>
      <c r="Y281" s="276" t="e">
        <f t="shared" si="34"/>
        <v>#DIV/0!</v>
      </c>
      <c r="Z281" s="18" t="e">
        <f t="shared" si="35"/>
        <v>#DIV/0!</v>
      </c>
    </row>
    <row r="282" spans="1:26" ht="22.5" customHeight="1">
      <c r="A282" s="479" t="s">
        <v>349</v>
      </c>
      <c r="B282" s="479"/>
      <c r="C282" s="56"/>
      <c r="D282" s="56"/>
      <c r="E282" s="335">
        <f>E283</f>
        <v>3249893.6</v>
      </c>
      <c r="F282" s="335">
        <f t="shared" ref="F282:V282" si="37">F283</f>
        <v>0</v>
      </c>
      <c r="G282" s="8">
        <f t="shared" si="37"/>
        <v>0</v>
      </c>
      <c r="H282" s="335">
        <f t="shared" si="37"/>
        <v>0</v>
      </c>
      <c r="I282" s="335">
        <f>I283</f>
        <v>935</v>
      </c>
      <c r="J282" s="335" t="str">
        <f t="shared" si="37"/>
        <v>скатная</v>
      </c>
      <c r="K282" s="335">
        <f t="shared" si="37"/>
        <v>3438.05</v>
      </c>
      <c r="L282" s="335">
        <f t="shared" si="37"/>
        <v>3249893.6</v>
      </c>
      <c r="M282" s="335">
        <f t="shared" si="37"/>
        <v>0</v>
      </c>
      <c r="N282" s="335">
        <f t="shared" si="37"/>
        <v>0</v>
      </c>
      <c r="O282" s="335">
        <f t="shared" si="37"/>
        <v>0</v>
      </c>
      <c r="P282" s="335">
        <f t="shared" si="37"/>
        <v>0</v>
      </c>
      <c r="Q282" s="335">
        <f t="shared" si="37"/>
        <v>0</v>
      </c>
      <c r="R282" s="335">
        <f t="shared" si="37"/>
        <v>0</v>
      </c>
      <c r="S282" s="335">
        <f t="shared" si="37"/>
        <v>0</v>
      </c>
      <c r="T282" s="335">
        <f t="shared" si="37"/>
        <v>0</v>
      </c>
      <c r="U282" s="335">
        <f t="shared" si="37"/>
        <v>0</v>
      </c>
      <c r="V282" s="335">
        <f t="shared" si="37"/>
        <v>0</v>
      </c>
      <c r="X282" s="276">
        <f>'Приложение 1'!T279</f>
        <v>0</v>
      </c>
      <c r="Y282" s="276">
        <f t="shared" si="34"/>
        <v>3475.8220320855617</v>
      </c>
      <c r="Z282" s="18">
        <f t="shared" si="35"/>
        <v>-3475.8220320855617</v>
      </c>
    </row>
    <row r="283" spans="1:26" ht="9" customHeight="1">
      <c r="A283" s="329">
        <v>211</v>
      </c>
      <c r="B283" s="331" t="s">
        <v>352</v>
      </c>
      <c r="C283" s="56" t="s">
        <v>976</v>
      </c>
      <c r="D283" s="56"/>
      <c r="E283" s="335">
        <f>F283+H283+L283+N283+P283+R283+S283+T283+U283+V283</f>
        <v>3249893.6</v>
      </c>
      <c r="F283" s="335">
        <v>0</v>
      </c>
      <c r="G283" s="16">
        <v>0</v>
      </c>
      <c r="H283" s="335">
        <v>0</v>
      </c>
      <c r="I283" s="335">
        <v>935</v>
      </c>
      <c r="J283" s="335" t="s">
        <v>110</v>
      </c>
      <c r="K283" s="335">
        <v>3438.05</v>
      </c>
      <c r="L283" s="335">
        <v>3249893.6</v>
      </c>
      <c r="M283" s="335">
        <v>0</v>
      </c>
      <c r="N283" s="335">
        <v>0</v>
      </c>
      <c r="O283" s="335">
        <v>0</v>
      </c>
      <c r="P283" s="335">
        <v>0</v>
      </c>
      <c r="Q283" s="335">
        <v>0</v>
      </c>
      <c r="R283" s="335">
        <v>0</v>
      </c>
      <c r="S283" s="335">
        <v>0</v>
      </c>
      <c r="T283" s="335">
        <v>0</v>
      </c>
      <c r="U283" s="335">
        <v>0</v>
      </c>
      <c r="V283" s="335">
        <v>0</v>
      </c>
      <c r="X283" s="276">
        <f>'Приложение 1'!T280</f>
        <v>4503.95</v>
      </c>
      <c r="Y283" s="276">
        <f t="shared" si="34"/>
        <v>3475.8220320855617</v>
      </c>
      <c r="Z283" s="18">
        <f t="shared" si="35"/>
        <v>1028.1279679144382</v>
      </c>
    </row>
    <row r="284" spans="1:26" ht="9" customHeight="1">
      <c r="A284" s="478" t="s">
        <v>430</v>
      </c>
      <c r="B284" s="478"/>
      <c r="C284" s="478"/>
      <c r="D284" s="478"/>
      <c r="E284" s="478"/>
      <c r="F284" s="478"/>
      <c r="G284" s="478"/>
      <c r="H284" s="478"/>
      <c r="I284" s="478"/>
      <c r="J284" s="478"/>
      <c r="K284" s="478"/>
      <c r="L284" s="478"/>
      <c r="M284" s="478"/>
      <c r="N284" s="478"/>
      <c r="O284" s="478"/>
      <c r="P284" s="478"/>
      <c r="Q284" s="478"/>
      <c r="R284" s="478"/>
      <c r="S284" s="478"/>
      <c r="T284" s="478"/>
      <c r="U284" s="478"/>
      <c r="V284" s="478"/>
      <c r="X284" s="276">
        <f>'Приложение 1'!T281</f>
        <v>0</v>
      </c>
      <c r="Y284" s="276" t="e">
        <f t="shared" si="34"/>
        <v>#DIV/0!</v>
      </c>
      <c r="Z284" s="18" t="e">
        <f t="shared" si="35"/>
        <v>#DIV/0!</v>
      </c>
    </row>
    <row r="285" spans="1:26" ht="21.75" customHeight="1">
      <c r="A285" s="477" t="s">
        <v>446</v>
      </c>
      <c r="B285" s="477"/>
      <c r="C285" s="68"/>
      <c r="D285" s="68"/>
      <c r="E285" s="24">
        <f>SUM(E286:E287)</f>
        <v>689299.28</v>
      </c>
      <c r="F285" s="24">
        <f t="shared" ref="F285:V285" si="38">SUM(F286:F287)</f>
        <v>689299.28</v>
      </c>
      <c r="G285" s="91">
        <f t="shared" si="38"/>
        <v>0</v>
      </c>
      <c r="H285" s="24">
        <f t="shared" si="38"/>
        <v>0</v>
      </c>
      <c r="I285" s="24">
        <f t="shared" si="38"/>
        <v>0</v>
      </c>
      <c r="J285" s="24">
        <f t="shared" si="38"/>
        <v>0</v>
      </c>
      <c r="K285" s="24">
        <f t="shared" si="38"/>
        <v>355.29999999999995</v>
      </c>
      <c r="L285" s="24">
        <f t="shared" si="38"/>
        <v>0</v>
      </c>
      <c r="M285" s="24">
        <f t="shared" si="38"/>
        <v>0</v>
      </c>
      <c r="N285" s="24">
        <f t="shared" si="38"/>
        <v>0</v>
      </c>
      <c r="O285" s="24">
        <f t="shared" si="38"/>
        <v>0</v>
      </c>
      <c r="P285" s="24">
        <f t="shared" si="38"/>
        <v>0</v>
      </c>
      <c r="Q285" s="24">
        <f t="shared" si="38"/>
        <v>0</v>
      </c>
      <c r="R285" s="24">
        <f t="shared" si="38"/>
        <v>0</v>
      </c>
      <c r="S285" s="24">
        <f t="shared" si="38"/>
        <v>0</v>
      </c>
      <c r="T285" s="24">
        <f t="shared" si="38"/>
        <v>0</v>
      </c>
      <c r="U285" s="24">
        <f t="shared" si="38"/>
        <v>0</v>
      </c>
      <c r="V285" s="24">
        <f t="shared" si="38"/>
        <v>0</v>
      </c>
      <c r="X285" s="276">
        <f>'Приложение 1'!T282</f>
        <v>0</v>
      </c>
      <c r="Y285" s="276" t="e">
        <f t="shared" si="34"/>
        <v>#DIV/0!</v>
      </c>
      <c r="Z285" s="18" t="e">
        <f t="shared" si="35"/>
        <v>#DIV/0!</v>
      </c>
    </row>
    <row r="286" spans="1:26" ht="9" customHeight="1">
      <c r="A286" s="320">
        <v>212</v>
      </c>
      <c r="B286" s="336" t="s">
        <v>353</v>
      </c>
      <c r="C286" s="68" t="s">
        <v>978</v>
      </c>
      <c r="D286" s="68"/>
      <c r="E286" s="335">
        <f>F286+H286+L286+N286+P286+R286+S286+T286+U286+V286</f>
        <v>344826.61</v>
      </c>
      <c r="F286" s="24">
        <v>344826.61</v>
      </c>
      <c r="G286" s="34">
        <v>0</v>
      </c>
      <c r="H286" s="24">
        <v>0</v>
      </c>
      <c r="I286" s="24">
        <v>0</v>
      </c>
      <c r="J286" s="335" t="s">
        <v>373</v>
      </c>
      <c r="K286" s="335">
        <f>(170)*1.045</f>
        <v>177.64999999999998</v>
      </c>
      <c r="L286" s="24">
        <v>0</v>
      </c>
      <c r="M286" s="24">
        <v>0</v>
      </c>
      <c r="N286" s="24">
        <v>0</v>
      </c>
      <c r="O286" s="24">
        <v>0</v>
      </c>
      <c r="P286" s="24">
        <v>0</v>
      </c>
      <c r="Q286" s="24">
        <v>0</v>
      </c>
      <c r="R286" s="24">
        <v>0</v>
      </c>
      <c r="S286" s="24">
        <v>0</v>
      </c>
      <c r="T286" s="24">
        <v>0</v>
      </c>
      <c r="U286" s="24">
        <v>0</v>
      </c>
      <c r="V286" s="24">
        <v>0</v>
      </c>
      <c r="X286" s="276">
        <f>'Приложение 1'!T283</f>
        <v>4984.6499999999996</v>
      </c>
      <c r="Y286" s="276" t="e">
        <f t="shared" si="34"/>
        <v>#DIV/0!</v>
      </c>
      <c r="Z286" s="18" t="e">
        <f t="shared" si="35"/>
        <v>#DIV/0!</v>
      </c>
    </row>
    <row r="287" spans="1:26" ht="9" customHeight="1">
      <c r="A287" s="320">
        <v>213</v>
      </c>
      <c r="B287" s="336" t="s">
        <v>354</v>
      </c>
      <c r="C287" s="68" t="s">
        <v>978</v>
      </c>
      <c r="D287" s="68"/>
      <c r="E287" s="335">
        <f>F287+H287+L287+N287+P287+R287+S287+T287+U287+V287</f>
        <v>344472.67</v>
      </c>
      <c r="F287" s="24">
        <v>344472.67</v>
      </c>
      <c r="G287" s="34">
        <v>0</v>
      </c>
      <c r="H287" s="24">
        <v>0</v>
      </c>
      <c r="I287" s="24">
        <v>0</v>
      </c>
      <c r="J287" s="335" t="s">
        <v>373</v>
      </c>
      <c r="K287" s="335">
        <f>(170)*1.045</f>
        <v>177.64999999999998</v>
      </c>
      <c r="L287" s="24">
        <v>0</v>
      </c>
      <c r="M287" s="24">
        <v>0</v>
      </c>
      <c r="N287" s="24">
        <v>0</v>
      </c>
      <c r="O287" s="24">
        <v>0</v>
      </c>
      <c r="P287" s="24">
        <v>0</v>
      </c>
      <c r="Q287" s="24">
        <v>0</v>
      </c>
      <c r="R287" s="24">
        <v>0</v>
      </c>
      <c r="S287" s="24">
        <v>0</v>
      </c>
      <c r="T287" s="24">
        <v>0</v>
      </c>
      <c r="U287" s="24">
        <v>0</v>
      </c>
      <c r="V287" s="24">
        <v>0</v>
      </c>
      <c r="X287" s="276">
        <f>'Приложение 1'!T284</f>
        <v>4984.6499999999996</v>
      </c>
      <c r="Y287" s="276" t="e">
        <f t="shared" si="34"/>
        <v>#DIV/0!</v>
      </c>
      <c r="Z287" s="18" t="e">
        <f t="shared" si="35"/>
        <v>#DIV/0!</v>
      </c>
    </row>
    <row r="288" spans="1:26" ht="9" customHeight="1">
      <c r="A288" s="486" t="s">
        <v>1035</v>
      </c>
      <c r="B288" s="486"/>
      <c r="C288" s="486"/>
      <c r="D288" s="486"/>
      <c r="E288" s="486"/>
      <c r="F288" s="486"/>
      <c r="G288" s="486"/>
      <c r="H288" s="486"/>
      <c r="I288" s="486"/>
      <c r="J288" s="486"/>
      <c r="K288" s="486"/>
      <c r="L288" s="486"/>
      <c r="M288" s="486"/>
      <c r="N288" s="486"/>
      <c r="O288" s="486"/>
      <c r="P288" s="486"/>
      <c r="Q288" s="486"/>
      <c r="R288" s="486"/>
      <c r="S288" s="486"/>
      <c r="T288" s="486"/>
      <c r="U288" s="486"/>
      <c r="V288" s="486"/>
      <c r="X288" s="276">
        <f>'Приложение 1'!T285</f>
        <v>0</v>
      </c>
      <c r="Y288" s="276" t="e">
        <f t="shared" si="34"/>
        <v>#DIV/0!</v>
      </c>
      <c r="Z288" s="18" t="e">
        <f t="shared" si="35"/>
        <v>#DIV/0!</v>
      </c>
    </row>
    <row r="289" spans="1:26" ht="22.5" customHeight="1">
      <c r="A289" s="490" t="s">
        <v>1036</v>
      </c>
      <c r="B289" s="490"/>
      <c r="C289" s="64"/>
      <c r="D289" s="64"/>
      <c r="E289" s="19">
        <f>E290</f>
        <v>1059478.07</v>
      </c>
      <c r="F289" s="19">
        <f t="shared" ref="F289:V289" si="39">F290</f>
        <v>0</v>
      </c>
      <c r="G289" s="92">
        <f t="shared" si="39"/>
        <v>0</v>
      </c>
      <c r="H289" s="19">
        <f t="shared" si="39"/>
        <v>0</v>
      </c>
      <c r="I289" s="19">
        <f t="shared" si="39"/>
        <v>351</v>
      </c>
      <c r="J289" s="19" t="str">
        <f t="shared" si="39"/>
        <v>скатная</v>
      </c>
      <c r="K289" s="19">
        <f t="shared" si="39"/>
        <v>3438.05</v>
      </c>
      <c r="L289" s="19">
        <f t="shared" si="39"/>
        <v>1059478.07</v>
      </c>
      <c r="M289" s="19">
        <f t="shared" si="39"/>
        <v>0</v>
      </c>
      <c r="N289" s="19">
        <f t="shared" si="39"/>
        <v>0</v>
      </c>
      <c r="O289" s="19">
        <f t="shared" si="39"/>
        <v>0</v>
      </c>
      <c r="P289" s="19">
        <f t="shared" si="39"/>
        <v>0</v>
      </c>
      <c r="Q289" s="19">
        <f t="shared" si="39"/>
        <v>0</v>
      </c>
      <c r="R289" s="19">
        <f t="shared" si="39"/>
        <v>0</v>
      </c>
      <c r="S289" s="19">
        <f t="shared" si="39"/>
        <v>0</v>
      </c>
      <c r="T289" s="19">
        <f t="shared" si="39"/>
        <v>0</v>
      </c>
      <c r="U289" s="19">
        <f t="shared" si="39"/>
        <v>0</v>
      </c>
      <c r="V289" s="19">
        <f t="shared" si="39"/>
        <v>0</v>
      </c>
      <c r="X289" s="276">
        <f>'Приложение 1'!T286</f>
        <v>0</v>
      </c>
      <c r="Y289" s="276">
        <f t="shared" si="34"/>
        <v>3018.4560398860399</v>
      </c>
      <c r="Z289" s="18">
        <f t="shared" si="35"/>
        <v>-3018.4560398860399</v>
      </c>
    </row>
    <row r="290" spans="1:26" ht="9" customHeight="1">
      <c r="A290" s="20">
        <v>214</v>
      </c>
      <c r="B290" s="332" t="s">
        <v>357</v>
      </c>
      <c r="C290" s="63" t="s">
        <v>976</v>
      </c>
      <c r="D290" s="64"/>
      <c r="E290" s="335">
        <f>F290+H290+L290+N290+P290+R290+S290+T290+U290+V290</f>
        <v>1059478.07</v>
      </c>
      <c r="F290" s="19">
        <v>0</v>
      </c>
      <c r="G290" s="31">
        <v>0</v>
      </c>
      <c r="H290" s="19">
        <v>0</v>
      </c>
      <c r="I290" s="19">
        <v>351</v>
      </c>
      <c r="J290" s="335" t="s">
        <v>110</v>
      </c>
      <c r="K290" s="335">
        <v>3438.05</v>
      </c>
      <c r="L290" s="335">
        <v>1059478.07</v>
      </c>
      <c r="M290" s="19">
        <v>0</v>
      </c>
      <c r="N290" s="19">
        <v>0</v>
      </c>
      <c r="O290" s="19">
        <v>0</v>
      </c>
      <c r="P290" s="19">
        <v>0</v>
      </c>
      <c r="Q290" s="19">
        <v>0</v>
      </c>
      <c r="R290" s="19">
        <v>0</v>
      </c>
      <c r="S290" s="19">
        <v>0</v>
      </c>
      <c r="T290" s="19">
        <v>0</v>
      </c>
      <c r="U290" s="19">
        <v>0</v>
      </c>
      <c r="V290" s="19">
        <v>0</v>
      </c>
      <c r="X290" s="276">
        <f>'Приложение 1'!T287</f>
        <v>4503.95</v>
      </c>
      <c r="Y290" s="276">
        <f t="shared" si="34"/>
        <v>3018.4560398860399</v>
      </c>
      <c r="Z290" s="18">
        <f t="shared" si="35"/>
        <v>1485.4939601139599</v>
      </c>
    </row>
    <row r="291" spans="1:26" ht="9" customHeight="1">
      <c r="A291" s="478" t="s">
        <v>359</v>
      </c>
      <c r="B291" s="478"/>
      <c r="C291" s="478"/>
      <c r="D291" s="478"/>
      <c r="E291" s="478"/>
      <c r="F291" s="478"/>
      <c r="G291" s="478"/>
      <c r="H291" s="478"/>
      <c r="I291" s="478"/>
      <c r="J291" s="478"/>
      <c r="K291" s="478"/>
      <c r="L291" s="478"/>
      <c r="M291" s="478"/>
      <c r="N291" s="478"/>
      <c r="O291" s="478"/>
      <c r="P291" s="478"/>
      <c r="Q291" s="478"/>
      <c r="R291" s="478"/>
      <c r="S291" s="478"/>
      <c r="T291" s="478"/>
      <c r="U291" s="478"/>
      <c r="V291" s="478"/>
      <c r="X291" s="276">
        <f>'Приложение 1'!T288</f>
        <v>0</v>
      </c>
      <c r="Y291" s="276" t="e">
        <f t="shared" si="34"/>
        <v>#DIV/0!</v>
      </c>
      <c r="Z291" s="18" t="e">
        <f t="shared" si="35"/>
        <v>#DIV/0!</v>
      </c>
    </row>
    <row r="292" spans="1:26" ht="22.5" customHeight="1">
      <c r="A292" s="479" t="s">
        <v>447</v>
      </c>
      <c r="B292" s="479"/>
      <c r="C292" s="56"/>
      <c r="D292" s="56"/>
      <c r="E292" s="335">
        <f>SUM(E293:E294)</f>
        <v>6658276.4199999999</v>
      </c>
      <c r="F292" s="335">
        <f t="shared" ref="F292:V292" si="40">SUM(F293:F294)</f>
        <v>0</v>
      </c>
      <c r="G292" s="8">
        <f t="shared" si="40"/>
        <v>0</v>
      </c>
      <c r="H292" s="335">
        <f t="shared" si="40"/>
        <v>0</v>
      </c>
      <c r="I292" s="335">
        <f>SUM(I293:I294)</f>
        <v>2030.4099999999999</v>
      </c>
      <c r="J292" s="335">
        <f t="shared" si="40"/>
        <v>0</v>
      </c>
      <c r="K292" s="335">
        <f t="shared" si="40"/>
        <v>5460.12</v>
      </c>
      <c r="L292" s="335">
        <f t="shared" si="40"/>
        <v>6658276.4199999999</v>
      </c>
      <c r="M292" s="335">
        <f t="shared" si="40"/>
        <v>0</v>
      </c>
      <c r="N292" s="335">
        <f t="shared" si="40"/>
        <v>0</v>
      </c>
      <c r="O292" s="335">
        <f t="shared" si="40"/>
        <v>0</v>
      </c>
      <c r="P292" s="335">
        <f t="shared" si="40"/>
        <v>0</v>
      </c>
      <c r="Q292" s="335">
        <f t="shared" si="40"/>
        <v>0</v>
      </c>
      <c r="R292" s="335">
        <f t="shared" si="40"/>
        <v>0</v>
      </c>
      <c r="S292" s="335">
        <f t="shared" si="40"/>
        <v>0</v>
      </c>
      <c r="T292" s="335">
        <f t="shared" si="40"/>
        <v>0</v>
      </c>
      <c r="U292" s="335">
        <f t="shared" si="40"/>
        <v>0</v>
      </c>
      <c r="V292" s="335">
        <f t="shared" si="40"/>
        <v>0</v>
      </c>
      <c r="X292" s="276">
        <f>'Приложение 1'!T289</f>
        <v>0</v>
      </c>
      <c r="Y292" s="276">
        <f t="shared" si="34"/>
        <v>3279.2768061623024</v>
      </c>
      <c r="Z292" s="18">
        <f t="shared" si="35"/>
        <v>-3279.2768061623024</v>
      </c>
    </row>
    <row r="293" spans="1:26" ht="9" customHeight="1">
      <c r="A293" s="329">
        <v>215</v>
      </c>
      <c r="B293" s="331" t="s">
        <v>358</v>
      </c>
      <c r="C293" s="56" t="s">
        <v>976</v>
      </c>
      <c r="D293" s="56"/>
      <c r="E293" s="335">
        <f>F293+H293+L293+N293+P293+R293+S293+T293+U293+V293</f>
        <v>2063672.3200000001</v>
      </c>
      <c r="F293" s="335">
        <v>0</v>
      </c>
      <c r="G293" s="16">
        <v>0</v>
      </c>
      <c r="H293" s="335">
        <v>0</v>
      </c>
      <c r="I293" s="335">
        <v>614.4</v>
      </c>
      <c r="J293" s="335" t="s">
        <v>110</v>
      </c>
      <c r="K293" s="335">
        <v>3438.05</v>
      </c>
      <c r="L293" s="335">
        <v>2063672.3200000001</v>
      </c>
      <c r="M293" s="335">
        <v>0</v>
      </c>
      <c r="N293" s="335">
        <v>0</v>
      </c>
      <c r="O293" s="335">
        <v>0</v>
      </c>
      <c r="P293" s="335">
        <v>0</v>
      </c>
      <c r="Q293" s="335">
        <v>0</v>
      </c>
      <c r="R293" s="335">
        <v>0</v>
      </c>
      <c r="S293" s="335">
        <v>0</v>
      </c>
      <c r="T293" s="335">
        <v>0</v>
      </c>
      <c r="U293" s="335">
        <v>0</v>
      </c>
      <c r="V293" s="335">
        <v>0</v>
      </c>
      <c r="X293" s="276">
        <f>'Приложение 1'!T290</f>
        <v>4503.95</v>
      </c>
      <c r="Y293" s="276">
        <f t="shared" si="34"/>
        <v>3358.8416666666667</v>
      </c>
      <c r="Z293" s="18">
        <f t="shared" si="35"/>
        <v>1145.1083333333331</v>
      </c>
    </row>
    <row r="294" spans="1:26" ht="9" customHeight="1">
      <c r="A294" s="329">
        <v>216</v>
      </c>
      <c r="B294" s="318" t="s">
        <v>360</v>
      </c>
      <c r="C294" s="56" t="s">
        <v>975</v>
      </c>
      <c r="D294" s="56"/>
      <c r="E294" s="335">
        <f>F294+H294+L294+N294+P294+R294+S294+T294+U294+V294</f>
        <v>4594604.0999999996</v>
      </c>
      <c r="F294" s="335">
        <v>0</v>
      </c>
      <c r="G294" s="16">
        <v>0</v>
      </c>
      <c r="H294" s="335">
        <v>0</v>
      </c>
      <c r="I294" s="335">
        <v>1416.01</v>
      </c>
      <c r="J294" s="20" t="s">
        <v>109</v>
      </c>
      <c r="K294" s="335">
        <v>2022.07</v>
      </c>
      <c r="L294" s="335">
        <v>4594604.0999999996</v>
      </c>
      <c r="M294" s="335">
        <v>0</v>
      </c>
      <c r="N294" s="335">
        <v>0</v>
      </c>
      <c r="O294" s="335">
        <v>0</v>
      </c>
      <c r="P294" s="335">
        <v>0</v>
      </c>
      <c r="Q294" s="335">
        <v>0</v>
      </c>
      <c r="R294" s="335">
        <v>0</v>
      </c>
      <c r="S294" s="335">
        <v>0</v>
      </c>
      <c r="T294" s="335">
        <v>0</v>
      </c>
      <c r="U294" s="335">
        <v>0</v>
      </c>
      <c r="V294" s="335">
        <v>0</v>
      </c>
      <c r="X294" s="276">
        <f>'Приложение 1'!T291</f>
        <v>4180</v>
      </c>
      <c r="Y294" s="276">
        <f t="shared" si="34"/>
        <v>3244.7539918503398</v>
      </c>
      <c r="Z294" s="18">
        <f t="shared" si="35"/>
        <v>935.24600814966016</v>
      </c>
    </row>
    <row r="295" spans="1:26" ht="9" customHeight="1">
      <c r="A295" s="478" t="s">
        <v>448</v>
      </c>
      <c r="B295" s="478"/>
      <c r="C295" s="478"/>
      <c r="D295" s="478"/>
      <c r="E295" s="478"/>
      <c r="F295" s="478"/>
      <c r="G295" s="478"/>
      <c r="H295" s="478"/>
      <c r="I295" s="478"/>
      <c r="J295" s="478"/>
      <c r="K295" s="478"/>
      <c r="L295" s="478"/>
      <c r="M295" s="478"/>
      <c r="N295" s="478"/>
      <c r="O295" s="478"/>
      <c r="P295" s="478"/>
      <c r="Q295" s="478"/>
      <c r="R295" s="478"/>
      <c r="S295" s="478"/>
      <c r="T295" s="478"/>
      <c r="U295" s="478"/>
      <c r="V295" s="478"/>
      <c r="X295" s="276">
        <f>'Приложение 1'!T292</f>
        <v>0</v>
      </c>
      <c r="Y295" s="276" t="e">
        <f t="shared" si="34"/>
        <v>#DIV/0!</v>
      </c>
      <c r="Z295" s="18" t="e">
        <f t="shared" si="35"/>
        <v>#DIV/0!</v>
      </c>
    </row>
    <row r="296" spans="1:26" ht="20.25" customHeight="1">
      <c r="A296" s="479" t="s">
        <v>449</v>
      </c>
      <c r="B296" s="479"/>
      <c r="C296" s="56"/>
      <c r="D296" s="56"/>
      <c r="E296" s="335">
        <f>E297</f>
        <v>1056204.45</v>
      </c>
      <c r="F296" s="335">
        <v>0</v>
      </c>
      <c r="G296" s="16">
        <v>0</v>
      </c>
      <c r="H296" s="335">
        <v>0</v>
      </c>
      <c r="I296" s="335">
        <f>I297</f>
        <v>330</v>
      </c>
      <c r="J296" s="335"/>
      <c r="K296" s="335"/>
      <c r="L296" s="335">
        <f>L297</f>
        <v>1056204.45</v>
      </c>
      <c r="M296" s="335">
        <v>0</v>
      </c>
      <c r="N296" s="335">
        <v>0</v>
      </c>
      <c r="O296" s="335">
        <v>0</v>
      </c>
      <c r="P296" s="335">
        <v>0</v>
      </c>
      <c r="Q296" s="335">
        <v>0</v>
      </c>
      <c r="R296" s="335">
        <v>0</v>
      </c>
      <c r="S296" s="335">
        <v>0</v>
      </c>
      <c r="T296" s="335">
        <v>0</v>
      </c>
      <c r="U296" s="335">
        <v>0</v>
      </c>
      <c r="V296" s="335">
        <v>0</v>
      </c>
      <c r="X296" s="276">
        <f>'Приложение 1'!T293</f>
        <v>0</v>
      </c>
      <c r="Y296" s="276">
        <f t="shared" si="34"/>
        <v>3200.6195454545455</v>
      </c>
      <c r="Z296" s="18">
        <f t="shared" si="35"/>
        <v>-3200.6195454545455</v>
      </c>
    </row>
    <row r="297" spans="1:26" ht="9" customHeight="1">
      <c r="A297" s="329">
        <v>217</v>
      </c>
      <c r="B297" s="331" t="s">
        <v>361</v>
      </c>
      <c r="C297" s="56" t="s">
        <v>976</v>
      </c>
      <c r="D297" s="56"/>
      <c r="E297" s="335">
        <f>F297+H297+L297+N297+P297+R297+S297+T297+U297+V297</f>
        <v>1056204.45</v>
      </c>
      <c r="F297" s="335">
        <v>0</v>
      </c>
      <c r="G297" s="16">
        <v>0</v>
      </c>
      <c r="H297" s="335">
        <v>0</v>
      </c>
      <c r="I297" s="335">
        <v>330</v>
      </c>
      <c r="J297" s="335" t="s">
        <v>110</v>
      </c>
      <c r="K297" s="335">
        <v>3438.05</v>
      </c>
      <c r="L297" s="335">
        <v>1056204.45</v>
      </c>
      <c r="M297" s="335">
        <v>0</v>
      </c>
      <c r="N297" s="335">
        <v>0</v>
      </c>
      <c r="O297" s="335">
        <v>0</v>
      </c>
      <c r="P297" s="335">
        <v>0</v>
      </c>
      <c r="Q297" s="335">
        <v>0</v>
      </c>
      <c r="R297" s="335">
        <v>0</v>
      </c>
      <c r="S297" s="335">
        <v>0</v>
      </c>
      <c r="T297" s="335">
        <v>0</v>
      </c>
      <c r="U297" s="335">
        <v>0</v>
      </c>
      <c r="V297" s="335">
        <v>0</v>
      </c>
      <c r="X297" s="276">
        <f>'Приложение 1'!T294</f>
        <v>4503.95</v>
      </c>
      <c r="Y297" s="276">
        <f t="shared" si="34"/>
        <v>3200.6195454545455</v>
      </c>
      <c r="Z297" s="18">
        <f t="shared" si="35"/>
        <v>1303.3304545454544</v>
      </c>
    </row>
    <row r="298" spans="1:26" ht="9" customHeight="1">
      <c r="A298" s="481" t="s">
        <v>399</v>
      </c>
      <c r="B298" s="481"/>
      <c r="C298" s="481"/>
      <c r="D298" s="481"/>
      <c r="E298" s="481"/>
      <c r="F298" s="481"/>
      <c r="G298" s="481"/>
      <c r="H298" s="481"/>
      <c r="I298" s="481"/>
      <c r="J298" s="481"/>
      <c r="K298" s="481"/>
      <c r="L298" s="481"/>
      <c r="M298" s="481"/>
      <c r="N298" s="481"/>
      <c r="O298" s="481"/>
      <c r="P298" s="481"/>
      <c r="Q298" s="481"/>
      <c r="R298" s="481"/>
      <c r="S298" s="481"/>
      <c r="T298" s="481"/>
      <c r="U298" s="481"/>
      <c r="V298" s="481"/>
      <c r="X298" s="276">
        <f>'Приложение 1'!T295</f>
        <v>0</v>
      </c>
      <c r="Y298" s="276" t="e">
        <f t="shared" si="34"/>
        <v>#DIV/0!</v>
      </c>
      <c r="Z298" s="18" t="e">
        <f t="shared" si="35"/>
        <v>#DIV/0!</v>
      </c>
    </row>
    <row r="299" spans="1:26" ht="21" customHeight="1">
      <c r="A299" s="482" t="s">
        <v>362</v>
      </c>
      <c r="B299" s="482"/>
      <c r="C299" s="69"/>
      <c r="D299" s="69"/>
      <c r="E299" s="335">
        <f>E300</f>
        <v>1645051.71</v>
      </c>
      <c r="F299" s="335">
        <v>0</v>
      </c>
      <c r="G299" s="8">
        <v>0</v>
      </c>
      <c r="H299" s="335">
        <v>0</v>
      </c>
      <c r="I299" s="335">
        <f>I300</f>
        <v>495.36</v>
      </c>
      <c r="J299" s="335"/>
      <c r="K299" s="335"/>
      <c r="L299" s="335">
        <f>L300</f>
        <v>1645051.71</v>
      </c>
      <c r="M299" s="335">
        <v>0</v>
      </c>
      <c r="N299" s="335">
        <v>0</v>
      </c>
      <c r="O299" s="335">
        <v>0</v>
      </c>
      <c r="P299" s="335">
        <v>0</v>
      </c>
      <c r="Q299" s="335">
        <v>0</v>
      </c>
      <c r="R299" s="335">
        <v>0</v>
      </c>
      <c r="S299" s="335">
        <v>0</v>
      </c>
      <c r="T299" s="335">
        <v>0</v>
      </c>
      <c r="U299" s="335">
        <v>0</v>
      </c>
      <c r="V299" s="335">
        <v>0</v>
      </c>
      <c r="X299" s="276">
        <f>'Приложение 1'!T296</f>
        <v>0</v>
      </c>
      <c r="Y299" s="276">
        <f t="shared" si="34"/>
        <v>3320.9215721899222</v>
      </c>
      <c r="Z299" s="18">
        <f t="shared" si="35"/>
        <v>-3320.9215721899222</v>
      </c>
    </row>
    <row r="300" spans="1:26" ht="9" customHeight="1">
      <c r="A300" s="29">
        <v>218</v>
      </c>
      <c r="B300" s="331" t="s">
        <v>1</v>
      </c>
      <c r="C300" s="73" t="s">
        <v>976</v>
      </c>
      <c r="D300" s="87"/>
      <c r="E300" s="335">
        <f>F300+H300+L300+N300+P300+R300+S300+T300+U300+V300</f>
        <v>1645051.71</v>
      </c>
      <c r="F300" s="335">
        <v>0</v>
      </c>
      <c r="G300" s="8">
        <v>0</v>
      </c>
      <c r="H300" s="335">
        <v>0</v>
      </c>
      <c r="I300" s="335">
        <v>495.36</v>
      </c>
      <c r="J300" s="335" t="s">
        <v>110</v>
      </c>
      <c r="K300" s="335">
        <v>3438.05</v>
      </c>
      <c r="L300" s="335">
        <v>1645051.71</v>
      </c>
      <c r="M300" s="335">
        <v>0</v>
      </c>
      <c r="N300" s="335">
        <v>0</v>
      </c>
      <c r="O300" s="335">
        <v>0</v>
      </c>
      <c r="P300" s="335">
        <v>0</v>
      </c>
      <c r="Q300" s="335">
        <v>0</v>
      </c>
      <c r="R300" s="335">
        <v>0</v>
      </c>
      <c r="S300" s="335">
        <v>0</v>
      </c>
      <c r="T300" s="335">
        <v>0</v>
      </c>
      <c r="U300" s="335">
        <v>0</v>
      </c>
      <c r="V300" s="335">
        <v>0</v>
      </c>
      <c r="X300" s="276">
        <f>'Приложение 1'!T297</f>
        <v>4503.95</v>
      </c>
      <c r="Y300" s="276">
        <f t="shared" si="34"/>
        <v>3320.9215721899222</v>
      </c>
      <c r="Z300" s="18">
        <f t="shared" si="35"/>
        <v>1183.0284278100776</v>
      </c>
    </row>
    <row r="301" spans="1:26" s="25" customFormat="1" ht="9" customHeight="1">
      <c r="A301" s="481" t="s">
        <v>3</v>
      </c>
      <c r="B301" s="481"/>
      <c r="C301" s="481"/>
      <c r="D301" s="481"/>
      <c r="E301" s="481"/>
      <c r="F301" s="481"/>
      <c r="G301" s="481"/>
      <c r="H301" s="481"/>
      <c r="I301" s="481"/>
      <c r="J301" s="481"/>
      <c r="K301" s="481"/>
      <c r="L301" s="481"/>
      <c r="M301" s="481"/>
      <c r="N301" s="481"/>
      <c r="O301" s="481"/>
      <c r="P301" s="481"/>
      <c r="Q301" s="481"/>
      <c r="R301" s="481"/>
      <c r="S301" s="481"/>
      <c r="T301" s="481"/>
      <c r="U301" s="481"/>
      <c r="V301" s="481"/>
      <c r="X301" s="276">
        <f>'Приложение 1'!T298</f>
        <v>0</v>
      </c>
      <c r="Y301" s="276" t="e">
        <f t="shared" si="34"/>
        <v>#DIV/0!</v>
      </c>
      <c r="Z301" s="18" t="e">
        <f t="shared" si="35"/>
        <v>#DIV/0!</v>
      </c>
    </row>
    <row r="302" spans="1:26" s="25" customFormat="1" ht="20.25" customHeight="1">
      <c r="A302" s="482" t="s">
        <v>6</v>
      </c>
      <c r="B302" s="482"/>
      <c r="C302" s="69"/>
      <c r="D302" s="69"/>
      <c r="E302" s="47">
        <f>SUM(E303:E304)</f>
        <v>2823117.67</v>
      </c>
      <c r="F302" s="47">
        <f t="shared" ref="F302:V302" si="41">SUM(F303:F304)</f>
        <v>1014248.92</v>
      </c>
      <c r="G302" s="89">
        <f t="shared" si="41"/>
        <v>0</v>
      </c>
      <c r="H302" s="47">
        <f t="shared" si="41"/>
        <v>0</v>
      </c>
      <c r="I302" s="47">
        <f t="shared" si="41"/>
        <v>514.4</v>
      </c>
      <c r="J302" s="47">
        <f t="shared" si="41"/>
        <v>0</v>
      </c>
      <c r="K302" s="47">
        <f t="shared" si="41"/>
        <v>4294.95</v>
      </c>
      <c r="L302" s="47">
        <f t="shared" si="41"/>
        <v>1785735.76</v>
      </c>
      <c r="M302" s="47">
        <f t="shared" si="41"/>
        <v>0</v>
      </c>
      <c r="N302" s="47">
        <f t="shared" si="41"/>
        <v>0</v>
      </c>
      <c r="O302" s="47">
        <f t="shared" si="41"/>
        <v>0</v>
      </c>
      <c r="P302" s="47">
        <f t="shared" si="41"/>
        <v>0</v>
      </c>
      <c r="Q302" s="47">
        <f t="shared" si="41"/>
        <v>0</v>
      </c>
      <c r="R302" s="47">
        <f t="shared" si="41"/>
        <v>0</v>
      </c>
      <c r="S302" s="47">
        <f t="shared" si="41"/>
        <v>0</v>
      </c>
      <c r="T302" s="47">
        <f t="shared" si="41"/>
        <v>0</v>
      </c>
      <c r="U302" s="47">
        <f t="shared" si="41"/>
        <v>23132.99</v>
      </c>
      <c r="V302" s="47">
        <f t="shared" si="41"/>
        <v>0</v>
      </c>
      <c r="X302" s="276">
        <f>'Приложение 1'!T299</f>
        <v>0</v>
      </c>
      <c r="Y302" s="276">
        <f t="shared" si="34"/>
        <v>3471.4925349922241</v>
      </c>
      <c r="Z302" s="18">
        <f t="shared" si="35"/>
        <v>-3471.4925349922241</v>
      </c>
    </row>
    <row r="303" spans="1:26" s="25" customFormat="1" ht="9" customHeight="1">
      <c r="A303" s="29">
        <v>219</v>
      </c>
      <c r="B303" s="330" t="s">
        <v>4</v>
      </c>
      <c r="C303" s="69" t="s">
        <v>978</v>
      </c>
      <c r="D303" s="69"/>
      <c r="E303" s="335">
        <f>F303+H303+L303+N303+P303+R303+S303+T303+U303+V303</f>
        <v>1037381.91</v>
      </c>
      <c r="F303" s="47">
        <v>1014248.92</v>
      </c>
      <c r="G303" s="48">
        <v>0</v>
      </c>
      <c r="H303" s="47">
        <v>0</v>
      </c>
      <c r="I303" s="47">
        <v>0</v>
      </c>
      <c r="J303" s="335" t="s">
        <v>400</v>
      </c>
      <c r="K303" s="335">
        <f>(200+170+260+190)*1.045</f>
        <v>856.9</v>
      </c>
      <c r="L303" s="47">
        <v>0</v>
      </c>
      <c r="M303" s="47">
        <v>0</v>
      </c>
      <c r="N303" s="47">
        <v>0</v>
      </c>
      <c r="O303" s="47">
        <v>0</v>
      </c>
      <c r="P303" s="47">
        <v>0</v>
      </c>
      <c r="Q303" s="47">
        <v>0</v>
      </c>
      <c r="R303" s="47">
        <v>0</v>
      </c>
      <c r="S303" s="47">
        <v>0</v>
      </c>
      <c r="T303" s="47">
        <v>0</v>
      </c>
      <c r="U303" s="47">
        <v>23132.99</v>
      </c>
      <c r="V303" s="47">
        <v>0</v>
      </c>
      <c r="X303" s="276">
        <f>'Приложение 1'!T300</f>
        <v>4984.6499999999996</v>
      </c>
      <c r="Y303" s="276" t="e">
        <f t="shared" si="34"/>
        <v>#DIV/0!</v>
      </c>
      <c r="Z303" s="18" t="e">
        <f t="shared" si="35"/>
        <v>#DIV/0!</v>
      </c>
    </row>
    <row r="304" spans="1:26" s="25" customFormat="1" ht="9" customHeight="1">
      <c r="A304" s="29">
        <v>220</v>
      </c>
      <c r="B304" s="330" t="s">
        <v>5</v>
      </c>
      <c r="C304" s="69" t="s">
        <v>976</v>
      </c>
      <c r="D304" s="69"/>
      <c r="E304" s="335">
        <f>F304+H304+L304+N304+P304+R304+S304+T304+U304+V304</f>
        <v>1785735.76</v>
      </c>
      <c r="F304" s="47">
        <v>0</v>
      </c>
      <c r="G304" s="48">
        <v>0</v>
      </c>
      <c r="H304" s="47">
        <v>0</v>
      </c>
      <c r="I304" s="47">
        <v>514.4</v>
      </c>
      <c r="J304" s="335" t="s">
        <v>110</v>
      </c>
      <c r="K304" s="335">
        <v>3438.05</v>
      </c>
      <c r="L304" s="335">
        <v>1785735.76</v>
      </c>
      <c r="M304" s="47">
        <v>0</v>
      </c>
      <c r="N304" s="47">
        <v>0</v>
      </c>
      <c r="O304" s="47">
        <v>0</v>
      </c>
      <c r="P304" s="47">
        <v>0</v>
      </c>
      <c r="Q304" s="47">
        <v>0</v>
      </c>
      <c r="R304" s="47">
        <v>0</v>
      </c>
      <c r="S304" s="47">
        <v>0</v>
      </c>
      <c r="T304" s="47">
        <v>0</v>
      </c>
      <c r="U304" s="47">
        <v>0</v>
      </c>
      <c r="V304" s="47">
        <v>0</v>
      </c>
      <c r="X304" s="276">
        <f>'Приложение 1'!T301</f>
        <v>4503.95</v>
      </c>
      <c r="Y304" s="276">
        <f t="shared" si="34"/>
        <v>3471.4925349922241</v>
      </c>
      <c r="Z304" s="18">
        <f t="shared" si="35"/>
        <v>1032.4574650077757</v>
      </c>
    </row>
    <row r="305" spans="1:26" s="25" customFormat="1" ht="9" customHeight="1">
      <c r="A305" s="486" t="s">
        <v>9</v>
      </c>
      <c r="B305" s="486"/>
      <c r="C305" s="486"/>
      <c r="D305" s="486"/>
      <c r="E305" s="486"/>
      <c r="F305" s="486"/>
      <c r="G305" s="486"/>
      <c r="H305" s="486"/>
      <c r="I305" s="486"/>
      <c r="J305" s="486"/>
      <c r="K305" s="486"/>
      <c r="L305" s="486"/>
      <c r="M305" s="486"/>
      <c r="N305" s="486"/>
      <c r="O305" s="486"/>
      <c r="P305" s="486"/>
      <c r="Q305" s="486"/>
      <c r="R305" s="486"/>
      <c r="S305" s="486"/>
      <c r="T305" s="486"/>
      <c r="U305" s="486"/>
      <c r="V305" s="486"/>
      <c r="X305" s="276">
        <f>'Приложение 1'!T302</f>
        <v>0</v>
      </c>
      <c r="Y305" s="276" t="e">
        <f t="shared" si="34"/>
        <v>#DIV/0!</v>
      </c>
      <c r="Z305" s="18" t="e">
        <f t="shared" si="35"/>
        <v>#DIV/0!</v>
      </c>
    </row>
    <row r="306" spans="1:26" s="25" customFormat="1" ht="20.25" customHeight="1">
      <c r="A306" s="490" t="s">
        <v>10</v>
      </c>
      <c r="B306" s="490"/>
      <c r="C306" s="64"/>
      <c r="D306" s="64"/>
      <c r="E306" s="19">
        <f>E307+E308</f>
        <v>2263711.2000000002</v>
      </c>
      <c r="F306" s="19">
        <v>0</v>
      </c>
      <c r="G306" s="31">
        <v>0</v>
      </c>
      <c r="H306" s="19">
        <v>0</v>
      </c>
      <c r="I306" s="19">
        <f>SUM(I307:I308)</f>
        <v>728.04</v>
      </c>
      <c r="J306" s="19"/>
      <c r="K306" s="19"/>
      <c r="L306" s="19">
        <f>SUM(L307:L308)</f>
        <v>2263711.2000000002</v>
      </c>
      <c r="M306" s="19">
        <v>0</v>
      </c>
      <c r="N306" s="19">
        <v>0</v>
      </c>
      <c r="O306" s="19">
        <v>0</v>
      </c>
      <c r="P306" s="19">
        <v>0</v>
      </c>
      <c r="Q306" s="19">
        <v>0</v>
      </c>
      <c r="R306" s="19">
        <v>0</v>
      </c>
      <c r="S306" s="19">
        <v>0</v>
      </c>
      <c r="T306" s="19">
        <v>0</v>
      </c>
      <c r="U306" s="19">
        <v>0</v>
      </c>
      <c r="V306" s="19">
        <v>0</v>
      </c>
      <c r="X306" s="276">
        <f>'Приложение 1'!T303</f>
        <v>0</v>
      </c>
      <c r="Y306" s="276">
        <f t="shared" si="34"/>
        <v>3109.3225646942478</v>
      </c>
      <c r="Z306" s="18">
        <f t="shared" si="35"/>
        <v>-3109.3225646942478</v>
      </c>
    </row>
    <row r="307" spans="1:26" s="25" customFormat="1" ht="9" customHeight="1">
      <c r="A307" s="20">
        <v>221</v>
      </c>
      <c r="B307" s="332" t="s">
        <v>13</v>
      </c>
      <c r="C307" s="64" t="s">
        <v>975</v>
      </c>
      <c r="D307" s="64"/>
      <c r="E307" s="335">
        <f>F307+H307+L307+N307+P307+R307+S307+T307+U307+V307</f>
        <v>1356102.48</v>
      </c>
      <c r="F307" s="19">
        <v>0</v>
      </c>
      <c r="G307" s="31">
        <v>0</v>
      </c>
      <c r="H307" s="19">
        <v>0</v>
      </c>
      <c r="I307" s="19">
        <v>432</v>
      </c>
      <c r="J307" s="20" t="s">
        <v>109</v>
      </c>
      <c r="K307" s="335">
        <v>2022.07</v>
      </c>
      <c r="L307" s="335">
        <v>1356102.48</v>
      </c>
      <c r="M307" s="19">
        <v>0</v>
      </c>
      <c r="N307" s="19">
        <v>0</v>
      </c>
      <c r="O307" s="19">
        <v>0</v>
      </c>
      <c r="P307" s="19">
        <v>0</v>
      </c>
      <c r="Q307" s="19">
        <v>0</v>
      </c>
      <c r="R307" s="19">
        <v>0</v>
      </c>
      <c r="S307" s="19">
        <v>0</v>
      </c>
      <c r="T307" s="19">
        <v>0</v>
      </c>
      <c r="U307" s="19">
        <v>0</v>
      </c>
      <c r="V307" s="19">
        <v>0</v>
      </c>
      <c r="X307" s="276">
        <f>'Приложение 1'!T304</f>
        <v>4180</v>
      </c>
      <c r="Y307" s="276">
        <f t="shared" si="34"/>
        <v>3139.1261111111112</v>
      </c>
      <c r="Z307" s="18">
        <f t="shared" si="35"/>
        <v>1040.8738888888888</v>
      </c>
    </row>
    <row r="308" spans="1:26" s="25" customFormat="1" ht="9" customHeight="1">
      <c r="A308" s="20">
        <v>222</v>
      </c>
      <c r="B308" s="332" t="s">
        <v>14</v>
      </c>
      <c r="C308" s="64" t="s">
        <v>976</v>
      </c>
      <c r="D308" s="64"/>
      <c r="E308" s="335">
        <f>F308+H308+L308+N308+P308+R308+S308+T308+U308+V308</f>
        <v>907608.72</v>
      </c>
      <c r="F308" s="19">
        <v>0</v>
      </c>
      <c r="G308" s="31">
        <v>0</v>
      </c>
      <c r="H308" s="19">
        <v>0</v>
      </c>
      <c r="I308" s="19">
        <v>296.04000000000002</v>
      </c>
      <c r="J308" s="335" t="s">
        <v>110</v>
      </c>
      <c r="K308" s="335">
        <v>3438.05</v>
      </c>
      <c r="L308" s="335">
        <v>907608.72</v>
      </c>
      <c r="M308" s="19">
        <v>0</v>
      </c>
      <c r="N308" s="19">
        <v>0</v>
      </c>
      <c r="O308" s="19">
        <v>0</v>
      </c>
      <c r="P308" s="19">
        <v>0</v>
      </c>
      <c r="Q308" s="19">
        <v>0</v>
      </c>
      <c r="R308" s="19">
        <v>0</v>
      </c>
      <c r="S308" s="19">
        <v>0</v>
      </c>
      <c r="T308" s="19">
        <v>0</v>
      </c>
      <c r="U308" s="19">
        <v>0</v>
      </c>
      <c r="V308" s="19">
        <v>0</v>
      </c>
      <c r="X308" s="276">
        <f>'Приложение 1'!T305</f>
        <v>4503.95</v>
      </c>
      <c r="Y308" s="276">
        <f t="shared" si="34"/>
        <v>3065.8313741386296</v>
      </c>
      <c r="Z308" s="18">
        <f t="shared" si="35"/>
        <v>1438.1186258613702</v>
      </c>
    </row>
    <row r="309" spans="1:26" s="25" customFormat="1" ht="9" customHeight="1">
      <c r="A309" s="486" t="s">
        <v>11</v>
      </c>
      <c r="B309" s="486"/>
      <c r="C309" s="486"/>
      <c r="D309" s="486"/>
      <c r="E309" s="486"/>
      <c r="F309" s="486"/>
      <c r="G309" s="486"/>
      <c r="H309" s="486"/>
      <c r="I309" s="486"/>
      <c r="J309" s="486"/>
      <c r="K309" s="486"/>
      <c r="L309" s="486"/>
      <c r="M309" s="486"/>
      <c r="N309" s="486"/>
      <c r="O309" s="486"/>
      <c r="P309" s="486"/>
      <c r="Q309" s="486"/>
      <c r="R309" s="486"/>
      <c r="S309" s="486"/>
      <c r="T309" s="486"/>
      <c r="U309" s="486"/>
      <c r="V309" s="486"/>
      <c r="X309" s="276">
        <f>'Приложение 1'!T306</f>
        <v>0</v>
      </c>
      <c r="Y309" s="276" t="e">
        <f t="shared" si="34"/>
        <v>#DIV/0!</v>
      </c>
      <c r="Z309" s="18" t="e">
        <f t="shared" si="35"/>
        <v>#DIV/0!</v>
      </c>
    </row>
    <row r="310" spans="1:26" s="25" customFormat="1" ht="21.75" customHeight="1">
      <c r="A310" s="490" t="s">
        <v>12</v>
      </c>
      <c r="B310" s="490"/>
      <c r="C310" s="64"/>
      <c r="D310" s="64"/>
      <c r="E310" s="19">
        <f>SUM(E311:E314)</f>
        <v>4428149.97</v>
      </c>
      <c r="F310" s="19">
        <v>0</v>
      </c>
      <c r="G310" s="31">
        <v>0</v>
      </c>
      <c r="H310" s="19">
        <v>0</v>
      </c>
      <c r="I310" s="19">
        <f>SUM(I311:I314)</f>
        <v>1709.5</v>
      </c>
      <c r="J310" s="19"/>
      <c r="K310" s="19"/>
      <c r="L310" s="19">
        <f>SUM(L311:L314)</f>
        <v>4428149.97</v>
      </c>
      <c r="M310" s="19">
        <v>0</v>
      </c>
      <c r="N310" s="19">
        <v>0</v>
      </c>
      <c r="O310" s="19">
        <v>0</v>
      </c>
      <c r="P310" s="19">
        <v>0</v>
      </c>
      <c r="Q310" s="19">
        <v>0</v>
      </c>
      <c r="R310" s="19">
        <v>0</v>
      </c>
      <c r="S310" s="19">
        <v>0</v>
      </c>
      <c r="T310" s="19">
        <v>0</v>
      </c>
      <c r="U310" s="19">
        <v>0</v>
      </c>
      <c r="V310" s="19">
        <v>0</v>
      </c>
      <c r="X310" s="276">
        <f>'Приложение 1'!T307</f>
        <v>0</v>
      </c>
      <c r="Y310" s="276">
        <f t="shared" si="34"/>
        <v>2590.3187891196253</v>
      </c>
      <c r="Z310" s="18">
        <f t="shared" si="35"/>
        <v>-2590.3187891196253</v>
      </c>
    </row>
    <row r="311" spans="1:26" s="25" customFormat="1" ht="9" customHeight="1">
      <c r="A311" s="20">
        <v>223</v>
      </c>
      <c r="B311" s="332" t="s">
        <v>16</v>
      </c>
      <c r="C311" s="64" t="s">
        <v>976</v>
      </c>
      <c r="D311" s="64"/>
      <c r="E311" s="335">
        <f>F311+H311+L311+N311+P311+R311+S311+T311+U311+V311</f>
        <v>912625.94</v>
      </c>
      <c r="F311" s="19">
        <v>0</v>
      </c>
      <c r="G311" s="31">
        <v>0</v>
      </c>
      <c r="H311" s="19">
        <v>0</v>
      </c>
      <c r="I311" s="19">
        <v>362.08</v>
      </c>
      <c r="J311" s="335" t="s">
        <v>110</v>
      </c>
      <c r="K311" s="335">
        <v>3438.05</v>
      </c>
      <c r="L311" s="335">
        <v>912625.94</v>
      </c>
      <c r="M311" s="19">
        <v>0</v>
      </c>
      <c r="N311" s="19">
        <v>0</v>
      </c>
      <c r="O311" s="19">
        <v>0</v>
      </c>
      <c r="P311" s="19">
        <v>0</v>
      </c>
      <c r="Q311" s="19">
        <v>0</v>
      </c>
      <c r="R311" s="19">
        <v>0</v>
      </c>
      <c r="S311" s="19">
        <v>0</v>
      </c>
      <c r="T311" s="19">
        <v>0</v>
      </c>
      <c r="U311" s="19">
        <v>0</v>
      </c>
      <c r="V311" s="19">
        <v>0</v>
      </c>
      <c r="X311" s="276">
        <f>'Приложение 1'!T308</f>
        <v>4503.95</v>
      </c>
      <c r="Y311" s="276">
        <f t="shared" si="34"/>
        <v>2520.5091140079539</v>
      </c>
      <c r="Z311" s="18">
        <f t="shared" si="35"/>
        <v>1983.4408859920459</v>
      </c>
    </row>
    <row r="312" spans="1:26" s="25" customFormat="1" ht="9" customHeight="1">
      <c r="A312" s="20">
        <v>224</v>
      </c>
      <c r="B312" s="332" t="s">
        <v>15</v>
      </c>
      <c r="C312" s="64" t="s">
        <v>976</v>
      </c>
      <c r="D312" s="64"/>
      <c r="E312" s="335">
        <f>F312+H312+L312+N312+P312+R312+S312+T312+U312+V312</f>
        <v>752267.04</v>
      </c>
      <c r="F312" s="19">
        <v>0</v>
      </c>
      <c r="G312" s="31">
        <v>0</v>
      </c>
      <c r="H312" s="19">
        <v>0</v>
      </c>
      <c r="I312" s="19">
        <v>278.39</v>
      </c>
      <c r="J312" s="335" t="s">
        <v>110</v>
      </c>
      <c r="K312" s="335">
        <v>3438.05</v>
      </c>
      <c r="L312" s="335">
        <v>752267.04</v>
      </c>
      <c r="M312" s="19">
        <v>0</v>
      </c>
      <c r="N312" s="19">
        <v>0</v>
      </c>
      <c r="O312" s="19">
        <v>0</v>
      </c>
      <c r="P312" s="19">
        <v>0</v>
      </c>
      <c r="Q312" s="19">
        <v>0</v>
      </c>
      <c r="R312" s="19">
        <v>0</v>
      </c>
      <c r="S312" s="19">
        <v>0</v>
      </c>
      <c r="T312" s="19">
        <v>0</v>
      </c>
      <c r="U312" s="19">
        <v>0</v>
      </c>
      <c r="V312" s="19">
        <v>0</v>
      </c>
      <c r="X312" s="276">
        <f>'Приложение 1'!T309</f>
        <v>4503.95</v>
      </c>
      <c r="Y312" s="276">
        <f t="shared" si="34"/>
        <v>2702.2056826753837</v>
      </c>
      <c r="Z312" s="18">
        <f t="shared" si="35"/>
        <v>1801.7443173246161</v>
      </c>
    </row>
    <row r="313" spans="1:26" s="25" customFormat="1" ht="9" customHeight="1">
      <c r="A313" s="20">
        <v>225</v>
      </c>
      <c r="B313" s="332" t="s">
        <v>17</v>
      </c>
      <c r="C313" s="64" t="s">
        <v>976</v>
      </c>
      <c r="D313" s="64"/>
      <c r="E313" s="335">
        <f>F313+H313+L313+N313+P313+R313+S313+T313+U313+V313</f>
        <v>1319796.78</v>
      </c>
      <c r="F313" s="19">
        <v>0</v>
      </c>
      <c r="G313" s="31">
        <v>0</v>
      </c>
      <c r="H313" s="19">
        <v>0</v>
      </c>
      <c r="I313" s="19">
        <v>551.91999999999996</v>
      </c>
      <c r="J313" s="335" t="s">
        <v>110</v>
      </c>
      <c r="K313" s="335">
        <v>3438.05</v>
      </c>
      <c r="L313" s="335">
        <v>1319796.78</v>
      </c>
      <c r="M313" s="19">
        <v>0</v>
      </c>
      <c r="N313" s="19">
        <v>0</v>
      </c>
      <c r="O313" s="19">
        <v>0</v>
      </c>
      <c r="P313" s="19">
        <v>0</v>
      </c>
      <c r="Q313" s="19">
        <v>0</v>
      </c>
      <c r="R313" s="19">
        <v>0</v>
      </c>
      <c r="S313" s="19">
        <v>0</v>
      </c>
      <c r="T313" s="19">
        <v>0</v>
      </c>
      <c r="U313" s="19">
        <v>0</v>
      </c>
      <c r="V313" s="19">
        <v>0</v>
      </c>
      <c r="X313" s="276">
        <f>'Приложение 1'!T310</f>
        <v>4503.95</v>
      </c>
      <c r="Y313" s="276">
        <f t="shared" si="34"/>
        <v>2391.2827583707785</v>
      </c>
      <c r="Z313" s="18">
        <f t="shared" si="35"/>
        <v>2112.6672416292213</v>
      </c>
    </row>
    <row r="314" spans="1:26" s="25" customFormat="1" ht="9" customHeight="1">
      <c r="A314" s="20">
        <v>226</v>
      </c>
      <c r="B314" s="332" t="s">
        <v>18</v>
      </c>
      <c r="C314" s="64" t="s">
        <v>976</v>
      </c>
      <c r="D314" s="64"/>
      <c r="E314" s="335">
        <f>F314+H314+L314+N314+P314+R314+S314+T314+U314+V314</f>
        <v>1443460.21</v>
      </c>
      <c r="F314" s="19">
        <v>0</v>
      </c>
      <c r="G314" s="31">
        <v>0</v>
      </c>
      <c r="H314" s="19">
        <v>0</v>
      </c>
      <c r="I314" s="19">
        <v>517.11</v>
      </c>
      <c r="J314" s="335" t="s">
        <v>110</v>
      </c>
      <c r="K314" s="335">
        <v>3438.05</v>
      </c>
      <c r="L314" s="335">
        <v>1443460.21</v>
      </c>
      <c r="M314" s="19">
        <v>0</v>
      </c>
      <c r="N314" s="19">
        <v>0</v>
      </c>
      <c r="O314" s="19">
        <v>0</v>
      </c>
      <c r="P314" s="19">
        <v>0</v>
      </c>
      <c r="Q314" s="19">
        <v>0</v>
      </c>
      <c r="R314" s="19">
        <v>0</v>
      </c>
      <c r="S314" s="19">
        <v>0</v>
      </c>
      <c r="T314" s="19">
        <v>0</v>
      </c>
      <c r="U314" s="19">
        <v>0</v>
      </c>
      <c r="V314" s="19">
        <v>0</v>
      </c>
      <c r="X314" s="276">
        <f>'Приложение 1'!T311</f>
        <v>4503.95</v>
      </c>
      <c r="Y314" s="276">
        <f t="shared" si="34"/>
        <v>2791.398754617006</v>
      </c>
      <c r="Z314" s="18">
        <f t="shared" si="35"/>
        <v>1712.5512453829938</v>
      </c>
    </row>
    <row r="315" spans="1:26" s="25" customFormat="1" ht="9" customHeight="1">
      <c r="A315" s="501" t="s">
        <v>452</v>
      </c>
      <c r="B315" s="501"/>
      <c r="C315" s="501"/>
      <c r="D315" s="501"/>
      <c r="E315" s="501"/>
      <c r="F315" s="501"/>
      <c r="G315" s="501"/>
      <c r="H315" s="501"/>
      <c r="I315" s="501"/>
      <c r="J315" s="501"/>
      <c r="K315" s="501"/>
      <c r="L315" s="501"/>
      <c r="M315" s="501"/>
      <c r="N315" s="501"/>
      <c r="O315" s="501"/>
      <c r="P315" s="501"/>
      <c r="Q315" s="501"/>
      <c r="R315" s="501"/>
      <c r="S315" s="501"/>
      <c r="T315" s="501"/>
      <c r="U315" s="501"/>
      <c r="V315" s="501"/>
      <c r="X315" s="276">
        <f>'Приложение 1'!T312</f>
        <v>0</v>
      </c>
      <c r="Y315" s="276" t="e">
        <f t="shared" si="34"/>
        <v>#DIV/0!</v>
      </c>
      <c r="Z315" s="18" t="e">
        <f t="shared" si="35"/>
        <v>#DIV/0!</v>
      </c>
    </row>
    <row r="316" spans="1:26" s="25" customFormat="1" ht="21" customHeight="1">
      <c r="A316" s="480" t="s">
        <v>21</v>
      </c>
      <c r="B316" s="480"/>
      <c r="C316" s="70"/>
      <c r="D316" s="70"/>
      <c r="E316" s="74">
        <f>SUM(E317:E318)</f>
        <v>5054598.5600000005</v>
      </c>
      <c r="F316" s="45">
        <v>0</v>
      </c>
      <c r="G316" s="44">
        <v>0</v>
      </c>
      <c r="H316" s="45">
        <v>0</v>
      </c>
      <c r="I316" s="74">
        <f>SUM(I317:I318)</f>
        <v>1376.4</v>
      </c>
      <c r="J316" s="43"/>
      <c r="K316" s="43"/>
      <c r="L316" s="74">
        <f>SUM(L317:L318)</f>
        <v>5054598.5600000005</v>
      </c>
      <c r="M316" s="45">
        <v>0</v>
      </c>
      <c r="N316" s="45">
        <v>0</v>
      </c>
      <c r="O316" s="45">
        <v>0</v>
      </c>
      <c r="P316" s="45">
        <v>0</v>
      </c>
      <c r="Q316" s="45">
        <v>0</v>
      </c>
      <c r="R316" s="45">
        <v>0</v>
      </c>
      <c r="S316" s="45">
        <v>0</v>
      </c>
      <c r="T316" s="45">
        <v>0</v>
      </c>
      <c r="U316" s="45">
        <v>0</v>
      </c>
      <c r="V316" s="75">
        <v>0</v>
      </c>
      <c r="X316" s="276">
        <f>'Приложение 1'!T313</f>
        <v>0</v>
      </c>
      <c r="Y316" s="276">
        <f t="shared" si="34"/>
        <v>3672.3325777390296</v>
      </c>
      <c r="Z316" s="18">
        <f t="shared" si="35"/>
        <v>-3672.3325777390296</v>
      </c>
    </row>
    <row r="317" spans="1:26" s="25" customFormat="1" ht="11.25" customHeight="1">
      <c r="A317" s="51">
        <v>227</v>
      </c>
      <c r="B317" s="53" t="s">
        <v>23</v>
      </c>
      <c r="C317" s="72" t="s">
        <v>975</v>
      </c>
      <c r="D317" s="40"/>
      <c r="E317" s="335">
        <f>F317+H317+L317+N317+P317+R317+S317+T317+U317+V317</f>
        <v>2502922.84</v>
      </c>
      <c r="F317" s="49">
        <v>0</v>
      </c>
      <c r="G317" s="50">
        <v>0</v>
      </c>
      <c r="H317" s="49">
        <v>0</v>
      </c>
      <c r="I317" s="49">
        <v>641</v>
      </c>
      <c r="J317" s="20" t="s">
        <v>109</v>
      </c>
      <c r="K317" s="335">
        <v>2022.07</v>
      </c>
      <c r="L317" s="335">
        <v>2502922.84</v>
      </c>
      <c r="M317" s="49">
        <v>0</v>
      </c>
      <c r="N317" s="49">
        <v>0</v>
      </c>
      <c r="O317" s="49">
        <v>0</v>
      </c>
      <c r="P317" s="49">
        <v>0</v>
      </c>
      <c r="Q317" s="49">
        <v>0</v>
      </c>
      <c r="R317" s="49">
        <v>0</v>
      </c>
      <c r="S317" s="49">
        <v>0</v>
      </c>
      <c r="T317" s="49">
        <v>0</v>
      </c>
      <c r="U317" s="49">
        <v>0</v>
      </c>
      <c r="V317" s="52">
        <v>0</v>
      </c>
      <c r="X317" s="276">
        <f>'Приложение 1'!T314</f>
        <v>4180</v>
      </c>
      <c r="Y317" s="276">
        <f t="shared" si="34"/>
        <v>3904.7158190327609</v>
      </c>
      <c r="Z317" s="18">
        <f t="shared" si="35"/>
        <v>275.28418096723908</v>
      </c>
    </row>
    <row r="318" spans="1:26" s="25" customFormat="1" ht="11.25" customHeight="1">
      <c r="A318" s="51">
        <v>228</v>
      </c>
      <c r="B318" s="53" t="s">
        <v>24</v>
      </c>
      <c r="C318" s="72" t="s">
        <v>975</v>
      </c>
      <c r="D318" s="40"/>
      <c r="E318" s="335">
        <f>F318+H318+L318+N318+P318+R318+S318+T318+U318+V318</f>
        <v>2551675.7200000002</v>
      </c>
      <c r="F318" s="49">
        <v>0</v>
      </c>
      <c r="G318" s="50">
        <v>0</v>
      </c>
      <c r="H318" s="49">
        <v>0</v>
      </c>
      <c r="I318" s="49">
        <v>735.4</v>
      </c>
      <c r="J318" s="20" t="s">
        <v>109</v>
      </c>
      <c r="K318" s="335">
        <v>2022.07</v>
      </c>
      <c r="L318" s="335">
        <v>2551675.7200000002</v>
      </c>
      <c r="M318" s="49">
        <v>0</v>
      </c>
      <c r="N318" s="49">
        <v>0</v>
      </c>
      <c r="O318" s="49">
        <v>0</v>
      </c>
      <c r="P318" s="49">
        <v>0</v>
      </c>
      <c r="Q318" s="49">
        <v>0</v>
      </c>
      <c r="R318" s="49">
        <v>0</v>
      </c>
      <c r="S318" s="49">
        <v>0</v>
      </c>
      <c r="T318" s="49">
        <v>0</v>
      </c>
      <c r="U318" s="49">
        <v>0</v>
      </c>
      <c r="V318" s="52">
        <v>0</v>
      </c>
      <c r="X318" s="276">
        <f>'Приложение 1'!T315</f>
        <v>4180</v>
      </c>
      <c r="Y318" s="276">
        <f t="shared" si="34"/>
        <v>3469.7793309763397</v>
      </c>
      <c r="Z318" s="18">
        <f t="shared" si="35"/>
        <v>710.22066902366032</v>
      </c>
    </row>
    <row r="319" spans="1:26" s="25" customFormat="1" ht="10.5" customHeight="1">
      <c r="A319" s="501" t="s">
        <v>1033</v>
      </c>
      <c r="B319" s="501"/>
      <c r="C319" s="501"/>
      <c r="D319" s="501"/>
      <c r="E319" s="501"/>
      <c r="F319" s="501"/>
      <c r="G319" s="501"/>
      <c r="H319" s="501"/>
      <c r="I319" s="501"/>
      <c r="J319" s="501"/>
      <c r="K319" s="501"/>
      <c r="L319" s="501"/>
      <c r="M319" s="501"/>
      <c r="N319" s="501"/>
      <c r="O319" s="501"/>
      <c r="P319" s="501"/>
      <c r="Q319" s="501"/>
      <c r="R319" s="501"/>
      <c r="S319" s="501"/>
      <c r="T319" s="501"/>
      <c r="U319" s="501"/>
      <c r="V319" s="501"/>
      <c r="X319" s="276">
        <f>'Приложение 1'!T316</f>
        <v>0</v>
      </c>
      <c r="Y319" s="276" t="e">
        <f t="shared" si="34"/>
        <v>#DIV/0!</v>
      </c>
      <c r="Z319" s="18" t="e">
        <f t="shared" si="35"/>
        <v>#DIV/0!</v>
      </c>
    </row>
    <row r="320" spans="1:26" s="25" customFormat="1" ht="21" customHeight="1">
      <c r="A320" s="480" t="s">
        <v>1034</v>
      </c>
      <c r="B320" s="480"/>
      <c r="C320" s="70"/>
      <c r="D320" s="70"/>
      <c r="E320" s="74">
        <f>E321</f>
        <v>551093.68000000005</v>
      </c>
      <c r="F320" s="74">
        <f>F321</f>
        <v>551093.68000000005</v>
      </c>
      <c r="G320" s="44">
        <v>0</v>
      </c>
      <c r="H320" s="45">
        <v>0</v>
      </c>
      <c r="I320" s="45">
        <f>I321</f>
        <v>0</v>
      </c>
      <c r="J320" s="43"/>
      <c r="K320" s="43"/>
      <c r="L320" s="74">
        <f>L321</f>
        <v>0</v>
      </c>
      <c r="M320" s="45">
        <v>0</v>
      </c>
      <c r="N320" s="45">
        <v>0</v>
      </c>
      <c r="O320" s="45">
        <v>0</v>
      </c>
      <c r="P320" s="45">
        <v>0</v>
      </c>
      <c r="Q320" s="45">
        <v>0</v>
      </c>
      <c r="R320" s="45">
        <v>0</v>
      </c>
      <c r="S320" s="45">
        <v>0</v>
      </c>
      <c r="T320" s="45">
        <v>0</v>
      </c>
      <c r="U320" s="45">
        <v>0</v>
      </c>
      <c r="V320" s="75">
        <v>0</v>
      </c>
      <c r="X320" s="276">
        <f>'Приложение 1'!T317</f>
        <v>0</v>
      </c>
      <c r="Y320" s="276" t="e">
        <f t="shared" si="34"/>
        <v>#DIV/0!</v>
      </c>
      <c r="Z320" s="18" t="e">
        <f t="shared" si="35"/>
        <v>#DIV/0!</v>
      </c>
    </row>
    <row r="321" spans="1:26" s="25" customFormat="1" ht="11.25" customHeight="1">
      <c r="A321" s="51">
        <v>229</v>
      </c>
      <c r="B321" s="53" t="s">
        <v>25</v>
      </c>
      <c r="C321" s="72" t="s">
        <v>978</v>
      </c>
      <c r="D321" s="84"/>
      <c r="E321" s="335">
        <f>F321+H321+L321+N321+P321+R321+S321+T321+U321+V321</f>
        <v>551093.68000000005</v>
      </c>
      <c r="F321" s="85">
        <v>551093.68000000005</v>
      </c>
      <c r="G321" s="50">
        <v>0</v>
      </c>
      <c r="H321" s="49">
        <v>0</v>
      </c>
      <c r="I321" s="49">
        <v>0</v>
      </c>
      <c r="J321" s="335" t="s">
        <v>411</v>
      </c>
      <c r="K321" s="335"/>
      <c r="L321" s="85">
        <f>K321*I321</f>
        <v>0</v>
      </c>
      <c r="M321" s="49">
        <v>0</v>
      </c>
      <c r="N321" s="49">
        <v>0</v>
      </c>
      <c r="O321" s="49">
        <v>0</v>
      </c>
      <c r="P321" s="49">
        <v>0</v>
      </c>
      <c r="Q321" s="49">
        <v>0</v>
      </c>
      <c r="R321" s="49">
        <v>0</v>
      </c>
      <c r="S321" s="49">
        <v>0</v>
      </c>
      <c r="T321" s="49">
        <v>0</v>
      </c>
      <c r="U321" s="49">
        <v>0</v>
      </c>
      <c r="V321" s="52">
        <v>0</v>
      </c>
      <c r="X321" s="276">
        <f>'Приложение 1'!T318</f>
        <v>4984.6499999999996</v>
      </c>
      <c r="Y321" s="276" t="e">
        <f t="shared" si="34"/>
        <v>#DIV/0!</v>
      </c>
      <c r="Z321" s="18" t="e">
        <f t="shared" si="35"/>
        <v>#DIV/0!</v>
      </c>
    </row>
    <row r="322" spans="1:26" s="25" customFormat="1" ht="12" customHeight="1">
      <c r="A322" s="501" t="s">
        <v>450</v>
      </c>
      <c r="B322" s="501"/>
      <c r="C322" s="501"/>
      <c r="D322" s="501"/>
      <c r="E322" s="501"/>
      <c r="F322" s="501"/>
      <c r="G322" s="501"/>
      <c r="H322" s="501"/>
      <c r="I322" s="501"/>
      <c r="J322" s="501"/>
      <c r="K322" s="501"/>
      <c r="L322" s="501"/>
      <c r="M322" s="501"/>
      <c r="N322" s="501"/>
      <c r="O322" s="501"/>
      <c r="P322" s="501"/>
      <c r="Q322" s="501"/>
      <c r="R322" s="501"/>
      <c r="S322" s="501"/>
      <c r="T322" s="501"/>
      <c r="U322" s="501"/>
      <c r="V322" s="501"/>
      <c r="X322" s="276">
        <f>'Приложение 1'!T319</f>
        <v>0</v>
      </c>
      <c r="Y322" s="276" t="e">
        <f t="shared" si="34"/>
        <v>#DIV/0!</v>
      </c>
      <c r="Z322" s="18" t="e">
        <f t="shared" si="35"/>
        <v>#DIV/0!</v>
      </c>
    </row>
    <row r="323" spans="1:26" s="25" customFormat="1" ht="21" customHeight="1">
      <c r="A323" s="479" t="s">
        <v>451</v>
      </c>
      <c r="B323" s="479"/>
      <c r="C323" s="56"/>
      <c r="D323" s="56"/>
      <c r="E323" s="335">
        <f>E324</f>
        <v>3628088</v>
      </c>
      <c r="F323" s="335">
        <v>0</v>
      </c>
      <c r="G323" s="16">
        <v>0</v>
      </c>
      <c r="H323" s="335">
        <v>0</v>
      </c>
      <c r="I323" s="335">
        <v>0</v>
      </c>
      <c r="J323" s="335"/>
      <c r="K323" s="335"/>
      <c r="L323" s="335">
        <v>0</v>
      </c>
      <c r="M323" s="335">
        <v>0</v>
      </c>
      <c r="N323" s="335">
        <v>0</v>
      </c>
      <c r="O323" s="335">
        <v>0</v>
      </c>
      <c r="P323" s="335">
        <v>0</v>
      </c>
      <c r="Q323" s="335">
        <v>0</v>
      </c>
      <c r="R323" s="335">
        <v>0</v>
      </c>
      <c r="S323" s="335">
        <v>0</v>
      </c>
      <c r="T323" s="335">
        <f>T324</f>
        <v>3606258</v>
      </c>
      <c r="U323" s="335">
        <v>0</v>
      </c>
      <c r="V323" s="335">
        <v>0</v>
      </c>
      <c r="X323" s="276">
        <f>'Приложение 1'!T320</f>
        <v>0</v>
      </c>
      <c r="Y323" s="276" t="e">
        <f t="shared" si="34"/>
        <v>#DIV/0!</v>
      </c>
      <c r="Z323" s="18" t="e">
        <f t="shared" si="35"/>
        <v>#DIV/0!</v>
      </c>
    </row>
    <row r="324" spans="1:26" s="25" customFormat="1" ht="9" customHeight="1">
      <c r="A324" s="329">
        <v>230</v>
      </c>
      <c r="B324" s="331" t="s">
        <v>26</v>
      </c>
      <c r="C324" s="56" t="s">
        <v>983</v>
      </c>
      <c r="D324" s="56"/>
      <c r="E324" s="335">
        <f>T324+V324</f>
        <v>3628088</v>
      </c>
      <c r="F324" s="335">
        <v>0</v>
      </c>
      <c r="G324" s="16">
        <v>0</v>
      </c>
      <c r="H324" s="335">
        <v>0</v>
      </c>
      <c r="I324" s="335">
        <v>0</v>
      </c>
      <c r="J324" s="335" t="s">
        <v>375</v>
      </c>
      <c r="K324" s="335">
        <v>3762</v>
      </c>
      <c r="L324" s="337">
        <v>0</v>
      </c>
      <c r="M324" s="335">
        <v>0</v>
      </c>
      <c r="N324" s="335">
        <v>0</v>
      </c>
      <c r="O324" s="335">
        <v>0</v>
      </c>
      <c r="P324" s="335">
        <v>0</v>
      </c>
      <c r="Q324" s="335">
        <v>0</v>
      </c>
      <c r="R324" s="335">
        <v>0</v>
      </c>
      <c r="S324" s="335">
        <v>0</v>
      </c>
      <c r="T324" s="335">
        <v>3606258</v>
      </c>
      <c r="U324" s="335">
        <v>0</v>
      </c>
      <c r="V324" s="335">
        <v>21830</v>
      </c>
      <c r="X324" s="276">
        <f>'Приложение 1'!T321</f>
        <v>4733.8500000000004</v>
      </c>
      <c r="Y324" s="276">
        <f>T324/796.4</f>
        <v>4528.1993972877954</v>
      </c>
      <c r="Z324" s="18">
        <f t="shared" si="35"/>
        <v>205.650602712205</v>
      </c>
    </row>
    <row r="325" spans="1:26" s="25" customFormat="1" ht="11.25" customHeight="1">
      <c r="A325" s="501" t="s">
        <v>426</v>
      </c>
      <c r="B325" s="501"/>
      <c r="C325" s="501"/>
      <c r="D325" s="501"/>
      <c r="E325" s="501"/>
      <c r="F325" s="501"/>
      <c r="G325" s="501"/>
      <c r="H325" s="501"/>
      <c r="I325" s="501"/>
      <c r="J325" s="501"/>
      <c r="K325" s="501"/>
      <c r="L325" s="501"/>
      <c r="M325" s="501"/>
      <c r="N325" s="501"/>
      <c r="O325" s="501"/>
      <c r="P325" s="501"/>
      <c r="Q325" s="501"/>
      <c r="R325" s="501"/>
      <c r="S325" s="501"/>
      <c r="T325" s="501"/>
      <c r="U325" s="501"/>
      <c r="V325" s="501"/>
      <c r="X325" s="276">
        <f>'Приложение 1'!T322</f>
        <v>0</v>
      </c>
      <c r="Y325" s="276" t="e">
        <f t="shared" si="34"/>
        <v>#DIV/0!</v>
      </c>
      <c r="Z325" s="18" t="e">
        <f t="shared" si="35"/>
        <v>#DIV/0!</v>
      </c>
    </row>
    <row r="326" spans="1:26" s="25" customFormat="1" ht="24" customHeight="1">
      <c r="A326" s="479" t="s">
        <v>453</v>
      </c>
      <c r="B326" s="479"/>
      <c r="C326" s="56"/>
      <c r="D326" s="56"/>
      <c r="E326" s="335">
        <f>SUM(E327:E328)</f>
        <v>2901974.3200000003</v>
      </c>
      <c r="F326" s="335">
        <v>0</v>
      </c>
      <c r="G326" s="16">
        <v>0</v>
      </c>
      <c r="H326" s="335">
        <v>0</v>
      </c>
      <c r="I326" s="18">
        <f>SUM(I327:I328)</f>
        <v>741.33999999999992</v>
      </c>
      <c r="J326" s="18"/>
      <c r="K326" s="18"/>
      <c r="L326" s="335">
        <f>SUM(L327:L328)</f>
        <v>2901974.3200000003</v>
      </c>
      <c r="M326" s="18">
        <v>0</v>
      </c>
      <c r="N326" s="335">
        <v>0</v>
      </c>
      <c r="O326" s="18">
        <v>0</v>
      </c>
      <c r="P326" s="18">
        <v>0</v>
      </c>
      <c r="Q326" s="18">
        <v>0</v>
      </c>
      <c r="R326" s="18">
        <v>0</v>
      </c>
      <c r="S326" s="18">
        <v>0</v>
      </c>
      <c r="T326" s="18">
        <v>0</v>
      </c>
      <c r="U326" s="18">
        <v>0</v>
      </c>
      <c r="V326" s="18">
        <v>0</v>
      </c>
      <c r="X326" s="276">
        <f>'Приложение 1'!T323</f>
        <v>0</v>
      </c>
      <c r="Y326" s="276">
        <f t="shared" si="34"/>
        <v>3914.4985027113075</v>
      </c>
      <c r="Z326" s="18">
        <f t="shared" si="35"/>
        <v>-3914.4985027113075</v>
      </c>
    </row>
    <row r="327" spans="1:26" s="25" customFormat="1" ht="9" customHeight="1">
      <c r="A327" s="329">
        <v>231</v>
      </c>
      <c r="B327" s="331" t="s">
        <v>27</v>
      </c>
      <c r="C327" s="56" t="s">
        <v>976</v>
      </c>
      <c r="D327" s="56"/>
      <c r="E327" s="335">
        <f>F327+H327+L327+N327+P327+R327+S327+T327+U327+V327</f>
        <v>1551397.34</v>
      </c>
      <c r="F327" s="335">
        <v>0</v>
      </c>
      <c r="G327" s="16">
        <v>0</v>
      </c>
      <c r="H327" s="335">
        <v>0</v>
      </c>
      <c r="I327" s="18">
        <v>365.4</v>
      </c>
      <c r="J327" s="335" t="s">
        <v>110</v>
      </c>
      <c r="K327" s="335">
        <v>3438.05</v>
      </c>
      <c r="L327" s="335">
        <v>1551397.34</v>
      </c>
      <c r="M327" s="18">
        <v>0</v>
      </c>
      <c r="N327" s="335">
        <v>0</v>
      </c>
      <c r="O327" s="18">
        <v>0</v>
      </c>
      <c r="P327" s="18">
        <v>0</v>
      </c>
      <c r="Q327" s="18">
        <v>0</v>
      </c>
      <c r="R327" s="18">
        <v>0</v>
      </c>
      <c r="S327" s="18">
        <v>0</v>
      </c>
      <c r="T327" s="18">
        <v>0</v>
      </c>
      <c r="U327" s="18">
        <v>0</v>
      </c>
      <c r="V327" s="18">
        <v>0</v>
      </c>
      <c r="X327" s="276">
        <f>'Приложение 1'!T324</f>
        <v>4503.95</v>
      </c>
      <c r="Y327" s="276">
        <f t="shared" si="34"/>
        <v>4245.7507936507945</v>
      </c>
      <c r="Z327" s="18">
        <f t="shared" si="35"/>
        <v>258.19920634920527</v>
      </c>
    </row>
    <row r="328" spans="1:26" s="25" customFormat="1" ht="9" customHeight="1">
      <c r="A328" s="329">
        <v>232</v>
      </c>
      <c r="B328" s="331" t="s">
        <v>28</v>
      </c>
      <c r="C328" s="56" t="s">
        <v>976</v>
      </c>
      <c r="D328" s="56"/>
      <c r="E328" s="335">
        <f>F328+H328+L328+N328+P328+R328+S328+T328+U328+V328</f>
        <v>1350576.98</v>
      </c>
      <c r="F328" s="335">
        <v>0</v>
      </c>
      <c r="G328" s="16">
        <v>0</v>
      </c>
      <c r="H328" s="335">
        <v>0</v>
      </c>
      <c r="I328" s="18">
        <v>375.94</v>
      </c>
      <c r="J328" s="335" t="s">
        <v>110</v>
      </c>
      <c r="K328" s="335">
        <v>3438.05</v>
      </c>
      <c r="L328" s="335">
        <v>1350576.98</v>
      </c>
      <c r="M328" s="18">
        <v>0</v>
      </c>
      <c r="N328" s="335">
        <v>0</v>
      </c>
      <c r="O328" s="18">
        <v>0</v>
      </c>
      <c r="P328" s="18">
        <v>0</v>
      </c>
      <c r="Q328" s="18">
        <v>0</v>
      </c>
      <c r="R328" s="18">
        <v>0</v>
      </c>
      <c r="S328" s="18">
        <v>0</v>
      </c>
      <c r="T328" s="18">
        <v>0</v>
      </c>
      <c r="U328" s="18">
        <v>0</v>
      </c>
      <c r="V328" s="18">
        <v>0</v>
      </c>
      <c r="X328" s="276">
        <f>'Приложение 1'!T325</f>
        <v>4503.95</v>
      </c>
      <c r="Y328" s="276">
        <f t="shared" si="34"/>
        <v>3592.5333297866682</v>
      </c>
      <c r="Z328" s="18">
        <f t="shared" si="35"/>
        <v>911.4166702133316</v>
      </c>
    </row>
    <row r="329" spans="1:26" s="25" customFormat="1" ht="11.25" customHeight="1">
      <c r="A329" s="501" t="s">
        <v>29</v>
      </c>
      <c r="B329" s="501"/>
      <c r="C329" s="501"/>
      <c r="D329" s="501"/>
      <c r="E329" s="501"/>
      <c r="F329" s="501"/>
      <c r="G329" s="501"/>
      <c r="H329" s="501"/>
      <c r="I329" s="501"/>
      <c r="J329" s="501"/>
      <c r="K329" s="501"/>
      <c r="L329" s="501"/>
      <c r="M329" s="501"/>
      <c r="N329" s="501"/>
      <c r="O329" s="501"/>
      <c r="P329" s="501"/>
      <c r="Q329" s="501"/>
      <c r="R329" s="501"/>
      <c r="S329" s="501"/>
      <c r="T329" s="501"/>
      <c r="U329" s="501"/>
      <c r="V329" s="501"/>
      <c r="X329" s="276">
        <f>'Приложение 1'!T326</f>
        <v>0</v>
      </c>
      <c r="Y329" s="276" t="e">
        <f t="shared" si="34"/>
        <v>#DIV/0!</v>
      </c>
      <c r="Z329" s="18" t="e">
        <f t="shared" si="35"/>
        <v>#DIV/0!</v>
      </c>
    </row>
    <row r="330" spans="1:26" s="25" customFormat="1" ht="21" customHeight="1">
      <c r="A330" s="479" t="s">
        <v>30</v>
      </c>
      <c r="B330" s="479"/>
      <c r="C330" s="56"/>
      <c r="D330" s="56"/>
      <c r="E330" s="335">
        <f>SUM(E331:E334)</f>
        <v>4401818.74</v>
      </c>
      <c r="F330" s="335">
        <v>0</v>
      </c>
      <c r="G330" s="16">
        <v>0</v>
      </c>
      <c r="H330" s="335">
        <v>0</v>
      </c>
      <c r="I330" s="335">
        <f>SUM(I331:I334)</f>
        <v>1390</v>
      </c>
      <c r="J330" s="335"/>
      <c r="K330" s="335"/>
      <c r="L330" s="335">
        <f>SUM(L331:L334)</f>
        <v>4401818.74</v>
      </c>
      <c r="M330" s="335">
        <v>0</v>
      </c>
      <c r="N330" s="335">
        <v>0</v>
      </c>
      <c r="O330" s="335">
        <v>0</v>
      </c>
      <c r="P330" s="335">
        <v>0</v>
      </c>
      <c r="Q330" s="335">
        <v>0</v>
      </c>
      <c r="R330" s="335">
        <v>0</v>
      </c>
      <c r="S330" s="335">
        <v>0</v>
      </c>
      <c r="T330" s="335">
        <v>0</v>
      </c>
      <c r="U330" s="335">
        <v>0</v>
      </c>
      <c r="V330" s="335">
        <v>0</v>
      </c>
      <c r="X330" s="276">
        <f>'Приложение 1'!T327</f>
        <v>0</v>
      </c>
      <c r="Y330" s="276">
        <f t="shared" si="34"/>
        <v>3166.7760719424464</v>
      </c>
      <c r="Z330" s="18">
        <f t="shared" si="35"/>
        <v>-3166.7760719424464</v>
      </c>
    </row>
    <row r="331" spans="1:26" s="25" customFormat="1" ht="9" customHeight="1">
      <c r="A331" s="329">
        <v>233</v>
      </c>
      <c r="B331" s="331" t="s">
        <v>31</v>
      </c>
      <c r="C331" s="56" t="s">
        <v>976</v>
      </c>
      <c r="D331" s="56"/>
      <c r="E331" s="335">
        <f>F331+H331+L331+N331+P331+R331+S331+T331+U331+V331</f>
        <v>1303063.58</v>
      </c>
      <c r="F331" s="335">
        <v>0</v>
      </c>
      <c r="G331" s="16">
        <v>0</v>
      </c>
      <c r="H331" s="335">
        <v>0</v>
      </c>
      <c r="I331" s="335">
        <v>448</v>
      </c>
      <c r="J331" s="335" t="s">
        <v>110</v>
      </c>
      <c r="K331" s="335">
        <v>3438.05</v>
      </c>
      <c r="L331" s="335">
        <v>1303063.58</v>
      </c>
      <c r="M331" s="335">
        <v>0</v>
      </c>
      <c r="N331" s="335">
        <v>0</v>
      </c>
      <c r="O331" s="335">
        <v>0</v>
      </c>
      <c r="P331" s="335">
        <v>0</v>
      </c>
      <c r="Q331" s="335">
        <v>0</v>
      </c>
      <c r="R331" s="335">
        <v>0</v>
      </c>
      <c r="S331" s="335">
        <v>0</v>
      </c>
      <c r="T331" s="335">
        <v>0</v>
      </c>
      <c r="U331" s="335">
        <v>0</v>
      </c>
      <c r="V331" s="335">
        <v>0</v>
      </c>
      <c r="X331" s="276">
        <f>'Приложение 1'!T328</f>
        <v>4503.95</v>
      </c>
      <c r="Y331" s="276">
        <f t="shared" si="34"/>
        <v>2908.6240625</v>
      </c>
      <c r="Z331" s="18">
        <f t="shared" si="35"/>
        <v>1595.3259374999998</v>
      </c>
    </row>
    <row r="332" spans="1:26" s="25" customFormat="1" ht="9" customHeight="1">
      <c r="A332" s="329">
        <v>234</v>
      </c>
      <c r="B332" s="331" t="s">
        <v>32</v>
      </c>
      <c r="C332" s="56" t="s">
        <v>976</v>
      </c>
      <c r="D332" s="56"/>
      <c r="E332" s="335">
        <f>F332+H332+L332+N332+P332+R332+S332+T332+U332+V332</f>
        <v>1488399.29</v>
      </c>
      <c r="F332" s="335">
        <v>0</v>
      </c>
      <c r="G332" s="16">
        <v>0</v>
      </c>
      <c r="H332" s="335">
        <v>0</v>
      </c>
      <c r="I332" s="335">
        <v>472</v>
      </c>
      <c r="J332" s="335" t="s">
        <v>110</v>
      </c>
      <c r="K332" s="335">
        <v>3438.05</v>
      </c>
      <c r="L332" s="335">
        <v>1488399.29</v>
      </c>
      <c r="M332" s="335">
        <v>0</v>
      </c>
      <c r="N332" s="335">
        <v>0</v>
      </c>
      <c r="O332" s="335">
        <v>0</v>
      </c>
      <c r="P332" s="335">
        <v>0</v>
      </c>
      <c r="Q332" s="335">
        <v>0</v>
      </c>
      <c r="R332" s="335">
        <v>0</v>
      </c>
      <c r="S332" s="335">
        <v>0</v>
      </c>
      <c r="T332" s="335">
        <v>0</v>
      </c>
      <c r="U332" s="335">
        <v>0</v>
      </c>
      <c r="V332" s="335">
        <v>0</v>
      </c>
      <c r="X332" s="276">
        <f>'Приложение 1'!T329</f>
        <v>4503.95</v>
      </c>
      <c r="Y332" s="276">
        <f t="shared" si="34"/>
        <v>3153.3883262711865</v>
      </c>
      <c r="Z332" s="18">
        <f t="shared" si="35"/>
        <v>1350.5616737288133</v>
      </c>
    </row>
    <row r="333" spans="1:26" s="25" customFormat="1" ht="9" customHeight="1">
      <c r="A333" s="329">
        <v>235</v>
      </c>
      <c r="B333" s="331" t="s">
        <v>33</v>
      </c>
      <c r="C333" s="56" t="s">
        <v>976</v>
      </c>
      <c r="D333" s="56"/>
      <c r="E333" s="335">
        <f>F333+H333+L333+N333+P333+R333+S333+T333+U333+V333</f>
        <v>740359.55</v>
      </c>
      <c r="F333" s="335">
        <v>0</v>
      </c>
      <c r="G333" s="16">
        <v>0</v>
      </c>
      <c r="H333" s="335">
        <v>0</v>
      </c>
      <c r="I333" s="335">
        <v>215</v>
      </c>
      <c r="J333" s="335" t="s">
        <v>110</v>
      </c>
      <c r="K333" s="335">
        <v>3438.05</v>
      </c>
      <c r="L333" s="335">
        <v>740359.55</v>
      </c>
      <c r="M333" s="335">
        <v>0</v>
      </c>
      <c r="N333" s="335">
        <v>0</v>
      </c>
      <c r="O333" s="335">
        <v>0</v>
      </c>
      <c r="P333" s="335">
        <v>0</v>
      </c>
      <c r="Q333" s="335">
        <v>0</v>
      </c>
      <c r="R333" s="335">
        <v>0</v>
      </c>
      <c r="S333" s="335">
        <v>0</v>
      </c>
      <c r="T333" s="335">
        <v>0</v>
      </c>
      <c r="U333" s="335">
        <v>0</v>
      </c>
      <c r="V333" s="335">
        <v>0</v>
      </c>
      <c r="X333" s="276">
        <f>'Приложение 1'!T330</f>
        <v>4503.95</v>
      </c>
      <c r="Y333" s="276">
        <f t="shared" si="34"/>
        <v>3443.5327906976745</v>
      </c>
      <c r="Z333" s="18">
        <f t="shared" si="35"/>
        <v>1060.4172093023253</v>
      </c>
    </row>
    <row r="334" spans="1:26" s="25" customFormat="1" ht="9" customHeight="1">
      <c r="A334" s="329">
        <v>236</v>
      </c>
      <c r="B334" s="331" t="s">
        <v>34</v>
      </c>
      <c r="C334" s="56" t="s">
        <v>976</v>
      </c>
      <c r="D334" s="56"/>
      <c r="E334" s="335">
        <f>F334+H334+L334+N334+P334+R334+S334+T334+U334+V334</f>
        <v>869996.32</v>
      </c>
      <c r="F334" s="335">
        <v>0</v>
      </c>
      <c r="G334" s="16">
        <v>0</v>
      </c>
      <c r="H334" s="335">
        <v>0</v>
      </c>
      <c r="I334" s="335">
        <v>255</v>
      </c>
      <c r="J334" s="335" t="s">
        <v>110</v>
      </c>
      <c r="K334" s="335">
        <v>3438.05</v>
      </c>
      <c r="L334" s="335">
        <v>869996.32</v>
      </c>
      <c r="M334" s="335">
        <v>0</v>
      </c>
      <c r="N334" s="335">
        <v>0</v>
      </c>
      <c r="O334" s="335">
        <v>0</v>
      </c>
      <c r="P334" s="335">
        <v>0</v>
      </c>
      <c r="Q334" s="335">
        <v>0</v>
      </c>
      <c r="R334" s="335">
        <v>0</v>
      </c>
      <c r="S334" s="335">
        <v>0</v>
      </c>
      <c r="T334" s="335">
        <v>0</v>
      </c>
      <c r="U334" s="335">
        <v>0</v>
      </c>
      <c r="V334" s="335">
        <v>0</v>
      </c>
      <c r="X334" s="276">
        <f>'Приложение 1'!T331</f>
        <v>4503.95</v>
      </c>
      <c r="Y334" s="276">
        <f t="shared" si="34"/>
        <v>3411.7502745098036</v>
      </c>
      <c r="Z334" s="18">
        <f t="shared" si="35"/>
        <v>1092.1997254901962</v>
      </c>
    </row>
    <row r="335" spans="1:26" s="25" customFormat="1" ht="10.5" customHeight="1">
      <c r="A335" s="478" t="s">
        <v>35</v>
      </c>
      <c r="B335" s="478"/>
      <c r="C335" s="478"/>
      <c r="D335" s="478"/>
      <c r="E335" s="478"/>
      <c r="F335" s="478"/>
      <c r="G335" s="478"/>
      <c r="H335" s="478"/>
      <c r="I335" s="478"/>
      <c r="J335" s="478"/>
      <c r="K335" s="478"/>
      <c r="L335" s="478"/>
      <c r="M335" s="478"/>
      <c r="N335" s="478"/>
      <c r="O335" s="478"/>
      <c r="P335" s="478"/>
      <c r="Q335" s="478"/>
      <c r="R335" s="478"/>
      <c r="S335" s="478"/>
      <c r="T335" s="478"/>
      <c r="U335" s="478"/>
      <c r="V335" s="478"/>
      <c r="X335" s="276">
        <f>'Приложение 1'!T332</f>
        <v>0</v>
      </c>
      <c r="Y335" s="276" t="e">
        <f t="shared" si="34"/>
        <v>#DIV/0!</v>
      </c>
      <c r="Z335" s="18" t="e">
        <f t="shared" si="35"/>
        <v>#DIV/0!</v>
      </c>
    </row>
    <row r="336" spans="1:26" s="25" customFormat="1" ht="22.5" customHeight="1">
      <c r="A336" s="479" t="s">
        <v>36</v>
      </c>
      <c r="B336" s="479"/>
      <c r="C336" s="56"/>
      <c r="D336" s="56"/>
      <c r="E336" s="335">
        <f>SUM(E337:E339)</f>
        <v>10278321.41</v>
      </c>
      <c r="F336" s="21">
        <v>0</v>
      </c>
      <c r="G336" s="35">
        <v>0</v>
      </c>
      <c r="H336" s="21">
        <v>0</v>
      </c>
      <c r="I336" s="335">
        <f>SUM(I337:I339)</f>
        <v>2693</v>
      </c>
      <c r="J336" s="21"/>
      <c r="K336" s="21"/>
      <c r="L336" s="335">
        <f>SUM(L337:L339)</f>
        <v>10278321.41</v>
      </c>
      <c r="M336" s="21">
        <v>0</v>
      </c>
      <c r="N336" s="21">
        <v>0</v>
      </c>
      <c r="O336" s="21">
        <v>0</v>
      </c>
      <c r="P336" s="21">
        <v>0</v>
      </c>
      <c r="Q336" s="21">
        <v>0</v>
      </c>
      <c r="R336" s="21">
        <v>0</v>
      </c>
      <c r="S336" s="21">
        <v>0</v>
      </c>
      <c r="T336" s="21">
        <v>0</v>
      </c>
      <c r="U336" s="21">
        <v>0</v>
      </c>
      <c r="V336" s="21">
        <v>0</v>
      </c>
      <c r="X336" s="276">
        <f>'Приложение 1'!T333</f>
        <v>0</v>
      </c>
      <c r="Y336" s="276">
        <f t="shared" si="34"/>
        <v>3816.680805792796</v>
      </c>
      <c r="Z336" s="18">
        <f t="shared" si="35"/>
        <v>-3816.680805792796</v>
      </c>
    </row>
    <row r="337" spans="1:26" s="25" customFormat="1" ht="9" customHeight="1">
      <c r="A337" s="329">
        <v>237</v>
      </c>
      <c r="B337" s="331" t="s">
        <v>37</v>
      </c>
      <c r="C337" s="56" t="s">
        <v>975</v>
      </c>
      <c r="D337" s="56"/>
      <c r="E337" s="335">
        <f>L337</f>
        <v>8244894.0599999996</v>
      </c>
      <c r="F337" s="21">
        <v>0</v>
      </c>
      <c r="G337" s="35">
        <v>0</v>
      </c>
      <c r="H337" s="21">
        <v>0</v>
      </c>
      <c r="I337" s="335">
        <v>2022</v>
      </c>
      <c r="J337" s="20" t="s">
        <v>109</v>
      </c>
      <c r="K337" s="335">
        <v>2022.07</v>
      </c>
      <c r="L337" s="335">
        <v>8244894.0599999996</v>
      </c>
      <c r="M337" s="21">
        <v>0</v>
      </c>
      <c r="N337" s="21">
        <v>0</v>
      </c>
      <c r="O337" s="21">
        <v>0</v>
      </c>
      <c r="P337" s="21">
        <v>0</v>
      </c>
      <c r="Q337" s="21">
        <v>0</v>
      </c>
      <c r="R337" s="21">
        <v>0</v>
      </c>
      <c r="S337" s="21">
        <v>0</v>
      </c>
      <c r="T337" s="21">
        <v>0</v>
      </c>
      <c r="U337" s="21">
        <v>0</v>
      </c>
      <c r="V337" s="21">
        <v>0</v>
      </c>
      <c r="X337" s="276">
        <f>'Приложение 1'!T334</f>
        <v>4180</v>
      </c>
      <c r="Y337" s="276">
        <f t="shared" si="34"/>
        <v>4077.5935014836791</v>
      </c>
      <c r="Z337" s="18">
        <f t="shared" si="35"/>
        <v>102.40649851632088</v>
      </c>
    </row>
    <row r="338" spans="1:26" s="25" customFormat="1" ht="9" customHeight="1">
      <c r="A338" s="329">
        <v>238</v>
      </c>
      <c r="B338" s="331" t="s">
        <v>38</v>
      </c>
      <c r="C338" s="56" t="s">
        <v>976</v>
      </c>
      <c r="D338" s="56"/>
      <c r="E338" s="335">
        <f>L338</f>
        <v>795621.26</v>
      </c>
      <c r="F338" s="21">
        <v>0</v>
      </c>
      <c r="G338" s="35">
        <v>0</v>
      </c>
      <c r="H338" s="21">
        <v>0</v>
      </c>
      <c r="I338" s="335">
        <v>254</v>
      </c>
      <c r="J338" s="335" t="s">
        <v>110</v>
      </c>
      <c r="K338" s="335">
        <v>3438.05</v>
      </c>
      <c r="L338" s="335">
        <v>795621.26</v>
      </c>
      <c r="M338" s="21">
        <v>0</v>
      </c>
      <c r="N338" s="21">
        <v>0</v>
      </c>
      <c r="O338" s="21">
        <v>0</v>
      </c>
      <c r="P338" s="21">
        <v>0</v>
      </c>
      <c r="Q338" s="21">
        <v>0</v>
      </c>
      <c r="R338" s="21">
        <v>0</v>
      </c>
      <c r="S338" s="21">
        <v>0</v>
      </c>
      <c r="T338" s="21">
        <v>0</v>
      </c>
      <c r="U338" s="21">
        <v>0</v>
      </c>
      <c r="V338" s="21">
        <v>0</v>
      </c>
      <c r="X338" s="276">
        <f>'Приложение 1'!T335</f>
        <v>4503.95</v>
      </c>
      <c r="Y338" s="276">
        <f t="shared" si="34"/>
        <v>3132.3671653543306</v>
      </c>
      <c r="Z338" s="18">
        <f t="shared" si="35"/>
        <v>1371.5828346456692</v>
      </c>
    </row>
    <row r="339" spans="1:26" s="25" customFormat="1" ht="9" customHeight="1">
      <c r="A339" s="329">
        <v>239</v>
      </c>
      <c r="B339" s="331" t="s">
        <v>363</v>
      </c>
      <c r="C339" s="56" t="s">
        <v>975</v>
      </c>
      <c r="D339" s="56"/>
      <c r="E339" s="335">
        <f>L339</f>
        <v>1237806.0900000001</v>
      </c>
      <c r="F339" s="21">
        <v>0</v>
      </c>
      <c r="G339" s="35">
        <v>0</v>
      </c>
      <c r="H339" s="21">
        <v>0</v>
      </c>
      <c r="I339" s="335">
        <v>417</v>
      </c>
      <c r="J339" s="20" t="s">
        <v>109</v>
      </c>
      <c r="K339" s="335">
        <v>2022.07</v>
      </c>
      <c r="L339" s="335">
        <v>1237806.0900000001</v>
      </c>
      <c r="M339" s="21">
        <v>0</v>
      </c>
      <c r="N339" s="21">
        <v>0</v>
      </c>
      <c r="O339" s="21">
        <v>0</v>
      </c>
      <c r="P339" s="21">
        <v>0</v>
      </c>
      <c r="Q339" s="21">
        <v>0</v>
      </c>
      <c r="R339" s="21">
        <v>0</v>
      </c>
      <c r="S339" s="21">
        <v>0</v>
      </c>
      <c r="T339" s="21">
        <v>0</v>
      </c>
      <c r="U339" s="21">
        <v>0</v>
      </c>
      <c r="V339" s="21">
        <v>0</v>
      </c>
      <c r="X339" s="276">
        <f>'Приложение 1'!T336</f>
        <v>4180</v>
      </c>
      <c r="Y339" s="276">
        <f t="shared" si="34"/>
        <v>2968.359928057554</v>
      </c>
      <c r="Z339" s="18">
        <f t="shared" si="35"/>
        <v>1211.640071942446</v>
      </c>
    </row>
    <row r="340" spans="1:26" s="25" customFormat="1" ht="11.25" customHeight="1">
      <c r="A340" s="478" t="s">
        <v>40</v>
      </c>
      <c r="B340" s="478"/>
      <c r="C340" s="478"/>
      <c r="D340" s="478"/>
      <c r="E340" s="478"/>
      <c r="F340" s="478"/>
      <c r="G340" s="478"/>
      <c r="H340" s="478"/>
      <c r="I340" s="478"/>
      <c r="J340" s="478"/>
      <c r="K340" s="478"/>
      <c r="L340" s="478"/>
      <c r="M340" s="478"/>
      <c r="N340" s="478"/>
      <c r="O340" s="478"/>
      <c r="P340" s="478"/>
      <c r="Q340" s="478"/>
      <c r="R340" s="478"/>
      <c r="S340" s="478"/>
      <c r="T340" s="478"/>
      <c r="U340" s="478"/>
      <c r="V340" s="478"/>
      <c r="X340" s="276">
        <f>'Приложение 1'!T337</f>
        <v>0</v>
      </c>
      <c r="Y340" s="276" t="e">
        <f t="shared" ref="Y340:Y359" si="42">L340/I340</f>
        <v>#DIV/0!</v>
      </c>
      <c r="Z340" s="18" t="e">
        <f t="shared" ref="Z340:Z359" si="43">X340-Y340</f>
        <v>#DIV/0!</v>
      </c>
    </row>
    <row r="341" spans="1:26" s="25" customFormat="1" ht="21" customHeight="1">
      <c r="A341" s="479" t="s">
        <v>39</v>
      </c>
      <c r="B341" s="479"/>
      <c r="C341" s="56"/>
      <c r="D341" s="56"/>
      <c r="E341" s="335">
        <f>SUM(E342:E343)</f>
        <v>4074185.05</v>
      </c>
      <c r="F341" s="335">
        <f t="shared" ref="F341:V341" si="44">SUM(F342:F343)</f>
        <v>1923516.8900000001</v>
      </c>
      <c r="G341" s="8">
        <f t="shared" si="44"/>
        <v>0</v>
      </c>
      <c r="H341" s="335">
        <f t="shared" si="44"/>
        <v>0</v>
      </c>
      <c r="I341" s="335">
        <f t="shared" si="44"/>
        <v>545.82000000000005</v>
      </c>
      <c r="J341" s="335">
        <f t="shared" si="44"/>
        <v>0</v>
      </c>
      <c r="K341" s="335">
        <f t="shared" si="44"/>
        <v>5402.65</v>
      </c>
      <c r="L341" s="335">
        <f t="shared" si="44"/>
        <v>2068137.48</v>
      </c>
      <c r="M341" s="335">
        <f t="shared" si="44"/>
        <v>0</v>
      </c>
      <c r="N341" s="335">
        <f t="shared" si="44"/>
        <v>0</v>
      </c>
      <c r="O341" s="335">
        <f t="shared" si="44"/>
        <v>0</v>
      </c>
      <c r="P341" s="335">
        <f t="shared" si="44"/>
        <v>0</v>
      </c>
      <c r="Q341" s="335">
        <f t="shared" si="44"/>
        <v>0</v>
      </c>
      <c r="R341" s="335">
        <f t="shared" si="44"/>
        <v>0</v>
      </c>
      <c r="S341" s="335">
        <f t="shared" si="44"/>
        <v>0</v>
      </c>
      <c r="T341" s="335">
        <f t="shared" si="44"/>
        <v>0</v>
      </c>
      <c r="U341" s="335">
        <f t="shared" si="44"/>
        <v>82530.679999999993</v>
      </c>
      <c r="V341" s="335">
        <f t="shared" si="44"/>
        <v>0</v>
      </c>
      <c r="X341" s="276">
        <f>'Приложение 1'!T338</f>
        <v>0</v>
      </c>
      <c r="Y341" s="276">
        <f t="shared" si="42"/>
        <v>3789.0467186984715</v>
      </c>
      <c r="Z341" s="18">
        <f t="shared" si="43"/>
        <v>-3789.0467186984715</v>
      </c>
    </row>
    <row r="342" spans="1:26" s="25" customFormat="1" ht="9" customHeight="1">
      <c r="A342" s="329">
        <v>240</v>
      </c>
      <c r="B342" s="331" t="s">
        <v>43</v>
      </c>
      <c r="C342" s="56" t="s">
        <v>976</v>
      </c>
      <c r="D342" s="56"/>
      <c r="E342" s="335">
        <f>F342+H342+L342+N342+P342+R342+S342+T342+U342+V342</f>
        <v>2068137.48</v>
      </c>
      <c r="F342" s="335">
        <v>0</v>
      </c>
      <c r="G342" s="16">
        <v>0</v>
      </c>
      <c r="H342" s="335">
        <v>0</v>
      </c>
      <c r="I342" s="335">
        <v>545.82000000000005</v>
      </c>
      <c r="J342" s="335" t="s">
        <v>110</v>
      </c>
      <c r="K342" s="335">
        <v>3438.05</v>
      </c>
      <c r="L342" s="335">
        <v>2068137.48</v>
      </c>
      <c r="M342" s="335">
        <v>0</v>
      </c>
      <c r="N342" s="335">
        <v>0</v>
      </c>
      <c r="O342" s="335">
        <v>0</v>
      </c>
      <c r="P342" s="335">
        <v>0</v>
      </c>
      <c r="Q342" s="335">
        <v>0</v>
      </c>
      <c r="R342" s="335">
        <v>0</v>
      </c>
      <c r="S342" s="335">
        <v>0</v>
      </c>
      <c r="T342" s="335">
        <v>0</v>
      </c>
      <c r="U342" s="335">
        <v>0</v>
      </c>
      <c r="V342" s="335">
        <v>0</v>
      </c>
      <c r="X342" s="276">
        <f>'Приложение 1'!T339</f>
        <v>4503.95</v>
      </c>
      <c r="Y342" s="276">
        <f t="shared" si="42"/>
        <v>3789.0467186984715</v>
      </c>
      <c r="Z342" s="18">
        <f t="shared" si="43"/>
        <v>714.9032813015283</v>
      </c>
    </row>
    <row r="343" spans="1:26" s="25" customFormat="1" ht="9" customHeight="1">
      <c r="A343" s="329">
        <v>241</v>
      </c>
      <c r="B343" s="331" t="s">
        <v>41</v>
      </c>
      <c r="C343" s="56" t="s">
        <v>978</v>
      </c>
      <c r="D343" s="56"/>
      <c r="E343" s="335">
        <f>F343+H343+L343+N343+P343+R343+S343+T343+U343+V343</f>
        <v>2006047.57</v>
      </c>
      <c r="F343" s="335">
        <v>1923516.8900000001</v>
      </c>
      <c r="G343" s="16">
        <v>0</v>
      </c>
      <c r="H343" s="335">
        <v>0</v>
      </c>
      <c r="I343" s="335">
        <v>0</v>
      </c>
      <c r="J343" s="335" t="s">
        <v>227</v>
      </c>
      <c r="K343" s="335">
        <f>(200+1060+170+260+190)*1.045</f>
        <v>1964.6</v>
      </c>
      <c r="L343" s="335">
        <v>0</v>
      </c>
      <c r="M343" s="335">
        <v>0</v>
      </c>
      <c r="N343" s="335">
        <v>0</v>
      </c>
      <c r="O343" s="335">
        <v>0</v>
      </c>
      <c r="P343" s="335">
        <v>0</v>
      </c>
      <c r="Q343" s="335">
        <v>0</v>
      </c>
      <c r="R343" s="335">
        <v>0</v>
      </c>
      <c r="S343" s="335">
        <v>0</v>
      </c>
      <c r="T343" s="335">
        <v>0</v>
      </c>
      <c r="U343" s="335">
        <v>82530.679999999993</v>
      </c>
      <c r="V343" s="335">
        <v>0</v>
      </c>
      <c r="W343" s="30"/>
      <c r="X343" s="276">
        <f>'Приложение 1'!T340</f>
        <v>5307.5599999999995</v>
      </c>
      <c r="Y343" s="276" t="e">
        <f t="shared" si="42"/>
        <v>#DIV/0!</v>
      </c>
      <c r="Z343" s="18" t="e">
        <f t="shared" si="43"/>
        <v>#DIV/0!</v>
      </c>
    </row>
    <row r="344" spans="1:26" s="25" customFormat="1" ht="11.25" customHeight="1">
      <c r="A344" s="478" t="s">
        <v>45</v>
      </c>
      <c r="B344" s="478"/>
      <c r="C344" s="478"/>
      <c r="D344" s="478"/>
      <c r="E344" s="478"/>
      <c r="F344" s="478"/>
      <c r="G344" s="478"/>
      <c r="H344" s="478"/>
      <c r="I344" s="478"/>
      <c r="J344" s="478"/>
      <c r="K344" s="478"/>
      <c r="L344" s="478"/>
      <c r="M344" s="478"/>
      <c r="N344" s="478"/>
      <c r="O344" s="478"/>
      <c r="P344" s="478"/>
      <c r="Q344" s="478"/>
      <c r="R344" s="478"/>
      <c r="S344" s="478"/>
      <c r="T344" s="478"/>
      <c r="U344" s="478"/>
      <c r="V344" s="478"/>
      <c r="X344" s="276">
        <f>'Приложение 1'!T341</f>
        <v>0</v>
      </c>
      <c r="Y344" s="276" t="e">
        <f t="shared" si="42"/>
        <v>#DIV/0!</v>
      </c>
      <c r="Z344" s="18" t="e">
        <f t="shared" si="43"/>
        <v>#DIV/0!</v>
      </c>
    </row>
    <row r="345" spans="1:26" s="25" customFormat="1" ht="20.25" customHeight="1">
      <c r="A345" s="479" t="s">
        <v>44</v>
      </c>
      <c r="B345" s="479"/>
      <c r="C345" s="56"/>
      <c r="D345" s="56"/>
      <c r="E345" s="335">
        <f>SUM(E346:E359)</f>
        <v>27434757.069999997</v>
      </c>
      <c r="F345" s="335">
        <v>0</v>
      </c>
      <c r="G345" s="16">
        <v>0</v>
      </c>
      <c r="H345" s="335">
        <v>0</v>
      </c>
      <c r="I345" s="335">
        <f>SUM(I346:I359)</f>
        <v>8938.0299999999988</v>
      </c>
      <c r="J345" s="335"/>
      <c r="K345" s="335"/>
      <c r="L345" s="335">
        <f>SUM(L346:L359)</f>
        <v>27434757.069999997</v>
      </c>
      <c r="M345" s="335">
        <v>0</v>
      </c>
      <c r="N345" s="335">
        <v>0</v>
      </c>
      <c r="O345" s="335">
        <v>0</v>
      </c>
      <c r="P345" s="335">
        <v>0</v>
      </c>
      <c r="Q345" s="335">
        <v>0</v>
      </c>
      <c r="R345" s="335">
        <v>0</v>
      </c>
      <c r="S345" s="335">
        <v>0</v>
      </c>
      <c r="T345" s="335">
        <v>0</v>
      </c>
      <c r="U345" s="335">
        <v>0</v>
      </c>
      <c r="V345" s="335">
        <v>0</v>
      </c>
      <c r="X345" s="276">
        <f>'Приложение 1'!T342</f>
        <v>0</v>
      </c>
      <c r="Y345" s="276">
        <f t="shared" si="42"/>
        <v>3069.4411486647505</v>
      </c>
      <c r="Z345" s="18">
        <f t="shared" si="43"/>
        <v>-3069.4411486647505</v>
      </c>
    </row>
    <row r="346" spans="1:26" s="25" customFormat="1" ht="9" customHeight="1">
      <c r="A346" s="329">
        <v>242</v>
      </c>
      <c r="B346" s="331" t="s">
        <v>46</v>
      </c>
      <c r="C346" s="56" t="s">
        <v>976</v>
      </c>
      <c r="D346" s="56"/>
      <c r="E346" s="335">
        <f t="shared" ref="E346:E359" si="45">F346+H346+L346+N346+P346+R346+S346+T346+U346+V346</f>
        <v>1720751.65</v>
      </c>
      <c r="F346" s="335">
        <v>0</v>
      </c>
      <c r="G346" s="16">
        <v>0</v>
      </c>
      <c r="H346" s="335">
        <v>0</v>
      </c>
      <c r="I346" s="335">
        <v>568.29999999999995</v>
      </c>
      <c r="J346" s="335" t="s">
        <v>110</v>
      </c>
      <c r="K346" s="335">
        <v>3438.05</v>
      </c>
      <c r="L346" s="335">
        <v>1720751.65</v>
      </c>
      <c r="M346" s="335">
        <v>0</v>
      </c>
      <c r="N346" s="335">
        <v>0</v>
      </c>
      <c r="O346" s="335">
        <v>0</v>
      </c>
      <c r="P346" s="335">
        <v>0</v>
      </c>
      <c r="Q346" s="335">
        <v>0</v>
      </c>
      <c r="R346" s="335">
        <v>0</v>
      </c>
      <c r="S346" s="335">
        <v>0</v>
      </c>
      <c r="T346" s="335">
        <v>0</v>
      </c>
      <c r="U346" s="335">
        <v>0</v>
      </c>
      <c r="V346" s="335">
        <v>0</v>
      </c>
      <c r="X346" s="276">
        <f>'Приложение 1'!T343</f>
        <v>4503.95</v>
      </c>
      <c r="Y346" s="276">
        <f t="shared" si="42"/>
        <v>3027.8931022347351</v>
      </c>
      <c r="Z346" s="18">
        <f t="shared" si="43"/>
        <v>1476.0568977652647</v>
      </c>
    </row>
    <row r="347" spans="1:26" s="25" customFormat="1" ht="9" customHeight="1">
      <c r="A347" s="329">
        <v>243</v>
      </c>
      <c r="B347" s="331" t="s">
        <v>47</v>
      </c>
      <c r="C347" s="56" t="s">
        <v>976</v>
      </c>
      <c r="D347" s="56"/>
      <c r="E347" s="335">
        <f t="shared" si="45"/>
        <v>1285114.48</v>
      </c>
      <c r="F347" s="335">
        <v>0</v>
      </c>
      <c r="G347" s="16">
        <v>0</v>
      </c>
      <c r="H347" s="335">
        <v>0</v>
      </c>
      <c r="I347" s="335">
        <v>421</v>
      </c>
      <c r="J347" s="335" t="s">
        <v>110</v>
      </c>
      <c r="K347" s="335">
        <v>3438.05</v>
      </c>
      <c r="L347" s="335">
        <v>1285114.48</v>
      </c>
      <c r="M347" s="335">
        <v>0</v>
      </c>
      <c r="N347" s="335">
        <v>0</v>
      </c>
      <c r="O347" s="335">
        <v>0</v>
      </c>
      <c r="P347" s="335">
        <v>0</v>
      </c>
      <c r="Q347" s="335">
        <v>0</v>
      </c>
      <c r="R347" s="335">
        <v>0</v>
      </c>
      <c r="S347" s="335">
        <v>0</v>
      </c>
      <c r="T347" s="335">
        <v>0</v>
      </c>
      <c r="U347" s="335">
        <v>0</v>
      </c>
      <c r="V347" s="335">
        <v>0</v>
      </c>
      <c r="X347" s="276">
        <f>'Приложение 1'!T344</f>
        <v>4503.95</v>
      </c>
      <c r="Y347" s="276">
        <f t="shared" si="42"/>
        <v>3052.5284560570071</v>
      </c>
      <c r="Z347" s="18">
        <f t="shared" si="43"/>
        <v>1451.4215439429927</v>
      </c>
    </row>
    <row r="348" spans="1:26" s="25" customFormat="1" ht="9" customHeight="1">
      <c r="A348" s="329">
        <v>244</v>
      </c>
      <c r="B348" s="331" t="s">
        <v>48</v>
      </c>
      <c r="C348" s="56" t="s">
        <v>976</v>
      </c>
      <c r="D348" s="56"/>
      <c r="E348" s="335">
        <f t="shared" si="45"/>
        <v>2005619.8</v>
      </c>
      <c r="F348" s="335">
        <v>0</v>
      </c>
      <c r="G348" s="16">
        <v>0</v>
      </c>
      <c r="H348" s="335">
        <v>0</v>
      </c>
      <c r="I348" s="335">
        <v>592.76</v>
      </c>
      <c r="J348" s="335" t="s">
        <v>110</v>
      </c>
      <c r="K348" s="335">
        <v>3438.05</v>
      </c>
      <c r="L348" s="335">
        <v>2005619.8</v>
      </c>
      <c r="M348" s="335">
        <v>0</v>
      </c>
      <c r="N348" s="335">
        <v>0</v>
      </c>
      <c r="O348" s="335">
        <v>0</v>
      </c>
      <c r="P348" s="335">
        <v>0</v>
      </c>
      <c r="Q348" s="335">
        <v>0</v>
      </c>
      <c r="R348" s="335">
        <v>0</v>
      </c>
      <c r="S348" s="335">
        <v>0</v>
      </c>
      <c r="T348" s="335">
        <v>0</v>
      </c>
      <c r="U348" s="335">
        <v>0</v>
      </c>
      <c r="V348" s="335">
        <v>0</v>
      </c>
      <c r="X348" s="276">
        <f>'Приложение 1'!T345</f>
        <v>4503.95</v>
      </c>
      <c r="Y348" s="276">
        <f t="shared" si="42"/>
        <v>3383.5275659626159</v>
      </c>
      <c r="Z348" s="18">
        <f t="shared" si="43"/>
        <v>1120.4224340373839</v>
      </c>
    </row>
    <row r="349" spans="1:26" s="25" customFormat="1" ht="9" customHeight="1">
      <c r="A349" s="329">
        <v>245</v>
      </c>
      <c r="B349" s="331" t="s">
        <v>59</v>
      </c>
      <c r="C349" s="56" t="s">
        <v>975</v>
      </c>
      <c r="D349" s="56"/>
      <c r="E349" s="335">
        <f t="shared" si="45"/>
        <v>3171266.41</v>
      </c>
      <c r="F349" s="335">
        <v>0</v>
      </c>
      <c r="G349" s="16">
        <v>0</v>
      </c>
      <c r="H349" s="335">
        <v>0</v>
      </c>
      <c r="I349" s="335">
        <v>911</v>
      </c>
      <c r="J349" s="20" t="s">
        <v>109</v>
      </c>
      <c r="K349" s="335">
        <v>2022.07</v>
      </c>
      <c r="L349" s="335">
        <v>3171266.41</v>
      </c>
      <c r="M349" s="335">
        <v>0</v>
      </c>
      <c r="N349" s="335">
        <v>0</v>
      </c>
      <c r="O349" s="335">
        <v>0</v>
      </c>
      <c r="P349" s="335">
        <v>0</v>
      </c>
      <c r="Q349" s="335">
        <v>0</v>
      </c>
      <c r="R349" s="335">
        <v>0</v>
      </c>
      <c r="S349" s="335">
        <v>0</v>
      </c>
      <c r="T349" s="335">
        <v>0</v>
      </c>
      <c r="U349" s="335">
        <v>0</v>
      </c>
      <c r="V349" s="335">
        <v>0</v>
      </c>
      <c r="X349" s="276">
        <f>'Приложение 1'!T346</f>
        <v>4180</v>
      </c>
      <c r="Y349" s="276">
        <f t="shared" si="42"/>
        <v>3481.0827771679474</v>
      </c>
      <c r="Z349" s="18">
        <f t="shared" si="43"/>
        <v>698.91722283205263</v>
      </c>
    </row>
    <row r="350" spans="1:26" s="25" customFormat="1" ht="9" customHeight="1">
      <c r="A350" s="329">
        <v>246</v>
      </c>
      <c r="B350" s="331" t="s">
        <v>49</v>
      </c>
      <c r="C350" s="56" t="s">
        <v>975</v>
      </c>
      <c r="D350" s="56"/>
      <c r="E350" s="335">
        <f t="shared" si="45"/>
        <v>3050453.33</v>
      </c>
      <c r="F350" s="335">
        <v>0</v>
      </c>
      <c r="G350" s="16">
        <v>0</v>
      </c>
      <c r="H350" s="335">
        <v>0</v>
      </c>
      <c r="I350" s="335">
        <v>938</v>
      </c>
      <c r="J350" s="20" t="s">
        <v>109</v>
      </c>
      <c r="K350" s="335">
        <v>2022.07</v>
      </c>
      <c r="L350" s="335">
        <v>3050453.33</v>
      </c>
      <c r="M350" s="335">
        <v>0</v>
      </c>
      <c r="N350" s="335">
        <v>0</v>
      </c>
      <c r="O350" s="335">
        <v>0</v>
      </c>
      <c r="P350" s="335">
        <v>0</v>
      </c>
      <c r="Q350" s="335">
        <v>0</v>
      </c>
      <c r="R350" s="335">
        <v>0</v>
      </c>
      <c r="S350" s="335">
        <v>0</v>
      </c>
      <c r="T350" s="335">
        <v>0</v>
      </c>
      <c r="U350" s="335">
        <v>0</v>
      </c>
      <c r="V350" s="335">
        <v>0</v>
      </c>
      <c r="X350" s="276">
        <f>'Приложение 1'!T347</f>
        <v>4180</v>
      </c>
      <c r="Y350" s="276">
        <f t="shared" si="42"/>
        <v>3252.0824413646055</v>
      </c>
      <c r="Z350" s="18">
        <f t="shared" si="43"/>
        <v>927.91755863539447</v>
      </c>
    </row>
    <row r="351" spans="1:26" s="25" customFormat="1" ht="9" customHeight="1">
      <c r="A351" s="329">
        <v>247</v>
      </c>
      <c r="B351" s="331" t="s">
        <v>56</v>
      </c>
      <c r="C351" s="56" t="s">
        <v>976</v>
      </c>
      <c r="D351" s="56"/>
      <c r="E351" s="335">
        <f t="shared" si="45"/>
        <v>1651139.81</v>
      </c>
      <c r="F351" s="335">
        <v>0</v>
      </c>
      <c r="G351" s="16">
        <v>0</v>
      </c>
      <c r="H351" s="335">
        <v>0</v>
      </c>
      <c r="I351" s="335">
        <v>531.9</v>
      </c>
      <c r="J351" s="20" t="s">
        <v>110</v>
      </c>
      <c r="K351" s="335">
        <v>3438.05</v>
      </c>
      <c r="L351" s="335">
        <v>1651139.81</v>
      </c>
      <c r="M351" s="335">
        <v>0</v>
      </c>
      <c r="N351" s="335">
        <v>0</v>
      </c>
      <c r="O351" s="335">
        <v>0</v>
      </c>
      <c r="P351" s="335">
        <v>0</v>
      </c>
      <c r="Q351" s="335">
        <v>0</v>
      </c>
      <c r="R351" s="335">
        <v>0</v>
      </c>
      <c r="S351" s="335">
        <v>0</v>
      </c>
      <c r="T351" s="335">
        <v>0</v>
      </c>
      <c r="U351" s="335">
        <v>0</v>
      </c>
      <c r="V351" s="335">
        <v>0</v>
      </c>
      <c r="X351" s="276">
        <f>'Приложение 1'!T348</f>
        <v>4503.95</v>
      </c>
      <c r="Y351" s="276">
        <f t="shared" si="42"/>
        <v>3104.2297612333145</v>
      </c>
      <c r="Z351" s="18">
        <f t="shared" si="43"/>
        <v>1399.7202387666853</v>
      </c>
    </row>
    <row r="352" spans="1:26" s="25" customFormat="1" ht="9" customHeight="1">
      <c r="A352" s="329">
        <v>248</v>
      </c>
      <c r="B352" s="331" t="s">
        <v>50</v>
      </c>
      <c r="C352" s="56" t="s">
        <v>976</v>
      </c>
      <c r="D352" s="56"/>
      <c r="E352" s="335">
        <f t="shared" si="45"/>
        <v>1238251.32</v>
      </c>
      <c r="F352" s="335">
        <v>0</v>
      </c>
      <c r="G352" s="16">
        <v>0</v>
      </c>
      <c r="H352" s="335">
        <v>0</v>
      </c>
      <c r="I352" s="335">
        <v>394.52</v>
      </c>
      <c r="J352" s="335" t="s">
        <v>110</v>
      </c>
      <c r="K352" s="335">
        <v>3438.05</v>
      </c>
      <c r="L352" s="335">
        <v>1238251.32</v>
      </c>
      <c r="M352" s="335">
        <v>0</v>
      </c>
      <c r="N352" s="335">
        <v>0</v>
      </c>
      <c r="O352" s="335">
        <v>0</v>
      </c>
      <c r="P352" s="335">
        <v>0</v>
      </c>
      <c r="Q352" s="335">
        <v>0</v>
      </c>
      <c r="R352" s="335">
        <v>0</v>
      </c>
      <c r="S352" s="335">
        <v>0</v>
      </c>
      <c r="T352" s="335">
        <v>0</v>
      </c>
      <c r="U352" s="335">
        <v>0</v>
      </c>
      <c r="V352" s="335">
        <v>0</v>
      </c>
      <c r="X352" s="276">
        <f>'Приложение 1'!T349</f>
        <v>4503.95</v>
      </c>
      <c r="Y352" s="276">
        <f t="shared" si="42"/>
        <v>3138.6274967048566</v>
      </c>
      <c r="Z352" s="18">
        <f t="shared" si="43"/>
        <v>1365.3225032951432</v>
      </c>
    </row>
    <row r="353" spans="1:26" s="25" customFormat="1" ht="9" customHeight="1">
      <c r="A353" s="329">
        <v>249</v>
      </c>
      <c r="B353" s="331" t="s">
        <v>51</v>
      </c>
      <c r="C353" s="56" t="s">
        <v>975</v>
      </c>
      <c r="D353" s="56"/>
      <c r="E353" s="335">
        <f t="shared" si="45"/>
        <v>1641356.28</v>
      </c>
      <c r="F353" s="335">
        <v>0</v>
      </c>
      <c r="G353" s="16">
        <v>0</v>
      </c>
      <c r="H353" s="335">
        <v>0</v>
      </c>
      <c r="I353" s="335">
        <v>523</v>
      </c>
      <c r="J353" s="20" t="s">
        <v>109</v>
      </c>
      <c r="K353" s="335">
        <v>2022.07</v>
      </c>
      <c r="L353" s="335">
        <v>1641356.28</v>
      </c>
      <c r="M353" s="335">
        <v>0</v>
      </c>
      <c r="N353" s="335">
        <v>0</v>
      </c>
      <c r="O353" s="335">
        <v>0</v>
      </c>
      <c r="P353" s="335">
        <v>0</v>
      </c>
      <c r="Q353" s="335">
        <v>0</v>
      </c>
      <c r="R353" s="335">
        <v>0</v>
      </c>
      <c r="S353" s="335">
        <v>0</v>
      </c>
      <c r="T353" s="335">
        <v>0</v>
      </c>
      <c r="U353" s="335">
        <v>0</v>
      </c>
      <c r="V353" s="335">
        <v>0</v>
      </c>
      <c r="X353" s="276">
        <f>'Приложение 1'!T350</f>
        <v>4180</v>
      </c>
      <c r="Y353" s="276">
        <f t="shared" si="42"/>
        <v>3138.3485277246655</v>
      </c>
      <c r="Z353" s="18">
        <f t="shared" si="43"/>
        <v>1041.6514722753345</v>
      </c>
    </row>
    <row r="354" spans="1:26" s="25" customFormat="1" ht="9" customHeight="1">
      <c r="A354" s="329">
        <v>250</v>
      </c>
      <c r="B354" s="331" t="s">
        <v>52</v>
      </c>
      <c r="C354" s="56" t="s">
        <v>975</v>
      </c>
      <c r="D354" s="56"/>
      <c r="E354" s="335">
        <f t="shared" si="45"/>
        <v>1892023.06</v>
      </c>
      <c r="F354" s="335">
        <v>0</v>
      </c>
      <c r="G354" s="16">
        <v>0</v>
      </c>
      <c r="H354" s="335">
        <v>0</v>
      </c>
      <c r="I354" s="335">
        <v>517</v>
      </c>
      <c r="J354" s="20" t="s">
        <v>109</v>
      </c>
      <c r="K354" s="335">
        <v>2022.07</v>
      </c>
      <c r="L354" s="335">
        <v>1892023.06</v>
      </c>
      <c r="M354" s="335">
        <v>0</v>
      </c>
      <c r="N354" s="335">
        <v>0</v>
      </c>
      <c r="O354" s="335">
        <v>0</v>
      </c>
      <c r="P354" s="335">
        <v>0</v>
      </c>
      <c r="Q354" s="335">
        <v>0</v>
      </c>
      <c r="R354" s="335">
        <v>0</v>
      </c>
      <c r="S354" s="335">
        <v>0</v>
      </c>
      <c r="T354" s="335">
        <v>0</v>
      </c>
      <c r="U354" s="335">
        <v>0</v>
      </c>
      <c r="V354" s="335">
        <v>0</v>
      </c>
      <c r="X354" s="276">
        <f>'Приложение 1'!T351</f>
        <v>4180</v>
      </c>
      <c r="Y354" s="276">
        <f t="shared" si="42"/>
        <v>3659.6190715667312</v>
      </c>
      <c r="Z354" s="18">
        <f t="shared" si="43"/>
        <v>520.38092843326876</v>
      </c>
    </row>
    <row r="355" spans="1:26" s="25" customFormat="1" ht="9" customHeight="1">
      <c r="A355" s="329">
        <v>251</v>
      </c>
      <c r="B355" s="331" t="s">
        <v>53</v>
      </c>
      <c r="C355" s="56" t="s">
        <v>975</v>
      </c>
      <c r="D355" s="56"/>
      <c r="E355" s="335">
        <f t="shared" si="45"/>
        <v>2531240.13</v>
      </c>
      <c r="F355" s="335">
        <v>0</v>
      </c>
      <c r="G355" s="16">
        <v>0</v>
      </c>
      <c r="H355" s="335">
        <v>0</v>
      </c>
      <c r="I355" s="335">
        <v>738</v>
      </c>
      <c r="J355" s="20" t="s">
        <v>109</v>
      </c>
      <c r="K355" s="335">
        <v>2022.07</v>
      </c>
      <c r="L355" s="335">
        <v>2531240.13</v>
      </c>
      <c r="M355" s="335">
        <v>0</v>
      </c>
      <c r="N355" s="335">
        <v>0</v>
      </c>
      <c r="O355" s="335">
        <v>0</v>
      </c>
      <c r="P355" s="335">
        <v>0</v>
      </c>
      <c r="Q355" s="335">
        <v>0</v>
      </c>
      <c r="R355" s="335">
        <v>0</v>
      </c>
      <c r="S355" s="335">
        <v>0</v>
      </c>
      <c r="T355" s="335">
        <v>0</v>
      </c>
      <c r="U355" s="335">
        <v>0</v>
      </c>
      <c r="V355" s="335">
        <v>0</v>
      </c>
      <c r="X355" s="276">
        <f>'Приложение 1'!T352</f>
        <v>4180</v>
      </c>
      <c r="Y355" s="276">
        <f t="shared" si="42"/>
        <v>3429.8646747967477</v>
      </c>
      <c r="Z355" s="18">
        <f t="shared" si="43"/>
        <v>750.13532520325225</v>
      </c>
    </row>
    <row r="356" spans="1:26" s="25" customFormat="1" ht="9" customHeight="1">
      <c r="A356" s="329">
        <v>252</v>
      </c>
      <c r="B356" s="331" t="s">
        <v>54</v>
      </c>
      <c r="C356" s="56" t="s">
        <v>975</v>
      </c>
      <c r="D356" s="56"/>
      <c r="E356" s="335">
        <f t="shared" si="45"/>
        <v>2534340.3199999998</v>
      </c>
      <c r="F356" s="335">
        <v>0</v>
      </c>
      <c r="G356" s="16">
        <v>0</v>
      </c>
      <c r="H356" s="335">
        <v>0</v>
      </c>
      <c r="I356" s="335">
        <v>738</v>
      </c>
      <c r="J356" s="20" t="s">
        <v>109</v>
      </c>
      <c r="K356" s="335">
        <v>2022.07</v>
      </c>
      <c r="L356" s="335">
        <v>2534340.3199999998</v>
      </c>
      <c r="M356" s="335">
        <v>0</v>
      </c>
      <c r="N356" s="335">
        <v>0</v>
      </c>
      <c r="O356" s="335">
        <v>0</v>
      </c>
      <c r="P356" s="335">
        <v>0</v>
      </c>
      <c r="Q356" s="335">
        <v>0</v>
      </c>
      <c r="R356" s="335">
        <v>0</v>
      </c>
      <c r="S356" s="335">
        <v>0</v>
      </c>
      <c r="T356" s="335">
        <v>0</v>
      </c>
      <c r="U356" s="335">
        <v>0</v>
      </c>
      <c r="V356" s="335">
        <v>0</v>
      </c>
      <c r="X356" s="276">
        <f>'Приложение 1'!T353</f>
        <v>4180</v>
      </c>
      <c r="Y356" s="276">
        <f t="shared" si="42"/>
        <v>3434.0654742547422</v>
      </c>
      <c r="Z356" s="18">
        <f t="shared" si="43"/>
        <v>745.93452574525782</v>
      </c>
    </row>
    <row r="357" spans="1:26" s="25" customFormat="1" ht="9" customHeight="1">
      <c r="A357" s="329">
        <v>253</v>
      </c>
      <c r="B357" s="331" t="s">
        <v>55</v>
      </c>
      <c r="C357" s="56" t="s">
        <v>976</v>
      </c>
      <c r="D357" s="56"/>
      <c r="E357" s="335">
        <f t="shared" si="45"/>
        <v>1590567.17</v>
      </c>
      <c r="F357" s="335">
        <v>0</v>
      </c>
      <c r="G357" s="16">
        <v>0</v>
      </c>
      <c r="H357" s="335">
        <v>0</v>
      </c>
      <c r="I357" s="335">
        <v>954</v>
      </c>
      <c r="J357" s="335" t="s">
        <v>110</v>
      </c>
      <c r="K357" s="335">
        <v>3438.05</v>
      </c>
      <c r="L357" s="335">
        <v>1590567.17</v>
      </c>
      <c r="M357" s="335">
        <v>0</v>
      </c>
      <c r="N357" s="335">
        <v>0</v>
      </c>
      <c r="O357" s="335">
        <v>0</v>
      </c>
      <c r="P357" s="335">
        <v>0</v>
      </c>
      <c r="Q357" s="335">
        <v>0</v>
      </c>
      <c r="R357" s="335">
        <v>0</v>
      </c>
      <c r="S357" s="335">
        <v>0</v>
      </c>
      <c r="T357" s="335">
        <v>0</v>
      </c>
      <c r="U357" s="335">
        <v>0</v>
      </c>
      <c r="V357" s="335">
        <v>0</v>
      </c>
      <c r="X357" s="276">
        <f>'Приложение 1'!T354</f>
        <v>4503.95</v>
      </c>
      <c r="Y357" s="276">
        <f t="shared" si="42"/>
        <v>1667.2611844863732</v>
      </c>
      <c r="Z357" s="18">
        <f t="shared" si="43"/>
        <v>2836.6888155136267</v>
      </c>
    </row>
    <row r="358" spans="1:26" s="25" customFormat="1" ht="9" customHeight="1">
      <c r="A358" s="329">
        <v>254</v>
      </c>
      <c r="B358" s="331" t="s">
        <v>58</v>
      </c>
      <c r="C358" s="56" t="s">
        <v>980</v>
      </c>
      <c r="D358" s="56"/>
      <c r="E358" s="335">
        <f t="shared" si="45"/>
        <v>1253453.5</v>
      </c>
      <c r="F358" s="335">
        <v>0</v>
      </c>
      <c r="G358" s="16">
        <v>0</v>
      </c>
      <c r="H358" s="335">
        <v>0</v>
      </c>
      <c r="I358" s="335">
        <v>509.55</v>
      </c>
      <c r="J358" s="20" t="s">
        <v>109</v>
      </c>
      <c r="K358" s="335">
        <v>2022.07</v>
      </c>
      <c r="L358" s="335">
        <v>1253453.5</v>
      </c>
      <c r="M358" s="335">
        <v>0</v>
      </c>
      <c r="N358" s="335">
        <v>0</v>
      </c>
      <c r="O358" s="335">
        <v>0</v>
      </c>
      <c r="P358" s="335">
        <v>0</v>
      </c>
      <c r="Q358" s="335">
        <v>0</v>
      </c>
      <c r="R358" s="335">
        <v>0</v>
      </c>
      <c r="S358" s="335">
        <v>0</v>
      </c>
      <c r="T358" s="335">
        <v>0</v>
      </c>
      <c r="U358" s="335">
        <v>0</v>
      </c>
      <c r="V358" s="335">
        <v>0</v>
      </c>
      <c r="X358" s="276">
        <f>'Приложение 1'!T355</f>
        <v>4180</v>
      </c>
      <c r="Y358" s="276">
        <f t="shared" si="42"/>
        <v>2459.9224806201551</v>
      </c>
      <c r="Z358" s="18">
        <f t="shared" si="43"/>
        <v>1720.0775193798449</v>
      </c>
    </row>
    <row r="359" spans="1:26" s="25" customFormat="1" ht="9" customHeight="1">
      <c r="A359" s="329">
        <v>255</v>
      </c>
      <c r="B359" s="331" t="s">
        <v>57</v>
      </c>
      <c r="C359" s="56" t="s">
        <v>975</v>
      </c>
      <c r="D359" s="56"/>
      <c r="E359" s="335">
        <f t="shared" si="45"/>
        <v>1869179.81</v>
      </c>
      <c r="F359" s="335">
        <v>0</v>
      </c>
      <c r="G359" s="16">
        <v>0</v>
      </c>
      <c r="H359" s="335">
        <v>0</v>
      </c>
      <c r="I359" s="335">
        <v>601</v>
      </c>
      <c r="J359" s="20" t="s">
        <v>109</v>
      </c>
      <c r="K359" s="335">
        <v>2022.07</v>
      </c>
      <c r="L359" s="335">
        <v>1869179.81</v>
      </c>
      <c r="M359" s="335">
        <v>0</v>
      </c>
      <c r="N359" s="335">
        <v>0</v>
      </c>
      <c r="O359" s="335">
        <v>0</v>
      </c>
      <c r="P359" s="335">
        <v>0</v>
      </c>
      <c r="Q359" s="335">
        <v>0</v>
      </c>
      <c r="R359" s="335">
        <v>0</v>
      </c>
      <c r="S359" s="335">
        <v>0</v>
      </c>
      <c r="T359" s="335">
        <v>0</v>
      </c>
      <c r="U359" s="335">
        <v>0</v>
      </c>
      <c r="V359" s="335">
        <v>0</v>
      </c>
      <c r="X359" s="276">
        <f>'Приложение 1'!T356</f>
        <v>4180</v>
      </c>
      <c r="Y359" s="276">
        <f t="shared" si="42"/>
        <v>3110.1161564059903</v>
      </c>
      <c r="Z359" s="18">
        <f t="shared" si="43"/>
        <v>1069.8838435940097</v>
      </c>
    </row>
  </sheetData>
  <autoFilter ref="A13:AB359"/>
  <mergeCells count="107">
    <mergeCell ref="A14:B14"/>
    <mergeCell ref="A9:V9"/>
    <mergeCell ref="P8:V8"/>
    <mergeCell ref="S7:V7"/>
    <mergeCell ref="A15:V15"/>
    <mergeCell ref="A299:B299"/>
    <mergeCell ref="A345:B345"/>
    <mergeCell ref="A344:V344"/>
    <mergeCell ref="A322:V322"/>
    <mergeCell ref="A323:B323"/>
    <mergeCell ref="A325:V325"/>
    <mergeCell ref="A326:B326"/>
    <mergeCell ref="A329:V329"/>
    <mergeCell ref="A336:B336"/>
    <mergeCell ref="A335:V335"/>
    <mergeCell ref="A330:B330"/>
    <mergeCell ref="A316:B316"/>
    <mergeCell ref="A310:B310"/>
    <mergeCell ref="A315:V315"/>
    <mergeCell ref="A319:V319"/>
    <mergeCell ref="A16:B16"/>
    <mergeCell ref="A291:V291"/>
    <mergeCell ref="A289:B289"/>
    <mergeCell ref="A305:V305"/>
    <mergeCell ref="A165:B165"/>
    <mergeCell ref="A246:B246"/>
    <mergeCell ref="A271:V271"/>
    <mergeCell ref="A272:B272"/>
    <mergeCell ref="A309:V309"/>
    <mergeCell ref="A253:B253"/>
    <mergeCell ref="A245:V245"/>
    <mergeCell ref="A306:B306"/>
    <mergeCell ref="A284:V284"/>
    <mergeCell ref="A267:V267"/>
    <mergeCell ref="A248:V248"/>
    <mergeCell ref="A277:V277"/>
    <mergeCell ref="A288:V288"/>
    <mergeCell ref="A292:B292"/>
    <mergeCell ref="A226:B226"/>
    <mergeCell ref="A183:B183"/>
    <mergeCell ref="A239:B239"/>
    <mergeCell ref="A210:B210"/>
    <mergeCell ref="A209:V209"/>
    <mergeCell ref="A186:B186"/>
    <mergeCell ref="A202:V202"/>
    <mergeCell ref="A238:V238"/>
    <mergeCell ref="A223:B223"/>
    <mergeCell ref="A222:V222"/>
    <mergeCell ref="M1:V1"/>
    <mergeCell ref="S10:V10"/>
    <mergeCell ref="I11:L11"/>
    <mergeCell ref="Q11:R11"/>
    <mergeCell ref="O3:V3"/>
    <mergeCell ref="A278:B278"/>
    <mergeCell ref="A249:B249"/>
    <mergeCell ref="A252:V252"/>
    <mergeCell ref="F10:R10"/>
    <mergeCell ref="A256:V256"/>
    <mergeCell ref="B10:B12"/>
    <mergeCell ref="A147:B147"/>
    <mergeCell ref="A243:B243"/>
    <mergeCell ref="A242:V242"/>
    <mergeCell ref="A268:B268"/>
    <mergeCell ref="M11:N11"/>
    <mergeCell ref="A160:B160"/>
    <mergeCell ref="A257:B257"/>
    <mergeCell ref="A260:B260"/>
    <mergeCell ref="A259:V259"/>
    <mergeCell ref="A182:V182"/>
    <mergeCell ref="A159:V159"/>
    <mergeCell ref="A172:V172"/>
    <mergeCell ref="A6:V6"/>
    <mergeCell ref="A10:A12"/>
    <mergeCell ref="A225:V225"/>
    <mergeCell ref="A220:B220"/>
    <mergeCell ref="A17:V17"/>
    <mergeCell ref="A176:V176"/>
    <mergeCell ref="A173:B173"/>
    <mergeCell ref="A177:B177"/>
    <mergeCell ref="A185:V185"/>
    <mergeCell ref="A216:V216"/>
    <mergeCell ref="A213:B213"/>
    <mergeCell ref="A206:V206"/>
    <mergeCell ref="A217:B217"/>
    <mergeCell ref="O11:P11"/>
    <mergeCell ref="E10:E11"/>
    <mergeCell ref="A135:B135"/>
    <mergeCell ref="A134:V134"/>
    <mergeCell ref="A146:V146"/>
    <mergeCell ref="A164:V164"/>
    <mergeCell ref="A207:B207"/>
    <mergeCell ref="A212:V212"/>
    <mergeCell ref="A18:B18"/>
    <mergeCell ref="G11:H11"/>
    <mergeCell ref="A203:B203"/>
    <mergeCell ref="A219:V219"/>
    <mergeCell ref="A285:B285"/>
    <mergeCell ref="A281:V281"/>
    <mergeCell ref="A282:B282"/>
    <mergeCell ref="A341:B341"/>
    <mergeCell ref="A340:V340"/>
    <mergeCell ref="A295:V295"/>
    <mergeCell ref="A296:B296"/>
    <mergeCell ref="A320:B320"/>
    <mergeCell ref="A298:V298"/>
    <mergeCell ref="A302:B302"/>
    <mergeCell ref="A301:V301"/>
  </mergeCells>
  <phoneticPr fontId="0" type="noConversion"/>
  <pageMargins left="0.74803149606299213" right="0.19685039370078741" top="1.3779527559055118" bottom="0.39370078740157483" header="1.1023622047244095" footer="0.19685039370078741"/>
  <pageSetup scale="84" fitToHeight="0" orientation="landscape" r:id="rId1"/>
  <headerFooter alignWithMargins="0">
    <oddFooter>&amp;C&amp;"Arial Narrow,обычный"&amp;7&amp;P</oddFooter>
  </headerFooter>
  <ignoredErrors>
    <ignoredError sqref="L4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Q55"/>
  <sheetViews>
    <sheetView view="pageBreakPreview" topLeftCell="A2" zoomScale="115" zoomScaleNormal="140" zoomScaleSheetLayoutView="115" workbookViewId="0">
      <pane ySplit="8" topLeftCell="A52" activePane="bottomLeft" state="frozen"/>
      <selection activeCell="A2" sqref="A2"/>
      <selection pane="bottomLeft" activeCell="O10" sqref="O10"/>
    </sheetView>
  </sheetViews>
  <sheetFormatPr defaultRowHeight="12.75"/>
  <cols>
    <col min="2" max="2" width="50.1640625" customWidth="1"/>
    <col min="3" max="3" width="10.1640625" bestFit="1" customWidth="1"/>
    <col min="13" max="13" width="11.5" customWidth="1"/>
    <col min="14" max="14" width="11.33203125" customWidth="1"/>
    <col min="15" max="15" width="13.5" customWidth="1"/>
    <col min="17" max="17" width="17.6640625" hidden="1" customWidth="1"/>
  </cols>
  <sheetData>
    <row r="1" spans="1:17" ht="11.25" hidden="1" customHeight="1">
      <c r="A1" s="6"/>
      <c r="B1" s="4"/>
      <c r="D1" s="1"/>
      <c r="E1" s="1"/>
      <c r="F1" s="1"/>
      <c r="G1" s="2"/>
      <c r="H1" s="3"/>
      <c r="I1" s="3"/>
    </row>
    <row r="2" spans="1:17" s="9" customFormat="1" ht="54" customHeight="1">
      <c r="A2" s="26"/>
      <c r="B2" s="26"/>
      <c r="C2" s="298"/>
      <c r="D2" s="298"/>
      <c r="E2" s="298"/>
      <c r="F2" s="298"/>
      <c r="G2" s="298"/>
      <c r="H2" s="296"/>
      <c r="I2" s="298"/>
      <c r="J2" s="296"/>
      <c r="K2" s="500" t="s">
        <v>1242</v>
      </c>
      <c r="L2" s="500"/>
      <c r="M2" s="500"/>
      <c r="N2" s="500"/>
    </row>
    <row r="3" spans="1:17" s="9" customFormat="1" ht="45.75" customHeight="1">
      <c r="A3" s="26"/>
      <c r="B3" s="26"/>
      <c r="C3" s="298"/>
      <c r="D3" s="298"/>
      <c r="E3" s="298"/>
      <c r="F3" s="298"/>
      <c r="G3" s="298"/>
      <c r="H3" s="502" t="s">
        <v>1025</v>
      </c>
      <c r="I3" s="502"/>
      <c r="J3" s="502"/>
      <c r="K3" s="502"/>
      <c r="L3" s="502"/>
      <c r="M3" s="502"/>
      <c r="N3" s="502"/>
    </row>
    <row r="4" spans="1:17" s="9" customFormat="1" ht="3" hidden="1" customHeight="1">
      <c r="A4" s="26"/>
      <c r="B4" s="26"/>
      <c r="C4" s="27"/>
      <c r="D4" s="298"/>
      <c r="E4" s="298"/>
      <c r="F4" s="298"/>
      <c r="G4" s="298"/>
      <c r="H4" s="503"/>
      <c r="I4" s="503"/>
      <c r="J4" s="503"/>
      <c r="K4" s="503"/>
      <c r="L4" s="503"/>
      <c r="M4" s="503"/>
      <c r="N4" s="503"/>
    </row>
    <row r="5" spans="1:17" s="9" customFormat="1" ht="18" customHeight="1">
      <c r="A5" s="504" t="s">
        <v>1158</v>
      </c>
      <c r="B5" s="504"/>
      <c r="C5" s="504"/>
      <c r="D5" s="504"/>
      <c r="E5" s="504"/>
      <c r="F5" s="504"/>
      <c r="G5" s="504"/>
      <c r="H5" s="504"/>
      <c r="I5" s="504"/>
      <c r="J5" s="504"/>
      <c r="K5" s="504"/>
      <c r="L5" s="504"/>
      <c r="M5" s="504"/>
      <c r="N5" s="504"/>
    </row>
    <row r="6" spans="1:17" s="9" customFormat="1" ht="12.75" customHeight="1">
      <c r="A6" s="505" t="s">
        <v>1006</v>
      </c>
      <c r="B6" s="505" t="s">
        <v>100</v>
      </c>
      <c r="C6" s="512" t="s">
        <v>67</v>
      </c>
      <c r="D6" s="505" t="s">
        <v>65</v>
      </c>
      <c r="E6" s="507" t="s">
        <v>101</v>
      </c>
      <c r="F6" s="508"/>
      <c r="G6" s="508"/>
      <c r="H6" s="508"/>
      <c r="I6" s="509"/>
      <c r="J6" s="483" t="s">
        <v>68</v>
      </c>
      <c r="K6" s="483"/>
      <c r="L6" s="483"/>
      <c r="M6" s="483"/>
      <c r="N6" s="483"/>
    </row>
    <row r="7" spans="1:17" s="9" customFormat="1" ht="85.5" customHeight="1">
      <c r="A7" s="510"/>
      <c r="B7" s="510"/>
      <c r="C7" s="513"/>
      <c r="D7" s="506"/>
      <c r="E7" s="295" t="s">
        <v>102</v>
      </c>
      <c r="F7" s="295" t="s">
        <v>103</v>
      </c>
      <c r="G7" s="295" t="s">
        <v>104</v>
      </c>
      <c r="H7" s="295" t="s">
        <v>105</v>
      </c>
      <c r="I7" s="295" t="s">
        <v>1007</v>
      </c>
      <c r="J7" s="295" t="s">
        <v>102</v>
      </c>
      <c r="K7" s="295" t="s">
        <v>103</v>
      </c>
      <c r="L7" s="295" t="s">
        <v>104</v>
      </c>
      <c r="M7" s="294" t="s">
        <v>105</v>
      </c>
      <c r="N7" s="294" t="s">
        <v>1007</v>
      </c>
    </row>
    <row r="8" spans="1:17" s="9" customFormat="1">
      <c r="A8" s="511"/>
      <c r="B8" s="511"/>
      <c r="C8" s="76" t="s">
        <v>69</v>
      </c>
      <c r="D8" s="295" t="s">
        <v>70</v>
      </c>
      <c r="E8" s="295" t="s">
        <v>99</v>
      </c>
      <c r="F8" s="295" t="s">
        <v>99</v>
      </c>
      <c r="G8" s="295" t="s">
        <v>99</v>
      </c>
      <c r="H8" s="295" t="s">
        <v>99</v>
      </c>
      <c r="I8" s="295" t="s">
        <v>99</v>
      </c>
      <c r="J8" s="295" t="s">
        <v>71</v>
      </c>
      <c r="K8" s="295" t="s">
        <v>71</v>
      </c>
      <c r="L8" s="295" t="s">
        <v>71</v>
      </c>
      <c r="M8" s="294" t="s">
        <v>71</v>
      </c>
      <c r="N8" s="294" t="s">
        <v>71</v>
      </c>
    </row>
    <row r="9" spans="1:17" s="9" customFormat="1" ht="12" customHeight="1">
      <c r="A9" s="295">
        <v>1</v>
      </c>
      <c r="B9" s="295">
        <v>2</v>
      </c>
      <c r="C9" s="281">
        <v>3</v>
      </c>
      <c r="D9" s="297">
        <v>4</v>
      </c>
      <c r="E9" s="297">
        <v>5</v>
      </c>
      <c r="F9" s="297">
        <v>6</v>
      </c>
      <c r="G9" s="297">
        <v>7</v>
      </c>
      <c r="H9" s="297">
        <v>8</v>
      </c>
      <c r="I9" s="297">
        <v>9</v>
      </c>
      <c r="J9" s="297">
        <v>10</v>
      </c>
      <c r="K9" s="297">
        <v>11</v>
      </c>
      <c r="L9" s="297">
        <v>12</v>
      </c>
      <c r="M9" s="297">
        <v>13</v>
      </c>
      <c r="N9" s="297">
        <v>14</v>
      </c>
    </row>
    <row r="10" spans="1:17" s="9" customFormat="1" ht="13.5" customHeight="1">
      <c r="A10" s="507" t="s">
        <v>1131</v>
      </c>
      <c r="B10" s="509"/>
      <c r="C10" s="294">
        <f>C11+'Приложение 3.1'!C10</f>
        <v>2553716.11</v>
      </c>
      <c r="D10" s="281">
        <f>D11+'Приложение 3.1'!D10</f>
        <v>100911</v>
      </c>
      <c r="E10" s="57" t="s">
        <v>388</v>
      </c>
      <c r="F10" s="79" t="s">
        <v>388</v>
      </c>
      <c r="G10" s="57" t="s">
        <v>388</v>
      </c>
      <c r="H10" s="79" t="s">
        <v>388</v>
      </c>
      <c r="I10" s="79">
        <f>I11+'Приложение 3.1'!E10</f>
        <v>836</v>
      </c>
      <c r="J10" s="310" t="s">
        <v>388</v>
      </c>
      <c r="K10" s="310" t="s">
        <v>388</v>
      </c>
      <c r="L10" s="310" t="s">
        <v>388</v>
      </c>
      <c r="M10" s="310" t="s">
        <v>388</v>
      </c>
      <c r="N10" s="299">
        <f>N11+'Приложение 3.1'!F10</f>
        <v>2328795049.3799992</v>
      </c>
      <c r="O10" s="36"/>
    </row>
    <row r="11" spans="1:17" s="288" customFormat="1" ht="13.5" customHeight="1">
      <c r="A11" s="483" t="s">
        <v>1010</v>
      </c>
      <c r="B11" s="483"/>
      <c r="C11" s="294">
        <f>SUM(C12:C55)</f>
        <v>621731.20000000007</v>
      </c>
      <c r="D11" s="79">
        <f t="shared" ref="D11:N11" si="0">SUM(D12:D55)</f>
        <v>23413</v>
      </c>
      <c r="E11" s="57">
        <v>0</v>
      </c>
      <c r="F11" s="79">
        <v>0</v>
      </c>
      <c r="G11" s="57">
        <v>0</v>
      </c>
      <c r="H11" s="79">
        <f t="shared" si="0"/>
        <v>255</v>
      </c>
      <c r="I11" s="79">
        <f t="shared" si="0"/>
        <v>255</v>
      </c>
      <c r="J11" s="294">
        <v>0</v>
      </c>
      <c r="K11" s="294">
        <v>0</v>
      </c>
      <c r="L11" s="294">
        <v>0</v>
      </c>
      <c r="M11" s="294">
        <f t="shared" si="0"/>
        <v>581754995.38999987</v>
      </c>
      <c r="N11" s="294">
        <f t="shared" si="0"/>
        <v>581754995.38999987</v>
      </c>
      <c r="Q11" s="287">
        <f>N11+'Приложение 3.1'!F10</f>
        <v>2328795049.3799992</v>
      </c>
    </row>
    <row r="12" spans="1:17" s="9" customFormat="1">
      <c r="A12" s="282">
        <v>1</v>
      </c>
      <c r="B12" s="283" t="s">
        <v>1008</v>
      </c>
      <c r="C12" s="284">
        <f>'Приложение 1'!J131</f>
        <v>402521.65</v>
      </c>
      <c r="D12" s="285">
        <f>'Приложение 1'!M131</f>
        <v>15044</v>
      </c>
      <c r="E12" s="286">
        <v>0</v>
      </c>
      <c r="F12" s="285">
        <v>0</v>
      </c>
      <c r="G12" s="286">
        <v>0</v>
      </c>
      <c r="H12" s="285">
        <v>115</v>
      </c>
      <c r="I12" s="285">
        <f>H12</f>
        <v>115</v>
      </c>
      <c r="J12" s="300">
        <v>0</v>
      </c>
      <c r="K12" s="300">
        <v>0</v>
      </c>
      <c r="L12" s="300">
        <v>0</v>
      </c>
      <c r="M12" s="284">
        <f>'Приложение 1'!N131</f>
        <v>317278213.48000002</v>
      </c>
      <c r="N12" s="284">
        <f>M12</f>
        <v>317278213.48000002</v>
      </c>
    </row>
    <row r="13" spans="1:17" s="9" customFormat="1">
      <c r="A13" s="77">
        <v>2</v>
      </c>
      <c r="B13" s="56" t="s">
        <v>220</v>
      </c>
      <c r="C13" s="78">
        <f>'Приложение 1'!J143</f>
        <v>21140.480000000003</v>
      </c>
      <c r="D13" s="79">
        <f>'Приложение 1'!M143</f>
        <v>915</v>
      </c>
      <c r="E13" s="57">
        <v>0</v>
      </c>
      <c r="F13" s="79">
        <v>0</v>
      </c>
      <c r="G13" s="57">
        <v>0</v>
      </c>
      <c r="H13" s="79">
        <v>10</v>
      </c>
      <c r="I13" s="79">
        <f t="shared" ref="I13:I55" si="1">H13</f>
        <v>10</v>
      </c>
      <c r="J13" s="294">
        <v>0</v>
      </c>
      <c r="K13" s="294">
        <v>0</v>
      </c>
      <c r="L13" s="294">
        <v>0</v>
      </c>
      <c r="M13" s="78">
        <f>'Приложение 1'!N143</f>
        <v>25233089.669999998</v>
      </c>
      <c r="N13" s="78">
        <f t="shared" ref="N13:N55" si="2">M13</f>
        <v>25233089.669999998</v>
      </c>
    </row>
    <row r="14" spans="1:17" s="9" customFormat="1">
      <c r="A14" s="77">
        <v>3</v>
      </c>
      <c r="B14" s="56" t="s">
        <v>230</v>
      </c>
      <c r="C14" s="78">
        <f>'Приложение 1'!J156</f>
        <v>20468.500000000004</v>
      </c>
      <c r="D14" s="79">
        <f>'Приложение 1'!M156</f>
        <v>791</v>
      </c>
      <c r="E14" s="57">
        <v>0</v>
      </c>
      <c r="F14" s="79">
        <v>0</v>
      </c>
      <c r="G14" s="57">
        <v>0</v>
      </c>
      <c r="H14" s="79">
        <v>11</v>
      </c>
      <c r="I14" s="79">
        <f t="shared" si="1"/>
        <v>11</v>
      </c>
      <c r="J14" s="294">
        <v>0</v>
      </c>
      <c r="K14" s="294">
        <v>0</v>
      </c>
      <c r="L14" s="294">
        <v>0</v>
      </c>
      <c r="M14" s="78">
        <f>'Приложение 1'!N156</f>
        <v>15375929.569999998</v>
      </c>
      <c r="N14" s="78">
        <f t="shared" si="2"/>
        <v>15375929.569999998</v>
      </c>
    </row>
    <row r="15" spans="1:17" s="9" customFormat="1" ht="14.25" customHeight="1">
      <c r="A15" s="77">
        <v>4</v>
      </c>
      <c r="B15" s="56" t="s">
        <v>240</v>
      </c>
      <c r="C15" s="78">
        <f>'Приложение 1'!J161</f>
        <v>6238.9</v>
      </c>
      <c r="D15" s="79">
        <f>'Приложение 1'!M161</f>
        <v>267</v>
      </c>
      <c r="E15" s="57">
        <v>0</v>
      </c>
      <c r="F15" s="79">
        <v>0</v>
      </c>
      <c r="G15" s="57">
        <v>0</v>
      </c>
      <c r="H15" s="79">
        <v>3</v>
      </c>
      <c r="I15" s="79">
        <f t="shared" si="1"/>
        <v>3</v>
      </c>
      <c r="J15" s="294">
        <v>0</v>
      </c>
      <c r="K15" s="294">
        <v>0</v>
      </c>
      <c r="L15" s="294">
        <v>0</v>
      </c>
      <c r="M15" s="78">
        <f>'Приложение 1'!N161</f>
        <v>5911432.4600000009</v>
      </c>
      <c r="N15" s="78">
        <f t="shared" si="2"/>
        <v>5911432.4600000009</v>
      </c>
    </row>
    <row r="16" spans="1:17" s="9" customFormat="1" ht="15" customHeight="1">
      <c r="A16" s="77">
        <v>5</v>
      </c>
      <c r="B16" s="56" t="s">
        <v>1009</v>
      </c>
      <c r="C16" s="78">
        <f>'Приложение 1'!J169</f>
        <v>15571.5</v>
      </c>
      <c r="D16" s="79">
        <f>'Приложение 1'!M169</f>
        <v>542</v>
      </c>
      <c r="E16" s="57">
        <v>0</v>
      </c>
      <c r="F16" s="79">
        <v>0</v>
      </c>
      <c r="G16" s="57">
        <v>0</v>
      </c>
      <c r="H16" s="79">
        <v>6</v>
      </c>
      <c r="I16" s="79">
        <f t="shared" si="1"/>
        <v>6</v>
      </c>
      <c r="J16" s="294">
        <v>0</v>
      </c>
      <c r="K16" s="294">
        <v>0</v>
      </c>
      <c r="L16" s="294">
        <v>0</v>
      </c>
      <c r="M16" s="78">
        <f>'Приложение 1'!N169</f>
        <v>12329525.540000001</v>
      </c>
      <c r="N16" s="78">
        <f t="shared" si="2"/>
        <v>12329525.540000001</v>
      </c>
    </row>
    <row r="17" spans="1:14" s="9" customFormat="1" ht="14.25" customHeight="1">
      <c r="A17" s="77">
        <v>6</v>
      </c>
      <c r="B17" s="56" t="s">
        <v>257</v>
      </c>
      <c r="C17" s="78">
        <f>'Приложение 1'!J173</f>
        <v>6195.74</v>
      </c>
      <c r="D17" s="79">
        <f>'Приложение 1'!M173</f>
        <v>222</v>
      </c>
      <c r="E17" s="57">
        <v>0</v>
      </c>
      <c r="F17" s="79">
        <v>0</v>
      </c>
      <c r="G17" s="57">
        <v>0</v>
      </c>
      <c r="H17" s="79">
        <v>2</v>
      </c>
      <c r="I17" s="79">
        <f t="shared" si="1"/>
        <v>2</v>
      </c>
      <c r="J17" s="294">
        <v>0</v>
      </c>
      <c r="K17" s="294">
        <v>0</v>
      </c>
      <c r="L17" s="294">
        <v>0</v>
      </c>
      <c r="M17" s="78">
        <f>'Приложение 1'!N173</f>
        <v>5951684.4000000004</v>
      </c>
      <c r="N17" s="78">
        <f t="shared" si="2"/>
        <v>5951684.4000000004</v>
      </c>
    </row>
    <row r="18" spans="1:14" s="9" customFormat="1" ht="26.25" customHeight="1">
      <c r="A18" s="77">
        <v>7</v>
      </c>
      <c r="B18" s="293" t="s">
        <v>262</v>
      </c>
      <c r="C18" s="78">
        <f>'Приложение 1'!J179</f>
        <v>1662.14</v>
      </c>
      <c r="D18" s="79">
        <f>'Приложение 1'!M179</f>
        <v>66</v>
      </c>
      <c r="E18" s="57">
        <v>0</v>
      </c>
      <c r="F18" s="79">
        <v>0</v>
      </c>
      <c r="G18" s="57">
        <v>0</v>
      </c>
      <c r="H18" s="79">
        <v>4</v>
      </c>
      <c r="I18" s="79">
        <f t="shared" si="1"/>
        <v>4</v>
      </c>
      <c r="J18" s="294">
        <v>0</v>
      </c>
      <c r="K18" s="294">
        <v>0</v>
      </c>
      <c r="L18" s="294">
        <v>0</v>
      </c>
      <c r="M18" s="78">
        <f>'Приложение 1'!N179</f>
        <v>4700387.95</v>
      </c>
      <c r="N18" s="78">
        <f t="shared" si="2"/>
        <v>4700387.95</v>
      </c>
    </row>
    <row r="19" spans="1:14" s="9" customFormat="1" ht="22.5">
      <c r="A19" s="77">
        <v>8</v>
      </c>
      <c r="B19" s="293" t="s">
        <v>437</v>
      </c>
      <c r="C19" s="78">
        <f>'Приложение 1'!J182</f>
        <v>427.5</v>
      </c>
      <c r="D19" s="79">
        <f>'Приложение 1'!M182</f>
        <v>26</v>
      </c>
      <c r="E19" s="57">
        <v>0</v>
      </c>
      <c r="F19" s="79">
        <v>0</v>
      </c>
      <c r="G19" s="57">
        <v>0</v>
      </c>
      <c r="H19" s="79">
        <v>1</v>
      </c>
      <c r="I19" s="79">
        <f t="shared" si="1"/>
        <v>1</v>
      </c>
      <c r="J19" s="294">
        <v>0</v>
      </c>
      <c r="K19" s="294">
        <v>0</v>
      </c>
      <c r="L19" s="294">
        <v>0</v>
      </c>
      <c r="M19" s="78">
        <f>'Приложение 1'!N182</f>
        <v>1376215.27</v>
      </c>
      <c r="N19" s="78">
        <f t="shared" si="2"/>
        <v>1376215.27</v>
      </c>
    </row>
    <row r="20" spans="1:14" s="9" customFormat="1">
      <c r="A20" s="77">
        <v>9</v>
      </c>
      <c r="B20" s="293" t="s">
        <v>392</v>
      </c>
      <c r="C20" s="78">
        <f>'Приложение 1'!J199</f>
        <v>14144.000000000004</v>
      </c>
      <c r="D20" s="79">
        <f>'Приложение 1'!M199</f>
        <v>557</v>
      </c>
      <c r="E20" s="57">
        <v>0</v>
      </c>
      <c r="F20" s="79">
        <v>0</v>
      </c>
      <c r="G20" s="57">
        <v>0</v>
      </c>
      <c r="H20" s="79">
        <v>15</v>
      </c>
      <c r="I20" s="79">
        <f t="shared" si="1"/>
        <v>15</v>
      </c>
      <c r="J20" s="294">
        <v>0</v>
      </c>
      <c r="K20" s="294">
        <v>0</v>
      </c>
      <c r="L20" s="294">
        <v>0</v>
      </c>
      <c r="M20" s="78">
        <f>'Приложение 1'!N199</f>
        <v>23656268.309999995</v>
      </c>
      <c r="N20" s="78">
        <f t="shared" si="2"/>
        <v>23656268.309999995</v>
      </c>
    </row>
    <row r="21" spans="1:14" s="9" customFormat="1" ht="25.5" customHeight="1">
      <c r="A21" s="77">
        <v>10</v>
      </c>
      <c r="B21" s="293" t="s">
        <v>442</v>
      </c>
      <c r="C21" s="78">
        <f>'Приложение 1'!J203</f>
        <v>1642.3000000000002</v>
      </c>
      <c r="D21" s="79">
        <f>'Приложение 1'!M203</f>
        <v>73</v>
      </c>
      <c r="E21" s="57">
        <v>0</v>
      </c>
      <c r="F21" s="79">
        <v>0</v>
      </c>
      <c r="G21" s="57">
        <v>0</v>
      </c>
      <c r="H21" s="79">
        <v>2</v>
      </c>
      <c r="I21" s="79">
        <f t="shared" si="1"/>
        <v>2</v>
      </c>
      <c r="J21" s="294">
        <v>0</v>
      </c>
      <c r="K21" s="294">
        <v>0</v>
      </c>
      <c r="L21" s="294">
        <v>0</v>
      </c>
      <c r="M21" s="78">
        <f>'Приложение 1'!N203</f>
        <v>3710545.95</v>
      </c>
      <c r="N21" s="78">
        <f t="shared" si="2"/>
        <v>3710545.95</v>
      </c>
    </row>
    <row r="22" spans="1:14" s="9" customFormat="1" ht="14.25" customHeight="1">
      <c r="A22" s="77">
        <v>11</v>
      </c>
      <c r="B22" s="293" t="s">
        <v>394</v>
      </c>
      <c r="C22" s="78">
        <f>'Приложение 1'!J206</f>
        <v>828.7</v>
      </c>
      <c r="D22" s="79">
        <f>'Приложение 1'!M206</f>
        <v>65</v>
      </c>
      <c r="E22" s="57">
        <v>0</v>
      </c>
      <c r="F22" s="79">
        <v>0</v>
      </c>
      <c r="G22" s="57">
        <v>0</v>
      </c>
      <c r="H22" s="79">
        <v>1</v>
      </c>
      <c r="I22" s="79">
        <f t="shared" si="1"/>
        <v>1</v>
      </c>
      <c r="J22" s="294">
        <v>0</v>
      </c>
      <c r="K22" s="294">
        <v>0</v>
      </c>
      <c r="L22" s="294">
        <v>0</v>
      </c>
      <c r="M22" s="78">
        <f>'Приложение 1'!N206</f>
        <v>1919938.68</v>
      </c>
      <c r="N22" s="78">
        <f t="shared" si="2"/>
        <v>1919938.68</v>
      </c>
    </row>
    <row r="23" spans="1:14" s="9" customFormat="1" ht="22.5">
      <c r="A23" s="77">
        <v>12</v>
      </c>
      <c r="B23" s="293" t="s">
        <v>439</v>
      </c>
      <c r="C23" s="78">
        <f>'Приложение 1'!J209</f>
        <v>1670.6</v>
      </c>
      <c r="D23" s="79">
        <f>'Приложение 1'!M209</f>
        <v>43</v>
      </c>
      <c r="E23" s="57">
        <v>0</v>
      </c>
      <c r="F23" s="79">
        <v>0</v>
      </c>
      <c r="G23" s="57">
        <v>0</v>
      </c>
      <c r="H23" s="79">
        <v>1</v>
      </c>
      <c r="I23" s="79">
        <f t="shared" si="1"/>
        <v>1</v>
      </c>
      <c r="J23" s="294">
        <v>0</v>
      </c>
      <c r="K23" s="294">
        <v>0</v>
      </c>
      <c r="L23" s="294">
        <v>0</v>
      </c>
      <c r="M23" s="78">
        <f>'Приложение 1'!N209</f>
        <v>2556075.09</v>
      </c>
      <c r="N23" s="78">
        <f t="shared" si="2"/>
        <v>2556075.09</v>
      </c>
    </row>
    <row r="24" spans="1:14" s="9" customFormat="1" ht="22.5">
      <c r="A24" s="77">
        <v>13</v>
      </c>
      <c r="B24" s="293" t="s">
        <v>432</v>
      </c>
      <c r="C24" s="78">
        <f>'Приложение 1'!J213</f>
        <v>1098.0999999999999</v>
      </c>
      <c r="D24" s="79">
        <f>'Приложение 1'!M213</f>
        <v>46</v>
      </c>
      <c r="E24" s="57">
        <v>0</v>
      </c>
      <c r="F24" s="79">
        <v>0</v>
      </c>
      <c r="G24" s="57">
        <v>0</v>
      </c>
      <c r="H24" s="79">
        <v>2</v>
      </c>
      <c r="I24" s="79">
        <f t="shared" si="1"/>
        <v>2</v>
      </c>
      <c r="J24" s="294">
        <v>0</v>
      </c>
      <c r="K24" s="294">
        <v>0</v>
      </c>
      <c r="L24" s="294">
        <v>0</v>
      </c>
      <c r="M24" s="78">
        <f>'Приложение 1'!N213</f>
        <v>3010576.8099999996</v>
      </c>
      <c r="N24" s="78">
        <f t="shared" si="2"/>
        <v>3010576.8099999996</v>
      </c>
    </row>
    <row r="25" spans="1:14" s="9" customFormat="1" ht="22.5">
      <c r="A25" s="77">
        <v>14</v>
      </c>
      <c r="B25" s="293" t="s">
        <v>1047</v>
      </c>
      <c r="C25" s="78">
        <f>'Приложение 1'!J216</f>
        <v>2513.1</v>
      </c>
      <c r="D25" s="79">
        <f>'Приложение 1'!M216</f>
        <v>123</v>
      </c>
      <c r="E25" s="57">
        <v>0</v>
      </c>
      <c r="F25" s="79">
        <v>0</v>
      </c>
      <c r="G25" s="57">
        <v>0</v>
      </c>
      <c r="H25" s="79">
        <v>1</v>
      </c>
      <c r="I25" s="79">
        <f t="shared" si="1"/>
        <v>1</v>
      </c>
      <c r="J25" s="294">
        <v>0</v>
      </c>
      <c r="K25" s="294">
        <v>0</v>
      </c>
      <c r="L25" s="294">
        <v>0</v>
      </c>
      <c r="M25" s="78">
        <f>'Приложение 1'!N216</f>
        <v>1594069.23</v>
      </c>
      <c r="N25" s="78">
        <f t="shared" si="2"/>
        <v>1594069.23</v>
      </c>
    </row>
    <row r="26" spans="1:14" s="9" customFormat="1" ht="22.5">
      <c r="A26" s="77">
        <v>15</v>
      </c>
      <c r="B26" s="293" t="s">
        <v>406</v>
      </c>
      <c r="C26" s="78">
        <f>'Приложение 1'!J219</f>
        <v>419.5</v>
      </c>
      <c r="D26" s="79">
        <f>'Приложение 1'!M219</f>
        <v>21</v>
      </c>
      <c r="E26" s="57">
        <v>0</v>
      </c>
      <c r="F26" s="79">
        <v>0</v>
      </c>
      <c r="G26" s="57">
        <v>0</v>
      </c>
      <c r="H26" s="79">
        <v>1</v>
      </c>
      <c r="I26" s="79">
        <f t="shared" si="1"/>
        <v>1</v>
      </c>
      <c r="J26" s="294">
        <v>0</v>
      </c>
      <c r="K26" s="294">
        <v>0</v>
      </c>
      <c r="L26" s="294">
        <v>0</v>
      </c>
      <c r="M26" s="78">
        <f>'Приложение 1'!N219</f>
        <v>915711.45</v>
      </c>
      <c r="N26" s="78">
        <f t="shared" si="2"/>
        <v>915711.45</v>
      </c>
    </row>
    <row r="27" spans="1:14" s="9" customFormat="1" ht="22.5">
      <c r="A27" s="77">
        <v>16</v>
      </c>
      <c r="B27" s="293" t="s">
        <v>303</v>
      </c>
      <c r="C27" s="78">
        <f>'Приложение 1'!J222</f>
        <v>505.1</v>
      </c>
      <c r="D27" s="79">
        <f>'Приложение 1'!M222</f>
        <v>17</v>
      </c>
      <c r="E27" s="57">
        <v>0</v>
      </c>
      <c r="F27" s="79">
        <v>0</v>
      </c>
      <c r="G27" s="57">
        <v>0</v>
      </c>
      <c r="H27" s="79">
        <v>1</v>
      </c>
      <c r="I27" s="79">
        <f t="shared" si="1"/>
        <v>1</v>
      </c>
      <c r="J27" s="294">
        <v>0</v>
      </c>
      <c r="K27" s="294">
        <v>0</v>
      </c>
      <c r="L27" s="294">
        <v>0</v>
      </c>
      <c r="M27" s="78">
        <f>'Приложение 1'!N222</f>
        <v>1758941.64</v>
      </c>
      <c r="N27" s="78">
        <f t="shared" si="2"/>
        <v>1758941.64</v>
      </c>
    </row>
    <row r="28" spans="1:14" s="9" customFormat="1" ht="22.5">
      <c r="A28" s="77">
        <v>17</v>
      </c>
      <c r="B28" s="293" t="s">
        <v>293</v>
      </c>
      <c r="C28" s="78">
        <f>'Приложение 1'!J235</f>
        <v>30800.379999999997</v>
      </c>
      <c r="D28" s="79">
        <f>'Приложение 1'!M235</f>
        <v>1137</v>
      </c>
      <c r="E28" s="57">
        <v>0</v>
      </c>
      <c r="F28" s="79">
        <v>0</v>
      </c>
      <c r="G28" s="57">
        <v>0</v>
      </c>
      <c r="H28" s="79">
        <v>11</v>
      </c>
      <c r="I28" s="79">
        <f t="shared" si="1"/>
        <v>11</v>
      </c>
      <c r="J28" s="294">
        <v>0</v>
      </c>
      <c r="K28" s="294">
        <v>0</v>
      </c>
      <c r="L28" s="294">
        <v>0</v>
      </c>
      <c r="M28" s="78">
        <f>'Приложение 1'!N235</f>
        <v>23343711.789999999</v>
      </c>
      <c r="N28" s="78">
        <f t="shared" si="2"/>
        <v>23343711.789999999</v>
      </c>
    </row>
    <row r="29" spans="1:14" s="9" customFormat="1" ht="22.5">
      <c r="A29" s="77">
        <v>18</v>
      </c>
      <c r="B29" s="293" t="s">
        <v>294</v>
      </c>
      <c r="C29" s="78">
        <f>'Приложение 1'!J239</f>
        <v>1004.5</v>
      </c>
      <c r="D29" s="79">
        <f>'Приложение 1'!M239</f>
        <v>51</v>
      </c>
      <c r="E29" s="57">
        <v>0</v>
      </c>
      <c r="F29" s="79">
        <v>0</v>
      </c>
      <c r="G29" s="57">
        <v>0</v>
      </c>
      <c r="H29" s="79">
        <v>2</v>
      </c>
      <c r="I29" s="79">
        <f t="shared" si="1"/>
        <v>2</v>
      </c>
      <c r="J29" s="294">
        <v>0</v>
      </c>
      <c r="K29" s="294">
        <v>0</v>
      </c>
      <c r="L29" s="294">
        <v>0</v>
      </c>
      <c r="M29" s="78">
        <f>'Приложение 1'!N239</f>
        <v>2940855.84</v>
      </c>
      <c r="N29" s="78">
        <f t="shared" si="2"/>
        <v>2940855.84</v>
      </c>
    </row>
    <row r="30" spans="1:14" s="9" customFormat="1" ht="22.5">
      <c r="A30" s="77">
        <v>19</v>
      </c>
      <c r="B30" s="293" t="s">
        <v>295</v>
      </c>
      <c r="C30" s="78">
        <f>'Приложение 1'!J242</f>
        <v>1528.8</v>
      </c>
      <c r="D30" s="79">
        <f>'Приложение 1'!M242</f>
        <v>50</v>
      </c>
      <c r="E30" s="57">
        <v>0</v>
      </c>
      <c r="F30" s="79">
        <v>0</v>
      </c>
      <c r="G30" s="57">
        <v>0</v>
      </c>
      <c r="H30" s="79">
        <v>1</v>
      </c>
      <c r="I30" s="79">
        <f t="shared" si="1"/>
        <v>1</v>
      </c>
      <c r="J30" s="294">
        <v>0</v>
      </c>
      <c r="K30" s="294">
        <v>0</v>
      </c>
      <c r="L30" s="294">
        <v>0</v>
      </c>
      <c r="M30" s="78">
        <f>'Приложение 1'!N242</f>
        <v>2023990.89</v>
      </c>
      <c r="N30" s="78">
        <f t="shared" si="2"/>
        <v>2023990.89</v>
      </c>
    </row>
    <row r="31" spans="1:14" s="9" customFormat="1" ht="22.5">
      <c r="A31" s="77">
        <v>20</v>
      </c>
      <c r="B31" s="293" t="s">
        <v>296</v>
      </c>
      <c r="C31" s="78">
        <f>'Приложение 1'!J245</f>
        <v>1779.6</v>
      </c>
      <c r="D31" s="79">
        <f>'Приложение 1'!M245</f>
        <v>21</v>
      </c>
      <c r="E31" s="57">
        <v>0</v>
      </c>
      <c r="F31" s="79">
        <v>0</v>
      </c>
      <c r="G31" s="57">
        <v>0</v>
      </c>
      <c r="H31" s="79">
        <v>1</v>
      </c>
      <c r="I31" s="79">
        <f t="shared" si="1"/>
        <v>1</v>
      </c>
      <c r="J31" s="294">
        <v>0</v>
      </c>
      <c r="K31" s="294">
        <v>0</v>
      </c>
      <c r="L31" s="294">
        <v>0</v>
      </c>
      <c r="M31" s="78">
        <f>'Приложение 1'!N245</f>
        <v>2137661.38</v>
      </c>
      <c r="N31" s="78">
        <f t="shared" si="2"/>
        <v>2137661.38</v>
      </c>
    </row>
    <row r="32" spans="1:14" s="9" customFormat="1">
      <c r="A32" s="77">
        <v>21</v>
      </c>
      <c r="B32" s="293" t="s">
        <v>397</v>
      </c>
      <c r="C32" s="78">
        <f>'Приложение 1'!J249</f>
        <v>1665</v>
      </c>
      <c r="D32" s="79">
        <f>'Приложение 1'!M249</f>
        <v>37</v>
      </c>
      <c r="E32" s="57">
        <v>0</v>
      </c>
      <c r="F32" s="79">
        <v>0</v>
      </c>
      <c r="G32" s="57">
        <v>0</v>
      </c>
      <c r="H32" s="79">
        <v>2</v>
      </c>
      <c r="I32" s="79">
        <f t="shared" si="1"/>
        <v>2</v>
      </c>
      <c r="J32" s="294">
        <v>0</v>
      </c>
      <c r="K32" s="294">
        <v>0</v>
      </c>
      <c r="L32" s="294">
        <v>0</v>
      </c>
      <c r="M32" s="78">
        <f>'Приложение 1'!N249</f>
        <v>3591956.5999999996</v>
      </c>
      <c r="N32" s="78">
        <f t="shared" si="2"/>
        <v>3591956.5999999996</v>
      </c>
    </row>
    <row r="33" spans="1:14" s="9" customFormat="1" ht="22.5">
      <c r="A33" s="77">
        <v>22</v>
      </c>
      <c r="B33" s="293" t="s">
        <v>328</v>
      </c>
      <c r="C33" s="78">
        <f>'Приложение 1'!J253</f>
        <v>10079.700000000001</v>
      </c>
      <c r="D33" s="79">
        <f>'Приложение 1'!M253</f>
        <v>308</v>
      </c>
      <c r="E33" s="57">
        <v>0</v>
      </c>
      <c r="F33" s="79">
        <v>0</v>
      </c>
      <c r="G33" s="57">
        <v>0</v>
      </c>
      <c r="H33" s="79">
        <v>2</v>
      </c>
      <c r="I33" s="79">
        <f t="shared" si="1"/>
        <v>2</v>
      </c>
      <c r="J33" s="294">
        <v>0</v>
      </c>
      <c r="K33" s="294">
        <v>0</v>
      </c>
      <c r="L33" s="294">
        <v>0</v>
      </c>
      <c r="M33" s="78">
        <f>'Приложение 1'!N253</f>
        <v>6597086.1400000006</v>
      </c>
      <c r="N33" s="78">
        <f t="shared" si="2"/>
        <v>6597086.1400000006</v>
      </c>
    </row>
    <row r="34" spans="1:14" s="9" customFormat="1" ht="22.5">
      <c r="A34" s="77">
        <v>23</v>
      </c>
      <c r="B34" s="293" t="s">
        <v>402</v>
      </c>
      <c r="C34" s="78">
        <f>'Приложение 1'!J256</f>
        <v>1003.5</v>
      </c>
      <c r="D34" s="79">
        <f>'Приложение 1'!M256</f>
        <v>32</v>
      </c>
      <c r="E34" s="57">
        <v>0</v>
      </c>
      <c r="F34" s="79">
        <v>0</v>
      </c>
      <c r="G34" s="57">
        <v>0</v>
      </c>
      <c r="H34" s="79">
        <v>1</v>
      </c>
      <c r="I34" s="79">
        <f t="shared" si="1"/>
        <v>1</v>
      </c>
      <c r="J34" s="294">
        <v>0</v>
      </c>
      <c r="K34" s="294">
        <v>0</v>
      </c>
      <c r="L34" s="294">
        <v>0</v>
      </c>
      <c r="M34" s="78">
        <f>'Приложение 1'!N256</f>
        <v>2050199.17</v>
      </c>
      <c r="N34" s="78">
        <f t="shared" si="2"/>
        <v>2050199.17</v>
      </c>
    </row>
    <row r="35" spans="1:14" s="9" customFormat="1">
      <c r="A35" s="77">
        <v>24</v>
      </c>
      <c r="B35" s="293" t="s">
        <v>424</v>
      </c>
      <c r="C35" s="78">
        <f>'Приложение 1'!J264</f>
        <v>17664.399999999998</v>
      </c>
      <c r="D35" s="79">
        <f>'Приложение 1'!M264</f>
        <v>668</v>
      </c>
      <c r="E35" s="57">
        <v>0</v>
      </c>
      <c r="F35" s="79">
        <v>0</v>
      </c>
      <c r="G35" s="57">
        <v>0</v>
      </c>
      <c r="H35" s="79">
        <v>6</v>
      </c>
      <c r="I35" s="79">
        <f t="shared" si="1"/>
        <v>6</v>
      </c>
      <c r="J35" s="294">
        <v>0</v>
      </c>
      <c r="K35" s="294">
        <v>0</v>
      </c>
      <c r="L35" s="294">
        <v>0</v>
      </c>
      <c r="M35" s="78">
        <f>'Приложение 1'!N264</f>
        <v>17308788.909999996</v>
      </c>
      <c r="N35" s="78">
        <f t="shared" si="2"/>
        <v>17308788.909999996</v>
      </c>
    </row>
    <row r="36" spans="1:14" s="9" customFormat="1" ht="22.5">
      <c r="A36" s="77">
        <v>25</v>
      </c>
      <c r="B36" s="293" t="s">
        <v>339</v>
      </c>
      <c r="C36" s="78">
        <f>'Приложение 1'!J268</f>
        <v>753.59999999999991</v>
      </c>
      <c r="D36" s="79">
        <f>'Приложение 1'!M268</f>
        <v>24</v>
      </c>
      <c r="E36" s="57">
        <v>0</v>
      </c>
      <c r="F36" s="79">
        <v>0</v>
      </c>
      <c r="G36" s="57">
        <v>0</v>
      </c>
      <c r="H36" s="79">
        <v>2</v>
      </c>
      <c r="I36" s="79">
        <f t="shared" si="1"/>
        <v>2</v>
      </c>
      <c r="J36" s="294">
        <v>0</v>
      </c>
      <c r="K36" s="294">
        <v>0</v>
      </c>
      <c r="L36" s="294">
        <v>0</v>
      </c>
      <c r="M36" s="78">
        <f>'Приложение 1'!N268</f>
        <v>2592742.1</v>
      </c>
      <c r="N36" s="78">
        <f t="shared" si="2"/>
        <v>2592742.1</v>
      </c>
    </row>
    <row r="37" spans="1:14" s="9" customFormat="1" ht="22.5">
      <c r="A37" s="77">
        <v>26</v>
      </c>
      <c r="B37" s="293" t="s">
        <v>1011</v>
      </c>
      <c r="C37" s="78">
        <f>'Приложение 1'!J274</f>
        <v>2814.7999999999997</v>
      </c>
      <c r="D37" s="79">
        <f>'Приложение 1'!M274</f>
        <v>86</v>
      </c>
      <c r="E37" s="57">
        <v>0</v>
      </c>
      <c r="F37" s="79">
        <v>0</v>
      </c>
      <c r="G37" s="57">
        <v>0</v>
      </c>
      <c r="H37" s="79">
        <v>4</v>
      </c>
      <c r="I37" s="79">
        <f t="shared" si="1"/>
        <v>4</v>
      </c>
      <c r="J37" s="294">
        <v>0</v>
      </c>
      <c r="K37" s="294">
        <v>0</v>
      </c>
      <c r="L37" s="294">
        <v>0</v>
      </c>
      <c r="M37" s="78">
        <f>'Приложение 1'!N274</f>
        <v>6877592.8399999999</v>
      </c>
      <c r="N37" s="78">
        <f t="shared" si="2"/>
        <v>6877592.8399999999</v>
      </c>
    </row>
    <row r="38" spans="1:14" s="9" customFormat="1">
      <c r="A38" s="77">
        <v>27</v>
      </c>
      <c r="B38" s="293" t="s">
        <v>422</v>
      </c>
      <c r="C38" s="78">
        <f>'Приложение 1'!J278</f>
        <v>784.1</v>
      </c>
      <c r="D38" s="79">
        <f>'Приложение 1'!M278</f>
        <v>28</v>
      </c>
      <c r="E38" s="57">
        <v>0</v>
      </c>
      <c r="F38" s="79">
        <v>0</v>
      </c>
      <c r="G38" s="57">
        <v>0</v>
      </c>
      <c r="H38" s="79">
        <v>2</v>
      </c>
      <c r="I38" s="79">
        <f t="shared" si="1"/>
        <v>2</v>
      </c>
      <c r="J38" s="294">
        <v>0</v>
      </c>
      <c r="K38" s="294">
        <v>0</v>
      </c>
      <c r="L38" s="294">
        <v>0</v>
      </c>
      <c r="M38" s="78">
        <f>'Приложение 1'!N278</f>
        <v>2813785.03</v>
      </c>
      <c r="N38" s="78">
        <f t="shared" si="2"/>
        <v>2813785.03</v>
      </c>
    </row>
    <row r="39" spans="1:14" s="9" customFormat="1">
      <c r="A39" s="77">
        <v>28</v>
      </c>
      <c r="B39" s="293" t="s">
        <v>350</v>
      </c>
      <c r="C39" s="78">
        <f>'Приложение 1'!J281</f>
        <v>1071.7</v>
      </c>
      <c r="D39" s="79">
        <f>'Приложение 1'!M281</f>
        <v>34</v>
      </c>
      <c r="E39" s="57">
        <v>0</v>
      </c>
      <c r="F39" s="79">
        <v>0</v>
      </c>
      <c r="G39" s="57">
        <v>0</v>
      </c>
      <c r="H39" s="79">
        <v>1</v>
      </c>
      <c r="I39" s="79">
        <f t="shared" si="1"/>
        <v>1</v>
      </c>
      <c r="J39" s="294">
        <v>0</v>
      </c>
      <c r="K39" s="294">
        <v>0</v>
      </c>
      <c r="L39" s="294">
        <v>0</v>
      </c>
      <c r="M39" s="78">
        <f>'Приложение 1'!N281</f>
        <v>3249893.6</v>
      </c>
      <c r="N39" s="78">
        <f t="shared" si="2"/>
        <v>3249893.6</v>
      </c>
    </row>
    <row r="40" spans="1:14" s="9" customFormat="1" ht="22.5">
      <c r="A40" s="77">
        <v>29</v>
      </c>
      <c r="B40" s="293" t="s">
        <v>430</v>
      </c>
      <c r="C40" s="78">
        <f>'Приложение 1'!J285</f>
        <v>2334.9</v>
      </c>
      <c r="D40" s="79">
        <f>'Приложение 1'!M285</f>
        <v>59</v>
      </c>
      <c r="E40" s="57">
        <v>0</v>
      </c>
      <c r="F40" s="79">
        <v>0</v>
      </c>
      <c r="G40" s="57">
        <v>0</v>
      </c>
      <c r="H40" s="79">
        <v>2</v>
      </c>
      <c r="I40" s="79">
        <f t="shared" si="1"/>
        <v>2</v>
      </c>
      <c r="J40" s="294">
        <v>0</v>
      </c>
      <c r="K40" s="294">
        <v>0</v>
      </c>
      <c r="L40" s="294">
        <v>0</v>
      </c>
      <c r="M40" s="78">
        <f>'Приложение 1'!N285</f>
        <v>689299.28</v>
      </c>
      <c r="N40" s="78">
        <f t="shared" si="2"/>
        <v>689299.28</v>
      </c>
    </row>
    <row r="41" spans="1:14" s="9" customFormat="1">
      <c r="A41" s="77">
        <v>30</v>
      </c>
      <c r="B41" s="293" t="s">
        <v>1035</v>
      </c>
      <c r="C41" s="78">
        <f>'Приложение 1'!J288</f>
        <v>478.5</v>
      </c>
      <c r="D41" s="79">
        <f>'Приложение 1'!M288</f>
        <v>13</v>
      </c>
      <c r="E41" s="57">
        <v>0</v>
      </c>
      <c r="F41" s="79">
        <v>0</v>
      </c>
      <c r="G41" s="57">
        <v>0</v>
      </c>
      <c r="H41" s="79">
        <v>1</v>
      </c>
      <c r="I41" s="79">
        <f t="shared" si="1"/>
        <v>1</v>
      </c>
      <c r="J41" s="294">
        <v>0</v>
      </c>
      <c r="K41" s="294">
        <v>0</v>
      </c>
      <c r="L41" s="294">
        <v>0</v>
      </c>
      <c r="M41" s="78">
        <f>'Приложение 1'!N288</f>
        <v>1059478.07</v>
      </c>
      <c r="N41" s="78">
        <f t="shared" si="2"/>
        <v>1059478.07</v>
      </c>
    </row>
    <row r="42" spans="1:14" s="9" customFormat="1" ht="22.5">
      <c r="A42" s="77">
        <v>31</v>
      </c>
      <c r="B42" s="293" t="s">
        <v>359</v>
      </c>
      <c r="C42" s="78">
        <f>'Приложение 1'!J292</f>
        <v>5593.3</v>
      </c>
      <c r="D42" s="79">
        <f>'Приложение 1'!M292</f>
        <v>193</v>
      </c>
      <c r="E42" s="57">
        <v>0</v>
      </c>
      <c r="F42" s="79">
        <v>0</v>
      </c>
      <c r="G42" s="57">
        <v>0</v>
      </c>
      <c r="H42" s="79">
        <v>2</v>
      </c>
      <c r="I42" s="79">
        <f t="shared" si="1"/>
        <v>2</v>
      </c>
      <c r="J42" s="294">
        <v>0</v>
      </c>
      <c r="K42" s="294">
        <v>0</v>
      </c>
      <c r="L42" s="294">
        <v>0</v>
      </c>
      <c r="M42" s="78">
        <f>'Приложение 1'!N292</f>
        <v>6658276.4199999999</v>
      </c>
      <c r="N42" s="78">
        <f t="shared" si="2"/>
        <v>6658276.4199999999</v>
      </c>
    </row>
    <row r="43" spans="1:14" s="9" customFormat="1">
      <c r="A43" s="77">
        <v>32</v>
      </c>
      <c r="B43" s="293" t="s">
        <v>428</v>
      </c>
      <c r="C43" s="78">
        <f>'Приложение 1'!J295</f>
        <v>407.5</v>
      </c>
      <c r="D43" s="79">
        <f>'Приложение 1'!M295</f>
        <v>23</v>
      </c>
      <c r="E43" s="57">
        <v>0</v>
      </c>
      <c r="F43" s="79">
        <v>0</v>
      </c>
      <c r="G43" s="57">
        <v>0</v>
      </c>
      <c r="H43" s="79">
        <v>1</v>
      </c>
      <c r="I43" s="79">
        <f t="shared" si="1"/>
        <v>1</v>
      </c>
      <c r="J43" s="294">
        <v>0</v>
      </c>
      <c r="K43" s="294">
        <v>0</v>
      </c>
      <c r="L43" s="294">
        <v>0</v>
      </c>
      <c r="M43" s="78">
        <f>'Приложение 1'!N295</f>
        <v>1056204.45</v>
      </c>
      <c r="N43" s="78">
        <f t="shared" si="2"/>
        <v>1056204.45</v>
      </c>
    </row>
    <row r="44" spans="1:14" s="9" customFormat="1" ht="22.5">
      <c r="A44" s="77">
        <v>33</v>
      </c>
      <c r="B44" s="293" t="s">
        <v>399</v>
      </c>
      <c r="C44" s="78">
        <f>'Приложение 1'!J298</f>
        <v>658.1</v>
      </c>
      <c r="D44" s="79">
        <f>'Приложение 1'!M298</f>
        <v>17</v>
      </c>
      <c r="E44" s="57">
        <v>0</v>
      </c>
      <c r="F44" s="79">
        <v>0</v>
      </c>
      <c r="G44" s="57">
        <v>0</v>
      </c>
      <c r="H44" s="79">
        <v>1</v>
      </c>
      <c r="I44" s="79">
        <f t="shared" si="1"/>
        <v>1</v>
      </c>
      <c r="J44" s="294">
        <v>0</v>
      </c>
      <c r="K44" s="294">
        <v>0</v>
      </c>
      <c r="L44" s="294">
        <v>0</v>
      </c>
      <c r="M44" s="78">
        <f>'Приложение 1'!N298</f>
        <v>1645051.71</v>
      </c>
      <c r="N44" s="78">
        <f t="shared" si="2"/>
        <v>1645051.71</v>
      </c>
    </row>
    <row r="45" spans="1:14" s="9" customFormat="1">
      <c r="A45" s="77">
        <v>34</v>
      </c>
      <c r="B45" s="293" t="s">
        <v>3</v>
      </c>
      <c r="C45" s="78">
        <f>'Приложение 1'!J302</f>
        <v>1852.42</v>
      </c>
      <c r="D45" s="79">
        <f>'Приложение 1'!M302</f>
        <v>53</v>
      </c>
      <c r="E45" s="57">
        <v>0</v>
      </c>
      <c r="F45" s="79">
        <v>0</v>
      </c>
      <c r="G45" s="57">
        <v>0</v>
      </c>
      <c r="H45" s="79">
        <v>2</v>
      </c>
      <c r="I45" s="79">
        <f t="shared" si="1"/>
        <v>2</v>
      </c>
      <c r="J45" s="294">
        <v>0</v>
      </c>
      <c r="K45" s="294">
        <v>0</v>
      </c>
      <c r="L45" s="294">
        <v>0</v>
      </c>
      <c r="M45" s="78">
        <f>'Приложение 1'!N302</f>
        <v>2823117.67</v>
      </c>
      <c r="N45" s="78">
        <f t="shared" si="2"/>
        <v>2823117.67</v>
      </c>
    </row>
    <row r="46" spans="1:14" s="9" customFormat="1">
      <c r="A46" s="77">
        <v>35</v>
      </c>
      <c r="B46" s="293" t="s">
        <v>9</v>
      </c>
      <c r="C46" s="78">
        <f>'Приложение 1'!J306</f>
        <v>1158.4000000000001</v>
      </c>
      <c r="D46" s="79">
        <f>'Приложение 1'!M306</f>
        <v>45</v>
      </c>
      <c r="E46" s="57">
        <v>0</v>
      </c>
      <c r="F46" s="79">
        <v>0</v>
      </c>
      <c r="G46" s="57">
        <v>0</v>
      </c>
      <c r="H46" s="79">
        <v>2</v>
      </c>
      <c r="I46" s="79">
        <f t="shared" si="1"/>
        <v>2</v>
      </c>
      <c r="J46" s="294">
        <v>0</v>
      </c>
      <c r="K46" s="294">
        <v>0</v>
      </c>
      <c r="L46" s="294">
        <v>0</v>
      </c>
      <c r="M46" s="78">
        <f>'Приложение 1'!N306</f>
        <v>2263711.2000000002</v>
      </c>
      <c r="N46" s="78">
        <f t="shared" si="2"/>
        <v>2263711.2000000002</v>
      </c>
    </row>
    <row r="47" spans="1:14" s="9" customFormat="1" ht="22.5">
      <c r="A47" s="77">
        <v>36</v>
      </c>
      <c r="B47" s="293" t="s">
        <v>11</v>
      </c>
      <c r="C47" s="78">
        <f>'Приложение 1'!J312</f>
        <v>2321.6</v>
      </c>
      <c r="D47" s="79">
        <f>'Приложение 1'!M312</f>
        <v>86</v>
      </c>
      <c r="E47" s="57">
        <v>0</v>
      </c>
      <c r="F47" s="79">
        <v>0</v>
      </c>
      <c r="G47" s="57">
        <v>0</v>
      </c>
      <c r="H47" s="79">
        <v>4</v>
      </c>
      <c r="I47" s="79">
        <f t="shared" si="1"/>
        <v>4</v>
      </c>
      <c r="J47" s="294">
        <v>0</v>
      </c>
      <c r="K47" s="294">
        <v>0</v>
      </c>
      <c r="L47" s="294">
        <v>0</v>
      </c>
      <c r="M47" s="78">
        <f>'Приложение 1'!N312</f>
        <v>4428149.97</v>
      </c>
      <c r="N47" s="78">
        <f t="shared" si="2"/>
        <v>4428149.97</v>
      </c>
    </row>
    <row r="48" spans="1:14" s="9" customFormat="1" ht="22.5">
      <c r="A48" s="77">
        <v>37</v>
      </c>
      <c r="B48" s="293" t="s">
        <v>389</v>
      </c>
      <c r="C48" s="78">
        <f>'Приложение 1'!J316</f>
        <v>1960</v>
      </c>
      <c r="D48" s="79">
        <f>'Приложение 1'!M316</f>
        <v>71</v>
      </c>
      <c r="E48" s="57">
        <v>0</v>
      </c>
      <c r="F48" s="79">
        <v>0</v>
      </c>
      <c r="G48" s="57">
        <v>0</v>
      </c>
      <c r="H48" s="79">
        <v>2</v>
      </c>
      <c r="I48" s="79">
        <f t="shared" si="1"/>
        <v>2</v>
      </c>
      <c r="J48" s="294">
        <v>0</v>
      </c>
      <c r="K48" s="294">
        <v>0</v>
      </c>
      <c r="L48" s="294">
        <v>0</v>
      </c>
      <c r="M48" s="78">
        <f>'Приложение 1'!N316</f>
        <v>5054598.5600000005</v>
      </c>
      <c r="N48" s="78">
        <f t="shared" si="2"/>
        <v>5054598.5600000005</v>
      </c>
    </row>
    <row r="49" spans="1:14" s="9" customFormat="1">
      <c r="A49" s="77">
        <v>38</v>
      </c>
      <c r="B49" s="293" t="s">
        <v>1033</v>
      </c>
      <c r="C49" s="78">
        <f>'Приложение 1'!J319</f>
        <v>800.6</v>
      </c>
      <c r="D49" s="79">
        <f>'Приложение 1'!M319</f>
        <v>37</v>
      </c>
      <c r="E49" s="57">
        <v>0</v>
      </c>
      <c r="F49" s="79">
        <v>0</v>
      </c>
      <c r="G49" s="57">
        <v>0</v>
      </c>
      <c r="H49" s="79">
        <v>1</v>
      </c>
      <c r="I49" s="79">
        <f t="shared" si="1"/>
        <v>1</v>
      </c>
      <c r="J49" s="294">
        <v>0</v>
      </c>
      <c r="K49" s="294">
        <v>0</v>
      </c>
      <c r="L49" s="294">
        <v>0</v>
      </c>
      <c r="M49" s="78">
        <f>'Приложение 1'!N319</f>
        <v>551093.68000000005</v>
      </c>
      <c r="N49" s="78">
        <f t="shared" si="2"/>
        <v>551093.68000000005</v>
      </c>
    </row>
    <row r="50" spans="1:14" s="9" customFormat="1" ht="23.25" customHeight="1">
      <c r="A50" s="77">
        <v>39</v>
      </c>
      <c r="B50" s="293" t="s">
        <v>434</v>
      </c>
      <c r="C50" s="78">
        <f>'Приложение 1'!J322</f>
        <v>936</v>
      </c>
      <c r="D50" s="79">
        <f>'Приложение 1'!M322</f>
        <v>55</v>
      </c>
      <c r="E50" s="57">
        <v>0</v>
      </c>
      <c r="F50" s="79">
        <v>0</v>
      </c>
      <c r="G50" s="57">
        <v>0</v>
      </c>
      <c r="H50" s="79">
        <v>1</v>
      </c>
      <c r="I50" s="79">
        <f t="shared" si="1"/>
        <v>1</v>
      </c>
      <c r="J50" s="294">
        <v>0</v>
      </c>
      <c r="K50" s="294">
        <v>0</v>
      </c>
      <c r="L50" s="294">
        <v>0</v>
      </c>
      <c r="M50" s="78">
        <f>'Приложение 1'!N322</f>
        <v>3628088</v>
      </c>
      <c r="N50" s="78">
        <f t="shared" si="2"/>
        <v>3628088</v>
      </c>
    </row>
    <row r="51" spans="1:14" s="9" customFormat="1" ht="23.25" customHeight="1">
      <c r="A51" s="77">
        <v>40</v>
      </c>
      <c r="B51" s="293" t="s">
        <v>426</v>
      </c>
      <c r="C51" s="78">
        <f>'Приложение 1'!J326</f>
        <v>1077.3</v>
      </c>
      <c r="D51" s="79">
        <f>'Приложение 1'!M326</f>
        <v>25</v>
      </c>
      <c r="E51" s="57">
        <v>0</v>
      </c>
      <c r="F51" s="79">
        <v>0</v>
      </c>
      <c r="G51" s="57">
        <v>0</v>
      </c>
      <c r="H51" s="79">
        <v>2</v>
      </c>
      <c r="I51" s="79">
        <f t="shared" si="1"/>
        <v>2</v>
      </c>
      <c r="J51" s="294">
        <v>0</v>
      </c>
      <c r="K51" s="294">
        <v>0</v>
      </c>
      <c r="L51" s="294">
        <v>0</v>
      </c>
      <c r="M51" s="78">
        <f>'Приложение 1'!N326</f>
        <v>2901974.3200000003</v>
      </c>
      <c r="N51" s="78">
        <f t="shared" si="2"/>
        <v>2901974.3200000003</v>
      </c>
    </row>
    <row r="52" spans="1:14" s="9" customFormat="1" ht="23.25" customHeight="1">
      <c r="A52" s="77">
        <v>41</v>
      </c>
      <c r="B52" s="293" t="s">
        <v>29</v>
      </c>
      <c r="C52" s="78">
        <f>'Приложение 1'!J332</f>
        <v>1586.3</v>
      </c>
      <c r="D52" s="79">
        <f>'Приложение 1'!M332</f>
        <v>50</v>
      </c>
      <c r="E52" s="57">
        <v>0</v>
      </c>
      <c r="F52" s="79">
        <v>0</v>
      </c>
      <c r="G52" s="57">
        <v>0</v>
      </c>
      <c r="H52" s="79">
        <v>4</v>
      </c>
      <c r="I52" s="79">
        <f t="shared" si="1"/>
        <v>4</v>
      </c>
      <c r="J52" s="294">
        <v>0</v>
      </c>
      <c r="K52" s="294">
        <v>0</v>
      </c>
      <c r="L52" s="294">
        <v>0</v>
      </c>
      <c r="M52" s="78">
        <f>'Приложение 1'!N332</f>
        <v>4401818.74</v>
      </c>
      <c r="N52" s="78">
        <f t="shared" si="2"/>
        <v>4401818.74</v>
      </c>
    </row>
    <row r="53" spans="1:14" s="9" customFormat="1" ht="23.25" customHeight="1">
      <c r="A53" s="77">
        <v>42</v>
      </c>
      <c r="B53" s="293" t="s">
        <v>35</v>
      </c>
      <c r="C53" s="78">
        <f>'Приложение 1'!J337</f>
        <v>8741.18</v>
      </c>
      <c r="D53" s="79">
        <f>'Приложение 1'!M337</f>
        <v>302</v>
      </c>
      <c r="E53" s="57">
        <v>0</v>
      </c>
      <c r="F53" s="79">
        <v>0</v>
      </c>
      <c r="G53" s="57">
        <v>0</v>
      </c>
      <c r="H53" s="79">
        <v>3</v>
      </c>
      <c r="I53" s="79">
        <f t="shared" si="1"/>
        <v>3</v>
      </c>
      <c r="J53" s="294">
        <v>0</v>
      </c>
      <c r="K53" s="294">
        <v>0</v>
      </c>
      <c r="L53" s="294">
        <v>0</v>
      </c>
      <c r="M53" s="78">
        <f>'Приложение 1'!N337</f>
        <v>10278321.41</v>
      </c>
      <c r="N53" s="78">
        <f t="shared" si="2"/>
        <v>10278321.41</v>
      </c>
    </row>
    <row r="54" spans="1:14" s="9" customFormat="1" ht="21.75" customHeight="1">
      <c r="A54" s="77">
        <v>43</v>
      </c>
      <c r="B54" s="293" t="s">
        <v>40</v>
      </c>
      <c r="C54" s="78">
        <f>'Приложение 1'!J341</f>
        <v>2114.48</v>
      </c>
      <c r="D54" s="79">
        <f>'Приложение 1'!M341</f>
        <v>79</v>
      </c>
      <c r="E54" s="57">
        <v>0</v>
      </c>
      <c r="F54" s="79">
        <v>0</v>
      </c>
      <c r="G54" s="57">
        <v>0</v>
      </c>
      <c r="H54" s="79">
        <v>2</v>
      </c>
      <c r="I54" s="79">
        <f t="shared" si="1"/>
        <v>2</v>
      </c>
      <c r="J54" s="294">
        <v>0</v>
      </c>
      <c r="K54" s="294">
        <v>0</v>
      </c>
      <c r="L54" s="294">
        <v>0</v>
      </c>
      <c r="M54" s="78">
        <f>'Приложение 1'!N341</f>
        <v>4074185.05</v>
      </c>
      <c r="N54" s="78">
        <f t="shared" si="2"/>
        <v>4074185.05</v>
      </c>
    </row>
    <row r="55" spans="1:14" s="9" customFormat="1" ht="24.75" customHeight="1">
      <c r="A55" s="77">
        <v>44</v>
      </c>
      <c r="B55" s="293" t="s">
        <v>45</v>
      </c>
      <c r="C55" s="78">
        <f>'Приложение 1'!J357</f>
        <v>21712.73</v>
      </c>
      <c r="D55" s="79">
        <f>'Приложение 1'!M357</f>
        <v>1011</v>
      </c>
      <c r="E55" s="57">
        <v>0</v>
      </c>
      <c r="F55" s="79">
        <v>0</v>
      </c>
      <c r="G55" s="57">
        <v>0</v>
      </c>
      <c r="H55" s="79">
        <v>14</v>
      </c>
      <c r="I55" s="79">
        <f t="shared" si="1"/>
        <v>14</v>
      </c>
      <c r="J55" s="294">
        <v>0</v>
      </c>
      <c r="K55" s="294">
        <v>0</v>
      </c>
      <c r="L55" s="294">
        <v>0</v>
      </c>
      <c r="M55" s="78">
        <f>'Приложение 1'!N357</f>
        <v>27434757.069999997</v>
      </c>
      <c r="N55" s="78">
        <f t="shared" si="2"/>
        <v>27434757.069999997</v>
      </c>
    </row>
  </sheetData>
  <autoFilter ref="A9:Q9"/>
  <mergeCells count="12">
    <mergeCell ref="K2:N2"/>
    <mergeCell ref="H3:N3"/>
    <mergeCell ref="H4:N4"/>
    <mergeCell ref="A11:B11"/>
    <mergeCell ref="A5:N5"/>
    <mergeCell ref="D6:D7"/>
    <mergeCell ref="E6:I6"/>
    <mergeCell ref="J6:N6"/>
    <mergeCell ref="A6:A8"/>
    <mergeCell ref="B6:B8"/>
    <mergeCell ref="C6:C7"/>
    <mergeCell ref="A10:B10"/>
  </mergeCells>
  <phoneticPr fontId="0" type="noConversion"/>
  <pageMargins left="0.74803149606299213" right="0.19685039370078741" top="1.3779527559055118" bottom="0.39370078740157483" header="1.1023622047244095" footer="0.19685039370078741"/>
  <pageSetup scale="81" fitToHeight="0" orientation="landscape" r:id="rId1"/>
  <headerFooter alignWithMargins="0">
    <oddFooter>&amp;C&amp;"Arial Narrow,обычный"&amp;7&amp;P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50"/>
  <sheetViews>
    <sheetView view="pageBreakPreview" topLeftCell="A16" zoomScale="115" zoomScaleSheetLayoutView="115" workbookViewId="0">
      <selection activeCell="L17" sqref="L17"/>
    </sheetView>
  </sheetViews>
  <sheetFormatPr defaultRowHeight="27.75" customHeight="1"/>
  <cols>
    <col min="1" max="1" width="3.1640625" style="26" customWidth="1"/>
    <col min="2" max="2" width="38.83203125" style="201" customWidth="1"/>
    <col min="3" max="3" width="8.6640625" style="198" customWidth="1"/>
    <col min="4" max="4" width="8.6640625" style="201" customWidth="1"/>
    <col min="5" max="5" width="5.33203125" style="325" customWidth="1"/>
    <col min="6" max="6" width="11.83203125" style="325" customWidth="1"/>
    <col min="7" max="8" width="2.33203125" style="325" customWidth="1"/>
    <col min="9" max="10" width="9" style="27" customWidth="1"/>
    <col min="11" max="11" width="7.1640625" style="200" customWidth="1"/>
    <col min="12" max="12" width="11.1640625" style="199" customWidth="1"/>
    <col min="13" max="13" width="9.83203125" style="199" customWidth="1"/>
    <col min="14" max="14" width="9.6640625" style="199" customWidth="1"/>
    <col min="15" max="15" width="8.83203125" style="199" customWidth="1"/>
    <col min="16" max="16" width="12.5" style="199" customWidth="1"/>
    <col min="17" max="17" width="11.6640625" style="199" customWidth="1"/>
    <col min="18" max="18" width="7.1640625" style="199" customWidth="1"/>
    <col min="19" max="19" width="5.5" style="198" customWidth="1"/>
    <col min="20" max="20" width="9.33203125" style="208" hidden="1" customWidth="1"/>
    <col min="21" max="21" width="9.33203125" style="208"/>
    <col min="22" max="16384" width="9.33203125" style="26"/>
  </cols>
  <sheetData>
    <row r="1" spans="1:21" ht="45" customHeight="1">
      <c r="I1" s="203"/>
      <c r="J1" s="203"/>
      <c r="K1" s="204"/>
      <c r="L1" s="204"/>
      <c r="M1" s="204"/>
      <c r="N1" s="204"/>
      <c r="O1" s="204"/>
      <c r="P1" s="500" t="s">
        <v>1243</v>
      </c>
      <c r="Q1" s="500"/>
      <c r="R1" s="500"/>
      <c r="S1" s="500"/>
    </row>
    <row r="2" spans="1:21" s="9" customFormat="1" ht="45.75" customHeight="1">
      <c r="A2" s="26"/>
      <c r="B2" s="26"/>
      <c r="C2" s="325"/>
      <c r="D2" s="325"/>
      <c r="E2" s="325"/>
      <c r="F2" s="325"/>
      <c r="G2" s="325"/>
      <c r="H2" s="500" t="s">
        <v>1188</v>
      </c>
      <c r="I2" s="500"/>
      <c r="J2" s="500"/>
      <c r="K2" s="500"/>
      <c r="L2" s="500"/>
      <c r="M2" s="500"/>
      <c r="N2" s="500"/>
      <c r="O2" s="500"/>
      <c r="P2" s="500"/>
      <c r="Q2" s="500"/>
      <c r="R2" s="500"/>
      <c r="S2" s="500"/>
    </row>
    <row r="3" spans="1:21" ht="12.75" customHeight="1">
      <c r="A3" s="527" t="s">
        <v>1159</v>
      </c>
      <c r="B3" s="528"/>
      <c r="C3" s="528"/>
      <c r="D3" s="528"/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528"/>
      <c r="P3" s="528"/>
      <c r="Q3" s="528"/>
      <c r="R3" s="528"/>
      <c r="S3" s="528"/>
    </row>
    <row r="4" spans="1:21" ht="12" customHeight="1">
      <c r="A4" s="311"/>
      <c r="B4" s="311"/>
      <c r="C4" s="258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</row>
    <row r="5" spans="1:21" ht="15.75" customHeight="1">
      <c r="A5" s="483" t="s">
        <v>1006</v>
      </c>
      <c r="B5" s="483" t="s">
        <v>66</v>
      </c>
      <c r="C5" s="530" t="s">
        <v>1087</v>
      </c>
      <c r="D5" s="529" t="s">
        <v>1086</v>
      </c>
      <c r="E5" s="529" t="s">
        <v>1085</v>
      </c>
      <c r="F5" s="529" t="s">
        <v>378</v>
      </c>
      <c r="G5" s="529" t="s">
        <v>379</v>
      </c>
      <c r="H5" s="529" t="s">
        <v>380</v>
      </c>
      <c r="I5" s="531" t="s">
        <v>67</v>
      </c>
      <c r="J5" s="531" t="s">
        <v>1084</v>
      </c>
      <c r="K5" s="532" t="s">
        <v>382</v>
      </c>
      <c r="L5" s="489" t="s">
        <v>68</v>
      </c>
      <c r="M5" s="489"/>
      <c r="N5" s="489"/>
      <c r="O5" s="489"/>
      <c r="P5" s="489"/>
      <c r="Q5" s="489"/>
      <c r="R5" s="489"/>
      <c r="S5" s="530" t="s">
        <v>385</v>
      </c>
    </row>
    <row r="6" spans="1:21" ht="18.75" customHeight="1">
      <c r="A6" s="483"/>
      <c r="B6" s="483"/>
      <c r="C6" s="530"/>
      <c r="D6" s="529"/>
      <c r="E6" s="529"/>
      <c r="F6" s="529"/>
      <c r="G6" s="529"/>
      <c r="H6" s="529"/>
      <c r="I6" s="531"/>
      <c r="J6" s="531"/>
      <c r="K6" s="532"/>
      <c r="L6" s="526" t="s">
        <v>459</v>
      </c>
      <c r="M6" s="489" t="s">
        <v>469</v>
      </c>
      <c r="N6" s="489"/>
      <c r="O6" s="489"/>
      <c r="P6" s="489"/>
      <c r="Q6" s="489"/>
      <c r="R6" s="489"/>
      <c r="S6" s="530"/>
    </row>
    <row r="7" spans="1:21" ht="96.75" customHeight="1">
      <c r="A7" s="483"/>
      <c r="B7" s="483"/>
      <c r="C7" s="530"/>
      <c r="D7" s="529"/>
      <c r="E7" s="529"/>
      <c r="F7" s="529"/>
      <c r="G7" s="529"/>
      <c r="H7" s="529"/>
      <c r="I7" s="531"/>
      <c r="J7" s="531"/>
      <c r="K7" s="532"/>
      <c r="L7" s="526"/>
      <c r="M7" s="526" t="s">
        <v>1083</v>
      </c>
      <c r="N7" s="526" t="s">
        <v>467</v>
      </c>
      <c r="O7" s="526" t="s">
        <v>468</v>
      </c>
      <c r="P7" s="526" t="s">
        <v>470</v>
      </c>
      <c r="Q7" s="526"/>
      <c r="R7" s="526" t="s">
        <v>1082</v>
      </c>
      <c r="S7" s="530"/>
    </row>
    <row r="8" spans="1:21" ht="101.25" customHeight="1">
      <c r="A8" s="483"/>
      <c r="B8" s="483"/>
      <c r="C8" s="530"/>
      <c r="D8" s="529"/>
      <c r="E8" s="529"/>
      <c r="F8" s="529"/>
      <c r="G8" s="529"/>
      <c r="H8" s="529"/>
      <c r="I8" s="531"/>
      <c r="J8" s="531"/>
      <c r="K8" s="532"/>
      <c r="L8" s="526"/>
      <c r="M8" s="526"/>
      <c r="N8" s="526"/>
      <c r="O8" s="526"/>
      <c r="P8" s="381" t="s">
        <v>1081</v>
      </c>
      <c r="Q8" s="381" t="s">
        <v>1080</v>
      </c>
      <c r="R8" s="526"/>
      <c r="S8" s="530"/>
    </row>
    <row r="9" spans="1:21" ht="15" customHeight="1">
      <c r="A9" s="483"/>
      <c r="B9" s="483"/>
      <c r="C9" s="530"/>
      <c r="D9" s="529"/>
      <c r="E9" s="529"/>
      <c r="F9" s="529"/>
      <c r="G9" s="529"/>
      <c r="H9" s="529"/>
      <c r="I9" s="76" t="s">
        <v>69</v>
      </c>
      <c r="J9" s="76" t="s">
        <v>69</v>
      </c>
      <c r="K9" s="202" t="s">
        <v>70</v>
      </c>
      <c r="L9" s="380" t="s">
        <v>71</v>
      </c>
      <c r="M9" s="380" t="s">
        <v>71</v>
      </c>
      <c r="N9" s="380" t="s">
        <v>71</v>
      </c>
      <c r="O9" s="380" t="s">
        <v>71</v>
      </c>
      <c r="P9" s="380" t="s">
        <v>71</v>
      </c>
      <c r="Q9" s="380" t="s">
        <v>71</v>
      </c>
      <c r="R9" s="380" t="s">
        <v>71</v>
      </c>
      <c r="S9" s="530"/>
    </row>
    <row r="10" spans="1:21" ht="12" customHeight="1">
      <c r="A10" s="202">
        <v>1</v>
      </c>
      <c r="B10" s="202">
        <v>2</v>
      </c>
      <c r="C10" s="259">
        <v>3</v>
      </c>
      <c r="D10" s="202">
        <v>4</v>
      </c>
      <c r="E10" s="202">
        <v>5</v>
      </c>
      <c r="F10" s="202">
        <v>6</v>
      </c>
      <c r="G10" s="202">
        <v>7</v>
      </c>
      <c r="H10" s="202">
        <v>8</v>
      </c>
      <c r="I10" s="202">
        <v>9</v>
      </c>
      <c r="J10" s="202">
        <v>10</v>
      </c>
      <c r="K10" s="202">
        <v>11</v>
      </c>
      <c r="L10" s="202">
        <v>12</v>
      </c>
      <c r="M10" s="202">
        <v>13</v>
      </c>
      <c r="N10" s="202">
        <v>14</v>
      </c>
      <c r="O10" s="202">
        <v>15</v>
      </c>
      <c r="P10" s="202">
        <v>16</v>
      </c>
      <c r="Q10" s="202">
        <v>17</v>
      </c>
      <c r="R10" s="202">
        <v>18</v>
      </c>
      <c r="S10" s="202">
        <v>19</v>
      </c>
    </row>
    <row r="11" spans="1:21" ht="12" customHeight="1">
      <c r="A11" s="429" t="s">
        <v>1100</v>
      </c>
      <c r="B11" s="429"/>
      <c r="C11" s="259"/>
      <c r="D11" s="202"/>
      <c r="E11" s="114" t="s">
        <v>388</v>
      </c>
      <c r="F11" s="114" t="s">
        <v>388</v>
      </c>
      <c r="G11" s="114" t="s">
        <v>388</v>
      </c>
      <c r="H11" s="114" t="s">
        <v>388</v>
      </c>
      <c r="I11" s="380">
        <f>I13+I370</f>
        <v>1931984.91</v>
      </c>
      <c r="J11" s="380">
        <f>J13+J370</f>
        <v>1652636.2800000003</v>
      </c>
      <c r="K11" s="8">
        <f>K13+K370</f>
        <v>77498</v>
      </c>
      <c r="L11" s="380">
        <f>L13+L370</f>
        <v>1747040053.9899995</v>
      </c>
      <c r="M11" s="380">
        <f>M13+M370</f>
        <v>0</v>
      </c>
      <c r="N11" s="380">
        <f t="shared" ref="N11:R11" si="0">N13+N370</f>
        <v>0</v>
      </c>
      <c r="O11" s="380">
        <f t="shared" si="0"/>
        <v>200000</v>
      </c>
      <c r="P11" s="380">
        <f t="shared" si="0"/>
        <v>1746840053.9899995</v>
      </c>
      <c r="Q11" s="380">
        <f t="shared" si="0"/>
        <v>0</v>
      </c>
      <c r="R11" s="380">
        <f t="shared" si="0"/>
        <v>0</v>
      </c>
      <c r="S11" s="202"/>
    </row>
    <row r="12" spans="1:21" ht="10.5" customHeight="1">
      <c r="A12" s="430" t="s">
        <v>1013</v>
      </c>
      <c r="B12" s="430"/>
      <c r="C12" s="430"/>
      <c r="D12" s="430"/>
      <c r="E12" s="430"/>
      <c r="F12" s="430"/>
      <c r="G12" s="430"/>
      <c r="H12" s="430"/>
      <c r="I12" s="430"/>
      <c r="J12" s="430"/>
      <c r="K12" s="430"/>
      <c r="L12" s="430"/>
      <c r="M12" s="430"/>
      <c r="N12" s="430"/>
      <c r="O12" s="430"/>
      <c r="P12" s="430"/>
      <c r="Q12" s="430"/>
      <c r="R12" s="430"/>
      <c r="S12" s="430"/>
    </row>
    <row r="13" spans="1:21" ht="11.25" customHeight="1">
      <c r="A13" s="429" t="s">
        <v>995</v>
      </c>
      <c r="B13" s="429"/>
      <c r="C13" s="105"/>
      <c r="D13" s="354" t="s">
        <v>994</v>
      </c>
      <c r="E13" s="114" t="s">
        <v>388</v>
      </c>
      <c r="F13" s="114" t="s">
        <v>388</v>
      </c>
      <c r="G13" s="114" t="s">
        <v>388</v>
      </c>
      <c r="H13" s="114" t="s">
        <v>388</v>
      </c>
      <c r="I13" s="269">
        <f t="shared" ref="I13:R13" si="1">I170+I177+I192+I200+I209+I214+I220+I236+I240+I245+I248+I251+I254+I257+I270+I273+I276+I282+I285+I293+I298+I301+I304+I309+I312+I316+I320+I324+I330+I333+I336+I339+I344+I353+I356+I368</f>
        <v>889448.71999999986</v>
      </c>
      <c r="J13" s="269">
        <f t="shared" si="1"/>
        <v>759361.86</v>
      </c>
      <c r="K13" s="106">
        <f t="shared" si="1"/>
        <v>35659</v>
      </c>
      <c r="L13" s="269">
        <f t="shared" si="1"/>
        <v>726199694.62999952</v>
      </c>
      <c r="M13" s="269">
        <f t="shared" si="1"/>
        <v>0</v>
      </c>
      <c r="N13" s="269">
        <f t="shared" si="1"/>
        <v>0</v>
      </c>
      <c r="O13" s="269">
        <f t="shared" si="1"/>
        <v>200000</v>
      </c>
      <c r="P13" s="269">
        <f t="shared" si="1"/>
        <v>725999694.62999952</v>
      </c>
      <c r="Q13" s="269">
        <f t="shared" si="1"/>
        <v>0</v>
      </c>
      <c r="R13" s="269">
        <f t="shared" si="1"/>
        <v>0</v>
      </c>
      <c r="S13" s="361"/>
      <c r="T13" s="100"/>
      <c r="U13" s="101"/>
    </row>
    <row r="14" spans="1:21" ht="9" customHeight="1">
      <c r="A14" s="430" t="s">
        <v>216</v>
      </c>
      <c r="B14" s="430"/>
      <c r="C14" s="430"/>
      <c r="D14" s="430"/>
      <c r="E14" s="430"/>
      <c r="F14" s="430"/>
      <c r="G14" s="430"/>
      <c r="H14" s="430"/>
      <c r="I14" s="430"/>
      <c r="J14" s="430"/>
      <c r="K14" s="430"/>
      <c r="L14" s="430"/>
      <c r="M14" s="430"/>
      <c r="N14" s="430"/>
      <c r="O14" s="430"/>
      <c r="P14" s="430"/>
      <c r="Q14" s="430"/>
      <c r="R14" s="430"/>
      <c r="S14" s="430"/>
      <c r="T14" s="209"/>
      <c r="U14" s="209"/>
    </row>
    <row r="15" spans="1:21" ht="9" customHeight="1">
      <c r="A15" s="368">
        <v>1</v>
      </c>
      <c r="B15" s="173" t="s">
        <v>473</v>
      </c>
      <c r="C15" s="257" t="s">
        <v>1104</v>
      </c>
      <c r="D15" s="174" t="s">
        <v>1103</v>
      </c>
      <c r="E15" s="175">
        <v>1966</v>
      </c>
      <c r="F15" s="176" t="s">
        <v>88</v>
      </c>
      <c r="G15" s="176">
        <v>3</v>
      </c>
      <c r="H15" s="177">
        <v>4</v>
      </c>
      <c r="I15" s="178">
        <v>1605.85</v>
      </c>
      <c r="J15" s="178">
        <v>1337.92</v>
      </c>
      <c r="K15" s="305">
        <v>57</v>
      </c>
      <c r="L15" s="178">
        <f>'Приложение 2.1'!G17</f>
        <v>3846795.33</v>
      </c>
      <c r="M15" s="361">
        <v>0</v>
      </c>
      <c r="N15" s="361">
        <v>0</v>
      </c>
      <c r="O15" s="361">
        <v>0</v>
      </c>
      <c r="P15" s="361">
        <f>L15</f>
        <v>3846795.33</v>
      </c>
      <c r="Q15" s="361">
        <v>0</v>
      </c>
      <c r="R15" s="361">
        <v>0</v>
      </c>
      <c r="S15" s="361" t="s">
        <v>585</v>
      </c>
      <c r="T15" s="100"/>
      <c r="U15" s="101"/>
    </row>
    <row r="16" spans="1:21" ht="9" customHeight="1">
      <c r="A16" s="368">
        <v>2</v>
      </c>
      <c r="B16" s="173" t="s">
        <v>474</v>
      </c>
      <c r="C16" s="257" t="s">
        <v>1104</v>
      </c>
      <c r="D16" s="174" t="s">
        <v>1103</v>
      </c>
      <c r="E16" s="175">
        <v>1977</v>
      </c>
      <c r="F16" s="176" t="s">
        <v>90</v>
      </c>
      <c r="G16" s="176">
        <v>5</v>
      </c>
      <c r="H16" s="177">
        <v>4</v>
      </c>
      <c r="I16" s="178">
        <v>3650.6</v>
      </c>
      <c r="J16" s="178">
        <v>3113.8</v>
      </c>
      <c r="K16" s="305">
        <v>158</v>
      </c>
      <c r="L16" s="178">
        <f>'Приложение 2.1'!G18</f>
        <v>2304555.62</v>
      </c>
      <c r="M16" s="361">
        <v>0</v>
      </c>
      <c r="N16" s="361">
        <v>0</v>
      </c>
      <c r="O16" s="361">
        <v>0</v>
      </c>
      <c r="P16" s="361">
        <f>L16</f>
        <v>2304555.62</v>
      </c>
      <c r="Q16" s="361">
        <v>0</v>
      </c>
      <c r="R16" s="361">
        <v>0</v>
      </c>
      <c r="S16" s="361" t="s">
        <v>585</v>
      </c>
      <c r="T16" s="100"/>
      <c r="U16" s="101"/>
    </row>
    <row r="17" spans="1:21" ht="9" customHeight="1">
      <c r="A17" s="368">
        <v>3</v>
      </c>
      <c r="B17" s="173" t="s">
        <v>475</v>
      </c>
      <c r="C17" s="257" t="s">
        <v>1104</v>
      </c>
      <c r="D17" s="174" t="s">
        <v>1103</v>
      </c>
      <c r="E17" s="175">
        <v>1977</v>
      </c>
      <c r="F17" s="176" t="s">
        <v>90</v>
      </c>
      <c r="G17" s="176">
        <v>5</v>
      </c>
      <c r="H17" s="177">
        <v>4</v>
      </c>
      <c r="I17" s="178">
        <v>3638.2</v>
      </c>
      <c r="J17" s="178">
        <v>3103.7</v>
      </c>
      <c r="K17" s="305">
        <v>161</v>
      </c>
      <c r="L17" s="178">
        <f>'Приложение 2.1'!G19</f>
        <v>2075987.62</v>
      </c>
      <c r="M17" s="361">
        <v>0</v>
      </c>
      <c r="N17" s="361">
        <v>0</v>
      </c>
      <c r="O17" s="361">
        <v>0</v>
      </c>
      <c r="P17" s="361">
        <f t="shared" ref="P17:P80" si="2">L17</f>
        <v>2075987.62</v>
      </c>
      <c r="Q17" s="361">
        <v>0</v>
      </c>
      <c r="R17" s="361">
        <v>0</v>
      </c>
      <c r="S17" s="361" t="s">
        <v>585</v>
      </c>
      <c r="T17" s="100"/>
      <c r="U17" s="101"/>
    </row>
    <row r="18" spans="1:21" ht="9" customHeight="1">
      <c r="A18" s="368">
        <v>4</v>
      </c>
      <c r="B18" s="173" t="s">
        <v>476</v>
      </c>
      <c r="C18" s="257" t="s">
        <v>1104</v>
      </c>
      <c r="D18" s="174" t="s">
        <v>1103</v>
      </c>
      <c r="E18" s="175">
        <v>1977</v>
      </c>
      <c r="F18" s="176" t="s">
        <v>90</v>
      </c>
      <c r="G18" s="176">
        <v>5</v>
      </c>
      <c r="H18" s="177">
        <v>4</v>
      </c>
      <c r="I18" s="178">
        <v>3667.4</v>
      </c>
      <c r="J18" s="178">
        <v>3133</v>
      </c>
      <c r="K18" s="305">
        <v>148</v>
      </c>
      <c r="L18" s="178">
        <f>'Приложение 2.1'!G20</f>
        <v>2163029.62</v>
      </c>
      <c r="M18" s="361">
        <v>0</v>
      </c>
      <c r="N18" s="361">
        <v>0</v>
      </c>
      <c r="O18" s="361">
        <v>0</v>
      </c>
      <c r="P18" s="361">
        <f t="shared" si="2"/>
        <v>2163029.62</v>
      </c>
      <c r="Q18" s="361">
        <v>0</v>
      </c>
      <c r="R18" s="361">
        <v>0</v>
      </c>
      <c r="S18" s="361" t="s">
        <v>585</v>
      </c>
      <c r="T18" s="100"/>
      <c r="U18" s="101"/>
    </row>
    <row r="19" spans="1:21" ht="9" customHeight="1">
      <c r="A19" s="368">
        <v>5</v>
      </c>
      <c r="B19" s="173" t="s">
        <v>477</v>
      </c>
      <c r="C19" s="257" t="s">
        <v>1104</v>
      </c>
      <c r="D19" s="174" t="s">
        <v>1103</v>
      </c>
      <c r="E19" s="175">
        <v>1977</v>
      </c>
      <c r="F19" s="176" t="s">
        <v>90</v>
      </c>
      <c r="G19" s="176">
        <v>5</v>
      </c>
      <c r="H19" s="177">
        <v>4</v>
      </c>
      <c r="I19" s="178">
        <v>3663.7</v>
      </c>
      <c r="J19" s="178">
        <v>3234.4</v>
      </c>
      <c r="K19" s="305">
        <v>169</v>
      </c>
      <c r="L19" s="178">
        <f>'Приложение 2.1'!G21</f>
        <v>2149227.62</v>
      </c>
      <c r="M19" s="361">
        <v>0</v>
      </c>
      <c r="N19" s="361">
        <v>0</v>
      </c>
      <c r="O19" s="361">
        <v>0</v>
      </c>
      <c r="P19" s="361">
        <f t="shared" si="2"/>
        <v>2149227.62</v>
      </c>
      <c r="Q19" s="361">
        <v>0</v>
      </c>
      <c r="R19" s="361">
        <v>0</v>
      </c>
      <c r="S19" s="361" t="s">
        <v>585</v>
      </c>
      <c r="T19" s="100"/>
      <c r="U19" s="101"/>
    </row>
    <row r="20" spans="1:21" ht="9" customHeight="1">
      <c r="A20" s="368">
        <v>6</v>
      </c>
      <c r="B20" s="173" t="s">
        <v>478</v>
      </c>
      <c r="C20" s="257" t="s">
        <v>1104</v>
      </c>
      <c r="D20" s="174" t="s">
        <v>1103</v>
      </c>
      <c r="E20" s="175">
        <v>1989</v>
      </c>
      <c r="F20" s="176" t="s">
        <v>90</v>
      </c>
      <c r="G20" s="176">
        <v>5</v>
      </c>
      <c r="H20" s="177">
        <v>4</v>
      </c>
      <c r="I20" s="178">
        <v>3222.9</v>
      </c>
      <c r="J20" s="178">
        <v>2881.9</v>
      </c>
      <c r="K20" s="305">
        <v>124</v>
      </c>
      <c r="L20" s="178">
        <f>'Приложение 2.1'!G22</f>
        <v>2049550.44</v>
      </c>
      <c r="M20" s="361">
        <v>0</v>
      </c>
      <c r="N20" s="361">
        <v>0</v>
      </c>
      <c r="O20" s="361">
        <v>0</v>
      </c>
      <c r="P20" s="361">
        <f t="shared" si="2"/>
        <v>2049550.44</v>
      </c>
      <c r="Q20" s="361">
        <v>0</v>
      </c>
      <c r="R20" s="361">
        <v>0</v>
      </c>
      <c r="S20" s="361" t="s">
        <v>585</v>
      </c>
      <c r="T20" s="100"/>
      <c r="U20" s="101"/>
    </row>
    <row r="21" spans="1:21" ht="9" customHeight="1">
      <c r="A21" s="368">
        <v>7</v>
      </c>
      <c r="B21" s="173" t="s">
        <v>479</v>
      </c>
      <c r="C21" s="257" t="s">
        <v>1104</v>
      </c>
      <c r="D21" s="174" t="s">
        <v>1103</v>
      </c>
      <c r="E21" s="175">
        <v>1987</v>
      </c>
      <c r="F21" s="176" t="s">
        <v>1129</v>
      </c>
      <c r="G21" s="176">
        <v>5</v>
      </c>
      <c r="H21" s="177">
        <v>2</v>
      </c>
      <c r="I21" s="178">
        <v>2505.6</v>
      </c>
      <c r="J21" s="178">
        <v>2377.6</v>
      </c>
      <c r="K21" s="305">
        <v>166</v>
      </c>
      <c r="L21" s="178">
        <f>'Приложение 2.1'!G23</f>
        <v>2425344.36</v>
      </c>
      <c r="M21" s="361">
        <v>0</v>
      </c>
      <c r="N21" s="361">
        <v>0</v>
      </c>
      <c r="O21" s="361">
        <v>0</v>
      </c>
      <c r="P21" s="361">
        <f t="shared" si="2"/>
        <v>2425344.36</v>
      </c>
      <c r="Q21" s="361">
        <v>0</v>
      </c>
      <c r="R21" s="361">
        <v>0</v>
      </c>
      <c r="S21" s="361" t="s">
        <v>585</v>
      </c>
      <c r="T21" s="100"/>
      <c r="U21" s="101"/>
    </row>
    <row r="22" spans="1:21" ht="9" customHeight="1">
      <c r="A22" s="368">
        <v>8</v>
      </c>
      <c r="B22" s="173" t="s">
        <v>480</v>
      </c>
      <c r="C22" s="257" t="s">
        <v>1104</v>
      </c>
      <c r="D22" s="174" t="s">
        <v>1103</v>
      </c>
      <c r="E22" s="175">
        <v>1964</v>
      </c>
      <c r="F22" s="176" t="s">
        <v>88</v>
      </c>
      <c r="G22" s="176">
        <v>5</v>
      </c>
      <c r="H22" s="177">
        <v>3</v>
      </c>
      <c r="I22" s="178">
        <v>2741.4</v>
      </c>
      <c r="J22" s="178">
        <v>2525.73</v>
      </c>
      <c r="K22" s="305">
        <v>105</v>
      </c>
      <c r="L22" s="178">
        <f>'Приложение 2.1'!G24</f>
        <v>2128123.08</v>
      </c>
      <c r="M22" s="361">
        <v>0</v>
      </c>
      <c r="N22" s="361">
        <v>0</v>
      </c>
      <c r="O22" s="361">
        <v>0</v>
      </c>
      <c r="P22" s="361">
        <f t="shared" si="2"/>
        <v>2128123.08</v>
      </c>
      <c r="Q22" s="361">
        <v>0</v>
      </c>
      <c r="R22" s="361">
        <v>0</v>
      </c>
      <c r="S22" s="361" t="s">
        <v>585</v>
      </c>
      <c r="T22" s="100"/>
      <c r="U22" s="101"/>
    </row>
    <row r="23" spans="1:21" ht="9" customHeight="1">
      <c r="A23" s="368">
        <v>9</v>
      </c>
      <c r="B23" s="173" t="s">
        <v>481</v>
      </c>
      <c r="C23" s="257" t="s">
        <v>1104</v>
      </c>
      <c r="D23" s="174" t="s">
        <v>1103</v>
      </c>
      <c r="E23" s="175">
        <v>1977</v>
      </c>
      <c r="F23" s="176" t="s">
        <v>88</v>
      </c>
      <c r="G23" s="176">
        <v>10</v>
      </c>
      <c r="H23" s="177">
        <v>1</v>
      </c>
      <c r="I23" s="178">
        <v>3485.9</v>
      </c>
      <c r="J23" s="178">
        <v>3098.8</v>
      </c>
      <c r="K23" s="305">
        <v>102</v>
      </c>
      <c r="L23" s="178">
        <f>'Приложение 2.1'!G25</f>
        <v>1088308.33</v>
      </c>
      <c r="M23" s="361">
        <v>0</v>
      </c>
      <c r="N23" s="361">
        <v>0</v>
      </c>
      <c r="O23" s="361">
        <v>0</v>
      </c>
      <c r="P23" s="361">
        <f t="shared" si="2"/>
        <v>1088308.33</v>
      </c>
      <c r="Q23" s="361">
        <v>0</v>
      </c>
      <c r="R23" s="361">
        <v>0</v>
      </c>
      <c r="S23" s="361" t="s">
        <v>585</v>
      </c>
      <c r="T23" s="100"/>
      <c r="U23" s="101"/>
    </row>
    <row r="24" spans="1:21" ht="9" customHeight="1">
      <c r="A24" s="368">
        <v>10</v>
      </c>
      <c r="B24" s="173" t="s">
        <v>482</v>
      </c>
      <c r="C24" s="257" t="s">
        <v>1104</v>
      </c>
      <c r="D24" s="174" t="s">
        <v>1103</v>
      </c>
      <c r="E24" s="175">
        <v>1964</v>
      </c>
      <c r="F24" s="176" t="s">
        <v>88</v>
      </c>
      <c r="G24" s="176">
        <v>5</v>
      </c>
      <c r="H24" s="177">
        <v>2</v>
      </c>
      <c r="I24" s="178">
        <v>1563.6</v>
      </c>
      <c r="J24" s="178">
        <v>1410.6</v>
      </c>
      <c r="K24" s="178">
        <v>93</v>
      </c>
      <c r="L24" s="178">
        <f>'Приложение 2.1'!G26</f>
        <v>1805924.06</v>
      </c>
      <c r="M24" s="361">
        <v>0</v>
      </c>
      <c r="N24" s="361">
        <v>0</v>
      </c>
      <c r="O24" s="361">
        <v>0</v>
      </c>
      <c r="P24" s="361">
        <f t="shared" si="2"/>
        <v>1805924.06</v>
      </c>
      <c r="Q24" s="361">
        <v>0</v>
      </c>
      <c r="R24" s="361">
        <v>0</v>
      </c>
      <c r="S24" s="361" t="s">
        <v>585</v>
      </c>
      <c r="T24" s="100"/>
      <c r="U24" s="101"/>
    </row>
    <row r="25" spans="1:21" ht="9" customHeight="1">
      <c r="A25" s="368">
        <v>11</v>
      </c>
      <c r="B25" s="173" t="s">
        <v>483</v>
      </c>
      <c r="C25" s="257" t="s">
        <v>1104</v>
      </c>
      <c r="D25" s="174" t="s">
        <v>1103</v>
      </c>
      <c r="E25" s="175">
        <v>1965</v>
      </c>
      <c r="F25" s="176" t="s">
        <v>88</v>
      </c>
      <c r="G25" s="176">
        <v>5</v>
      </c>
      <c r="H25" s="177">
        <v>4</v>
      </c>
      <c r="I25" s="178">
        <v>3417.1</v>
      </c>
      <c r="J25" s="178">
        <v>2579.1</v>
      </c>
      <c r="K25" s="305">
        <v>114</v>
      </c>
      <c r="L25" s="178">
        <f>'Приложение 2.1'!G27</f>
        <v>3248882.96</v>
      </c>
      <c r="M25" s="361">
        <v>0</v>
      </c>
      <c r="N25" s="361">
        <v>0</v>
      </c>
      <c r="O25" s="361">
        <v>0</v>
      </c>
      <c r="P25" s="361">
        <f t="shared" si="2"/>
        <v>3248882.96</v>
      </c>
      <c r="Q25" s="361">
        <v>0</v>
      </c>
      <c r="R25" s="361">
        <v>0</v>
      </c>
      <c r="S25" s="361" t="s">
        <v>585</v>
      </c>
      <c r="T25" s="100"/>
      <c r="U25" s="101"/>
    </row>
    <row r="26" spans="1:21" ht="9" customHeight="1">
      <c r="A26" s="368">
        <v>12</v>
      </c>
      <c r="B26" s="173" t="s">
        <v>484</v>
      </c>
      <c r="C26" s="257" t="s">
        <v>1104</v>
      </c>
      <c r="D26" s="174" t="s">
        <v>1103</v>
      </c>
      <c r="E26" s="175">
        <v>1970</v>
      </c>
      <c r="F26" s="176" t="s">
        <v>88</v>
      </c>
      <c r="G26" s="176">
        <v>5</v>
      </c>
      <c r="H26" s="177">
        <v>6</v>
      </c>
      <c r="I26" s="178">
        <v>5372.1</v>
      </c>
      <c r="J26" s="178">
        <v>3781.6</v>
      </c>
      <c r="K26" s="305">
        <v>209</v>
      </c>
      <c r="L26" s="178">
        <f>'Приложение 2.1'!G28</f>
        <v>4632720.1399999997</v>
      </c>
      <c r="M26" s="361">
        <v>0</v>
      </c>
      <c r="N26" s="361">
        <v>0</v>
      </c>
      <c r="O26" s="361">
        <v>0</v>
      </c>
      <c r="P26" s="361">
        <f t="shared" si="2"/>
        <v>4632720.1399999997</v>
      </c>
      <c r="Q26" s="361">
        <v>0</v>
      </c>
      <c r="R26" s="361">
        <v>0</v>
      </c>
      <c r="S26" s="361" t="s">
        <v>585</v>
      </c>
      <c r="T26" s="100"/>
      <c r="U26" s="101"/>
    </row>
    <row r="27" spans="1:21" ht="9" customHeight="1">
      <c r="A27" s="368">
        <v>13</v>
      </c>
      <c r="B27" s="173" t="s">
        <v>485</v>
      </c>
      <c r="C27" s="257" t="s">
        <v>1104</v>
      </c>
      <c r="D27" s="174" t="s">
        <v>1103</v>
      </c>
      <c r="E27" s="175">
        <v>1972</v>
      </c>
      <c r="F27" s="176" t="s">
        <v>88</v>
      </c>
      <c r="G27" s="176">
        <v>5</v>
      </c>
      <c r="H27" s="177">
        <v>6</v>
      </c>
      <c r="I27" s="178">
        <v>5261.1</v>
      </c>
      <c r="J27" s="178">
        <v>3819.7</v>
      </c>
      <c r="K27" s="305">
        <v>184</v>
      </c>
      <c r="L27" s="178">
        <f>'Приложение 2.1'!G29</f>
        <v>4624485.47</v>
      </c>
      <c r="M27" s="361">
        <v>0</v>
      </c>
      <c r="N27" s="361">
        <v>0</v>
      </c>
      <c r="O27" s="361">
        <v>0</v>
      </c>
      <c r="P27" s="361">
        <f t="shared" si="2"/>
        <v>4624485.47</v>
      </c>
      <c r="Q27" s="361">
        <v>0</v>
      </c>
      <c r="R27" s="361">
        <v>0</v>
      </c>
      <c r="S27" s="361" t="s">
        <v>585</v>
      </c>
      <c r="T27" s="100"/>
      <c r="U27" s="101"/>
    </row>
    <row r="28" spans="1:21" ht="9" customHeight="1">
      <c r="A28" s="368">
        <v>14</v>
      </c>
      <c r="B28" s="173" t="s">
        <v>486</v>
      </c>
      <c r="C28" s="257" t="s">
        <v>1104</v>
      </c>
      <c r="D28" s="174" t="s">
        <v>1103</v>
      </c>
      <c r="E28" s="175">
        <v>1971</v>
      </c>
      <c r="F28" s="176" t="s">
        <v>88</v>
      </c>
      <c r="G28" s="176">
        <v>5</v>
      </c>
      <c r="H28" s="177">
        <v>6</v>
      </c>
      <c r="I28" s="178">
        <v>4907.6000000000004</v>
      </c>
      <c r="J28" s="178">
        <v>4509.6000000000004</v>
      </c>
      <c r="K28" s="305">
        <v>245</v>
      </c>
      <c r="L28" s="178">
        <f>'Приложение 2.1'!G30</f>
        <v>4295335.46</v>
      </c>
      <c r="M28" s="361">
        <v>0</v>
      </c>
      <c r="N28" s="361">
        <v>0</v>
      </c>
      <c r="O28" s="361">
        <v>0</v>
      </c>
      <c r="P28" s="361">
        <f t="shared" si="2"/>
        <v>4295335.46</v>
      </c>
      <c r="Q28" s="361">
        <v>0</v>
      </c>
      <c r="R28" s="361">
        <v>0</v>
      </c>
      <c r="S28" s="361" t="s">
        <v>585</v>
      </c>
      <c r="T28" s="100"/>
      <c r="U28" s="101"/>
    </row>
    <row r="29" spans="1:21" ht="9" customHeight="1">
      <c r="A29" s="368">
        <v>15</v>
      </c>
      <c r="B29" s="173" t="s">
        <v>487</v>
      </c>
      <c r="C29" s="257" t="s">
        <v>1104</v>
      </c>
      <c r="D29" s="174" t="s">
        <v>1103</v>
      </c>
      <c r="E29" s="175">
        <v>1983</v>
      </c>
      <c r="F29" s="176" t="s">
        <v>90</v>
      </c>
      <c r="G29" s="176">
        <v>5</v>
      </c>
      <c r="H29" s="177">
        <v>6</v>
      </c>
      <c r="I29" s="178">
        <v>4539</v>
      </c>
      <c r="J29" s="178">
        <v>4084.6</v>
      </c>
      <c r="K29" s="305">
        <v>186</v>
      </c>
      <c r="L29" s="178">
        <f>'Приложение 2.1'!G31</f>
        <v>4009304.74</v>
      </c>
      <c r="M29" s="361">
        <v>0</v>
      </c>
      <c r="N29" s="361">
        <v>0</v>
      </c>
      <c r="O29" s="361">
        <v>0</v>
      </c>
      <c r="P29" s="361">
        <f t="shared" si="2"/>
        <v>4009304.74</v>
      </c>
      <c r="Q29" s="361">
        <v>0</v>
      </c>
      <c r="R29" s="361">
        <v>0</v>
      </c>
      <c r="S29" s="361" t="s">
        <v>585</v>
      </c>
      <c r="T29" s="100"/>
      <c r="U29" s="101"/>
    </row>
    <row r="30" spans="1:21" ht="9" customHeight="1">
      <c r="A30" s="368">
        <v>16</v>
      </c>
      <c r="B30" s="173" t="s">
        <v>488</v>
      </c>
      <c r="C30" s="257" t="s">
        <v>1104</v>
      </c>
      <c r="D30" s="174" t="s">
        <v>1103</v>
      </c>
      <c r="E30" s="175">
        <v>1982</v>
      </c>
      <c r="F30" s="176" t="s">
        <v>90</v>
      </c>
      <c r="G30" s="176">
        <v>5</v>
      </c>
      <c r="H30" s="177">
        <v>6</v>
      </c>
      <c r="I30" s="178">
        <v>4702.7</v>
      </c>
      <c r="J30" s="178">
        <v>4230.7</v>
      </c>
      <c r="K30" s="305">
        <v>205</v>
      </c>
      <c r="L30" s="178">
        <f>'Приложение 2.1'!G32</f>
        <v>4027672.17</v>
      </c>
      <c r="M30" s="361">
        <v>0</v>
      </c>
      <c r="N30" s="361">
        <v>0</v>
      </c>
      <c r="O30" s="361">
        <v>0</v>
      </c>
      <c r="P30" s="361">
        <f t="shared" si="2"/>
        <v>4027672.17</v>
      </c>
      <c r="Q30" s="361">
        <v>0</v>
      </c>
      <c r="R30" s="361">
        <v>0</v>
      </c>
      <c r="S30" s="361" t="s">
        <v>585</v>
      </c>
      <c r="T30" s="100"/>
      <c r="U30" s="101"/>
    </row>
    <row r="31" spans="1:21" ht="9" customHeight="1">
      <c r="A31" s="368">
        <v>17</v>
      </c>
      <c r="B31" s="173" t="s">
        <v>489</v>
      </c>
      <c r="C31" s="257" t="s">
        <v>1104</v>
      </c>
      <c r="D31" s="174" t="s">
        <v>1103</v>
      </c>
      <c r="E31" s="175">
        <v>1986</v>
      </c>
      <c r="F31" s="176" t="s">
        <v>90</v>
      </c>
      <c r="G31" s="176">
        <v>5</v>
      </c>
      <c r="H31" s="177">
        <v>6</v>
      </c>
      <c r="I31" s="178">
        <v>4776.8</v>
      </c>
      <c r="J31" s="178">
        <v>4184.3</v>
      </c>
      <c r="K31" s="305">
        <v>195</v>
      </c>
      <c r="L31" s="178">
        <f>'Приложение 2.1'!G33</f>
        <v>4026531.29</v>
      </c>
      <c r="M31" s="361">
        <v>0</v>
      </c>
      <c r="N31" s="361">
        <v>0</v>
      </c>
      <c r="O31" s="361">
        <v>0</v>
      </c>
      <c r="P31" s="361">
        <f t="shared" si="2"/>
        <v>4026531.29</v>
      </c>
      <c r="Q31" s="361">
        <v>0</v>
      </c>
      <c r="R31" s="361">
        <v>0</v>
      </c>
      <c r="S31" s="361" t="s">
        <v>585</v>
      </c>
      <c r="T31" s="100"/>
      <c r="U31" s="101"/>
    </row>
    <row r="32" spans="1:21" ht="9" customHeight="1">
      <c r="A32" s="368">
        <v>18</v>
      </c>
      <c r="B32" s="173" t="s">
        <v>490</v>
      </c>
      <c r="C32" s="257" t="s">
        <v>1104</v>
      </c>
      <c r="D32" s="174" t="s">
        <v>1103</v>
      </c>
      <c r="E32" s="175">
        <v>1983</v>
      </c>
      <c r="F32" s="176" t="s">
        <v>90</v>
      </c>
      <c r="G32" s="176">
        <v>5</v>
      </c>
      <c r="H32" s="177">
        <v>2</v>
      </c>
      <c r="I32" s="178">
        <v>1616.8</v>
      </c>
      <c r="J32" s="178">
        <v>1458.8</v>
      </c>
      <c r="K32" s="305">
        <v>54</v>
      </c>
      <c r="L32" s="178">
        <f>'Приложение 2.1'!G34</f>
        <v>1207223.92</v>
      </c>
      <c r="M32" s="361">
        <v>0</v>
      </c>
      <c r="N32" s="361">
        <v>0</v>
      </c>
      <c r="O32" s="361">
        <v>0</v>
      </c>
      <c r="P32" s="361">
        <f t="shared" si="2"/>
        <v>1207223.92</v>
      </c>
      <c r="Q32" s="361">
        <v>0</v>
      </c>
      <c r="R32" s="361">
        <v>0</v>
      </c>
      <c r="S32" s="361" t="s">
        <v>585</v>
      </c>
      <c r="T32" s="100"/>
      <c r="U32" s="101"/>
    </row>
    <row r="33" spans="1:21" ht="9" customHeight="1">
      <c r="A33" s="368">
        <v>19</v>
      </c>
      <c r="B33" s="173" t="s">
        <v>491</v>
      </c>
      <c r="C33" s="257" t="s">
        <v>1104</v>
      </c>
      <c r="D33" s="174" t="s">
        <v>1103</v>
      </c>
      <c r="E33" s="175">
        <v>1989</v>
      </c>
      <c r="F33" s="176" t="s">
        <v>90</v>
      </c>
      <c r="G33" s="176">
        <v>5</v>
      </c>
      <c r="H33" s="177">
        <v>4</v>
      </c>
      <c r="I33" s="178">
        <v>2898.6</v>
      </c>
      <c r="J33" s="178">
        <v>2594.6</v>
      </c>
      <c r="K33" s="305">
        <v>184</v>
      </c>
      <c r="L33" s="178">
        <f>'Приложение 2.1'!G35</f>
        <v>2250365.16</v>
      </c>
      <c r="M33" s="361">
        <v>0</v>
      </c>
      <c r="N33" s="361">
        <v>0</v>
      </c>
      <c r="O33" s="361">
        <v>0</v>
      </c>
      <c r="P33" s="361">
        <f t="shared" si="2"/>
        <v>2250365.16</v>
      </c>
      <c r="Q33" s="361">
        <v>0</v>
      </c>
      <c r="R33" s="361">
        <v>0</v>
      </c>
      <c r="S33" s="361" t="s">
        <v>585</v>
      </c>
      <c r="T33" s="100"/>
      <c r="U33" s="101"/>
    </row>
    <row r="34" spans="1:21" ht="9" customHeight="1">
      <c r="A34" s="368">
        <v>20</v>
      </c>
      <c r="B34" s="173" t="s">
        <v>492</v>
      </c>
      <c r="C34" s="257" t="s">
        <v>1104</v>
      </c>
      <c r="D34" s="174" t="s">
        <v>1103</v>
      </c>
      <c r="E34" s="175">
        <v>1979</v>
      </c>
      <c r="F34" s="176" t="s">
        <v>88</v>
      </c>
      <c r="G34" s="176">
        <v>5</v>
      </c>
      <c r="H34" s="177">
        <v>4</v>
      </c>
      <c r="I34" s="178">
        <v>4030.7</v>
      </c>
      <c r="J34" s="178">
        <v>3421.9</v>
      </c>
      <c r="K34" s="305">
        <v>146</v>
      </c>
      <c r="L34" s="178">
        <f>'Приложение 2.1'!G36</f>
        <v>2695425.64</v>
      </c>
      <c r="M34" s="361">
        <v>0</v>
      </c>
      <c r="N34" s="361">
        <v>0</v>
      </c>
      <c r="O34" s="361">
        <v>0</v>
      </c>
      <c r="P34" s="361">
        <f t="shared" si="2"/>
        <v>2695425.64</v>
      </c>
      <c r="Q34" s="361">
        <v>0</v>
      </c>
      <c r="R34" s="361">
        <v>0</v>
      </c>
      <c r="S34" s="361" t="s">
        <v>585</v>
      </c>
      <c r="T34" s="100"/>
      <c r="U34" s="101"/>
    </row>
    <row r="35" spans="1:21" ht="9" customHeight="1">
      <c r="A35" s="368">
        <v>21</v>
      </c>
      <c r="B35" s="173" t="s">
        <v>493</v>
      </c>
      <c r="C35" s="257" t="s">
        <v>1104</v>
      </c>
      <c r="D35" s="174" t="s">
        <v>1103</v>
      </c>
      <c r="E35" s="175">
        <v>1954</v>
      </c>
      <c r="F35" s="176" t="s">
        <v>88</v>
      </c>
      <c r="G35" s="176">
        <v>5</v>
      </c>
      <c r="H35" s="177">
        <v>2</v>
      </c>
      <c r="I35" s="178">
        <v>2521.3000000000002</v>
      </c>
      <c r="J35" s="178">
        <v>1981.6</v>
      </c>
      <c r="K35" s="305">
        <v>79</v>
      </c>
      <c r="L35" s="178">
        <f>'Приложение 2.1'!G37</f>
        <v>3047810.86</v>
      </c>
      <c r="M35" s="361">
        <v>0</v>
      </c>
      <c r="N35" s="361">
        <v>0</v>
      </c>
      <c r="O35" s="361">
        <v>0</v>
      </c>
      <c r="P35" s="361">
        <f t="shared" si="2"/>
        <v>3047810.86</v>
      </c>
      <c r="Q35" s="361">
        <v>0</v>
      </c>
      <c r="R35" s="361">
        <v>0</v>
      </c>
      <c r="S35" s="361" t="s">
        <v>585</v>
      </c>
      <c r="T35" s="100"/>
      <c r="U35" s="101"/>
    </row>
    <row r="36" spans="1:21" ht="9" customHeight="1">
      <c r="A36" s="368">
        <v>22</v>
      </c>
      <c r="B36" s="173" t="s">
        <v>494</v>
      </c>
      <c r="C36" s="257" t="s">
        <v>1104</v>
      </c>
      <c r="D36" s="174" t="s">
        <v>1103</v>
      </c>
      <c r="E36" s="175">
        <v>1959</v>
      </c>
      <c r="F36" s="176" t="s">
        <v>88</v>
      </c>
      <c r="G36" s="176">
        <v>4</v>
      </c>
      <c r="H36" s="177">
        <v>3</v>
      </c>
      <c r="I36" s="178">
        <v>3062</v>
      </c>
      <c r="J36" s="178">
        <v>2755.8</v>
      </c>
      <c r="K36" s="305">
        <v>110</v>
      </c>
      <c r="L36" s="178">
        <f>'Приложение 2.1'!G38</f>
        <v>3308098.85</v>
      </c>
      <c r="M36" s="361">
        <v>0</v>
      </c>
      <c r="N36" s="361">
        <v>0</v>
      </c>
      <c r="O36" s="361">
        <v>0</v>
      </c>
      <c r="P36" s="361">
        <f t="shared" si="2"/>
        <v>3308098.85</v>
      </c>
      <c r="Q36" s="361">
        <v>0</v>
      </c>
      <c r="R36" s="361">
        <v>0</v>
      </c>
      <c r="S36" s="361" t="s">
        <v>585</v>
      </c>
      <c r="T36" s="100"/>
      <c r="U36" s="101"/>
    </row>
    <row r="37" spans="1:21" ht="9" customHeight="1">
      <c r="A37" s="368">
        <v>23</v>
      </c>
      <c r="B37" s="173" t="s">
        <v>495</v>
      </c>
      <c r="C37" s="257" t="s">
        <v>1104</v>
      </c>
      <c r="D37" s="174" t="s">
        <v>1103</v>
      </c>
      <c r="E37" s="175">
        <v>1959</v>
      </c>
      <c r="F37" s="176" t="s">
        <v>88</v>
      </c>
      <c r="G37" s="176">
        <v>4</v>
      </c>
      <c r="H37" s="177">
        <v>3</v>
      </c>
      <c r="I37" s="178">
        <v>2145</v>
      </c>
      <c r="J37" s="178">
        <v>1934.6</v>
      </c>
      <c r="K37" s="305">
        <v>65</v>
      </c>
      <c r="L37" s="178">
        <f>'Приложение 2.1'!G39</f>
        <v>2657214.09</v>
      </c>
      <c r="M37" s="361">
        <v>0</v>
      </c>
      <c r="N37" s="361">
        <v>0</v>
      </c>
      <c r="O37" s="361">
        <v>0</v>
      </c>
      <c r="P37" s="361">
        <f t="shared" si="2"/>
        <v>2657214.09</v>
      </c>
      <c r="Q37" s="361">
        <v>0</v>
      </c>
      <c r="R37" s="361">
        <v>0</v>
      </c>
      <c r="S37" s="361" t="s">
        <v>585</v>
      </c>
      <c r="T37" s="100"/>
      <c r="U37" s="101"/>
    </row>
    <row r="38" spans="1:21" ht="9" customHeight="1">
      <c r="A38" s="368">
        <v>24</v>
      </c>
      <c r="B38" s="173" t="s">
        <v>496</v>
      </c>
      <c r="C38" s="257" t="s">
        <v>1104</v>
      </c>
      <c r="D38" s="174" t="s">
        <v>1103</v>
      </c>
      <c r="E38" s="175">
        <v>1971</v>
      </c>
      <c r="F38" s="176" t="s">
        <v>88</v>
      </c>
      <c r="G38" s="176">
        <v>5</v>
      </c>
      <c r="H38" s="177">
        <v>4</v>
      </c>
      <c r="I38" s="178">
        <v>3709.5</v>
      </c>
      <c r="J38" s="178">
        <v>2711</v>
      </c>
      <c r="K38" s="305">
        <v>105</v>
      </c>
      <c r="L38" s="178">
        <f>'Приложение 2.1'!G40</f>
        <v>3318945.47</v>
      </c>
      <c r="M38" s="361">
        <v>0</v>
      </c>
      <c r="N38" s="361">
        <v>0</v>
      </c>
      <c r="O38" s="361">
        <v>0</v>
      </c>
      <c r="P38" s="361">
        <f t="shared" si="2"/>
        <v>3318945.47</v>
      </c>
      <c r="Q38" s="361">
        <v>0</v>
      </c>
      <c r="R38" s="361">
        <v>0</v>
      </c>
      <c r="S38" s="361" t="s">
        <v>585</v>
      </c>
      <c r="T38" s="100"/>
      <c r="U38" s="101"/>
    </row>
    <row r="39" spans="1:21" ht="9" customHeight="1">
      <c r="A39" s="368">
        <v>25</v>
      </c>
      <c r="B39" s="173" t="s">
        <v>497</v>
      </c>
      <c r="C39" s="257" t="s">
        <v>1104</v>
      </c>
      <c r="D39" s="174" t="s">
        <v>1103</v>
      </c>
      <c r="E39" s="175">
        <v>1981</v>
      </c>
      <c r="F39" s="176" t="s">
        <v>88</v>
      </c>
      <c r="G39" s="176">
        <v>5</v>
      </c>
      <c r="H39" s="177">
        <v>10</v>
      </c>
      <c r="I39" s="178">
        <v>7783.55</v>
      </c>
      <c r="J39" s="178">
        <v>6957.45</v>
      </c>
      <c r="K39" s="305">
        <v>269</v>
      </c>
      <c r="L39" s="178">
        <f>'Приложение 2.1'!G41</f>
        <v>5230154.49</v>
      </c>
      <c r="M39" s="361">
        <v>0</v>
      </c>
      <c r="N39" s="361">
        <v>0</v>
      </c>
      <c r="O39" s="361">
        <v>0</v>
      </c>
      <c r="P39" s="361">
        <f t="shared" si="2"/>
        <v>5230154.49</v>
      </c>
      <c r="Q39" s="361">
        <v>0</v>
      </c>
      <c r="R39" s="361">
        <v>0</v>
      </c>
      <c r="S39" s="361" t="s">
        <v>585</v>
      </c>
      <c r="T39" s="100"/>
      <c r="U39" s="101"/>
    </row>
    <row r="40" spans="1:21" ht="9" customHeight="1">
      <c r="A40" s="368">
        <v>26</v>
      </c>
      <c r="B40" s="173" t="s">
        <v>498</v>
      </c>
      <c r="C40" s="257" t="s">
        <v>1104</v>
      </c>
      <c r="D40" s="174" t="s">
        <v>1103</v>
      </c>
      <c r="E40" s="175">
        <v>1988</v>
      </c>
      <c r="F40" s="176" t="s">
        <v>88</v>
      </c>
      <c r="G40" s="176">
        <v>5</v>
      </c>
      <c r="H40" s="177">
        <v>10</v>
      </c>
      <c r="I40" s="178">
        <v>8326.9</v>
      </c>
      <c r="J40" s="178">
        <v>7495.9</v>
      </c>
      <c r="K40" s="305">
        <v>335</v>
      </c>
      <c r="L40" s="178">
        <f>'Приложение 2.1'!G42</f>
        <v>4197466.6399999997</v>
      </c>
      <c r="M40" s="361">
        <v>0</v>
      </c>
      <c r="N40" s="361">
        <v>0</v>
      </c>
      <c r="O40" s="361">
        <v>0</v>
      </c>
      <c r="P40" s="361">
        <f t="shared" si="2"/>
        <v>4197466.6399999997</v>
      </c>
      <c r="Q40" s="361">
        <v>0</v>
      </c>
      <c r="R40" s="361">
        <v>0</v>
      </c>
      <c r="S40" s="361" t="s">
        <v>585</v>
      </c>
      <c r="T40" s="100"/>
      <c r="U40" s="101"/>
    </row>
    <row r="41" spans="1:21" ht="9" customHeight="1">
      <c r="A41" s="368">
        <v>27</v>
      </c>
      <c r="B41" s="173" t="s">
        <v>499</v>
      </c>
      <c r="C41" s="257" t="s">
        <v>1104</v>
      </c>
      <c r="D41" s="174" t="s">
        <v>1103</v>
      </c>
      <c r="E41" s="175">
        <v>1962</v>
      </c>
      <c r="F41" s="176" t="s">
        <v>88</v>
      </c>
      <c r="G41" s="176">
        <v>2</v>
      </c>
      <c r="H41" s="177">
        <v>2</v>
      </c>
      <c r="I41" s="178">
        <v>1038.8</v>
      </c>
      <c r="J41" s="178">
        <v>750.8</v>
      </c>
      <c r="K41" s="305">
        <v>63</v>
      </c>
      <c r="L41" s="178">
        <f>'Приложение 2.1'!G43</f>
        <v>2713650.21</v>
      </c>
      <c r="M41" s="361">
        <v>0</v>
      </c>
      <c r="N41" s="361">
        <v>0</v>
      </c>
      <c r="O41" s="361">
        <v>0</v>
      </c>
      <c r="P41" s="361">
        <f t="shared" si="2"/>
        <v>2713650.21</v>
      </c>
      <c r="Q41" s="361">
        <v>0</v>
      </c>
      <c r="R41" s="361">
        <v>0</v>
      </c>
      <c r="S41" s="361" t="s">
        <v>585</v>
      </c>
      <c r="T41" s="100"/>
      <c r="U41" s="101"/>
    </row>
    <row r="42" spans="1:21" ht="9" customHeight="1">
      <c r="A42" s="368">
        <v>28</v>
      </c>
      <c r="B42" s="173" t="s">
        <v>500</v>
      </c>
      <c r="C42" s="257" t="s">
        <v>1104</v>
      </c>
      <c r="D42" s="174" t="s">
        <v>1103</v>
      </c>
      <c r="E42" s="175">
        <v>1976</v>
      </c>
      <c r="F42" s="176" t="s">
        <v>88</v>
      </c>
      <c r="G42" s="176">
        <v>5</v>
      </c>
      <c r="H42" s="177">
        <v>6</v>
      </c>
      <c r="I42" s="178">
        <v>4748.7</v>
      </c>
      <c r="J42" s="178">
        <v>3960.7</v>
      </c>
      <c r="K42" s="305">
        <v>200</v>
      </c>
      <c r="L42" s="178">
        <f>'Приложение 2.1'!G44</f>
        <v>5097048.58</v>
      </c>
      <c r="M42" s="361">
        <v>0</v>
      </c>
      <c r="N42" s="361">
        <v>0</v>
      </c>
      <c r="O42" s="361">
        <v>0</v>
      </c>
      <c r="P42" s="361">
        <f t="shared" si="2"/>
        <v>5097048.58</v>
      </c>
      <c r="Q42" s="361">
        <v>0</v>
      </c>
      <c r="R42" s="361">
        <v>0</v>
      </c>
      <c r="S42" s="361" t="s">
        <v>585</v>
      </c>
      <c r="T42" s="100"/>
      <c r="U42" s="101"/>
    </row>
    <row r="43" spans="1:21" ht="9" customHeight="1">
      <c r="A43" s="368">
        <v>29</v>
      </c>
      <c r="B43" s="173" t="s">
        <v>501</v>
      </c>
      <c r="C43" s="257" t="s">
        <v>1104</v>
      </c>
      <c r="D43" s="174" t="s">
        <v>1103</v>
      </c>
      <c r="E43" s="175">
        <v>1976</v>
      </c>
      <c r="F43" s="176" t="s">
        <v>90</v>
      </c>
      <c r="G43" s="176">
        <v>5</v>
      </c>
      <c r="H43" s="177">
        <v>6</v>
      </c>
      <c r="I43" s="178">
        <v>4347.1000000000004</v>
      </c>
      <c r="J43" s="178">
        <v>3936.1</v>
      </c>
      <c r="K43" s="305">
        <v>182</v>
      </c>
      <c r="L43" s="178">
        <f>'Приложение 2.1'!G45</f>
        <v>3687175.82</v>
      </c>
      <c r="M43" s="361">
        <v>0</v>
      </c>
      <c r="N43" s="361">
        <v>0</v>
      </c>
      <c r="O43" s="361">
        <v>0</v>
      </c>
      <c r="P43" s="361">
        <f t="shared" si="2"/>
        <v>3687175.82</v>
      </c>
      <c r="Q43" s="361">
        <v>0</v>
      </c>
      <c r="R43" s="361">
        <v>0</v>
      </c>
      <c r="S43" s="361" t="s">
        <v>585</v>
      </c>
      <c r="T43" s="100"/>
      <c r="U43" s="101"/>
    </row>
    <row r="44" spans="1:21" ht="9" customHeight="1">
      <c r="A44" s="368">
        <v>30</v>
      </c>
      <c r="B44" s="173" t="s">
        <v>502</v>
      </c>
      <c r="C44" s="257" t="s">
        <v>1104</v>
      </c>
      <c r="D44" s="174" t="s">
        <v>1103</v>
      </c>
      <c r="E44" s="175">
        <v>1976</v>
      </c>
      <c r="F44" s="176" t="s">
        <v>88</v>
      </c>
      <c r="G44" s="176">
        <v>5</v>
      </c>
      <c r="H44" s="177">
        <v>4</v>
      </c>
      <c r="I44" s="178">
        <v>3433.6</v>
      </c>
      <c r="J44" s="178">
        <v>3164.8</v>
      </c>
      <c r="K44" s="305">
        <v>168</v>
      </c>
      <c r="L44" s="178">
        <f>'Приложение 2.1'!G46</f>
        <v>3011850.86</v>
      </c>
      <c r="M44" s="361">
        <v>0</v>
      </c>
      <c r="N44" s="361">
        <v>0</v>
      </c>
      <c r="O44" s="361">
        <v>0</v>
      </c>
      <c r="P44" s="361">
        <f t="shared" si="2"/>
        <v>3011850.86</v>
      </c>
      <c r="Q44" s="361">
        <v>0</v>
      </c>
      <c r="R44" s="361">
        <v>0</v>
      </c>
      <c r="S44" s="361" t="s">
        <v>585</v>
      </c>
      <c r="T44" s="100"/>
      <c r="U44" s="101"/>
    </row>
    <row r="45" spans="1:21" ht="9" customHeight="1">
      <c r="A45" s="368">
        <v>31</v>
      </c>
      <c r="B45" s="173" t="s">
        <v>503</v>
      </c>
      <c r="C45" s="257" t="s">
        <v>1104</v>
      </c>
      <c r="D45" s="174" t="s">
        <v>1103</v>
      </c>
      <c r="E45" s="175">
        <v>1972</v>
      </c>
      <c r="F45" s="176" t="s">
        <v>88</v>
      </c>
      <c r="G45" s="176">
        <v>5</v>
      </c>
      <c r="H45" s="177">
        <v>4</v>
      </c>
      <c r="I45" s="178">
        <v>3331.6</v>
      </c>
      <c r="J45" s="178">
        <v>2990.3</v>
      </c>
      <c r="K45" s="305">
        <v>155</v>
      </c>
      <c r="L45" s="178">
        <f>'Приложение 2.1'!G47</f>
        <v>2813131.82</v>
      </c>
      <c r="M45" s="361">
        <v>0</v>
      </c>
      <c r="N45" s="361">
        <v>0</v>
      </c>
      <c r="O45" s="361">
        <v>0</v>
      </c>
      <c r="P45" s="361">
        <f t="shared" si="2"/>
        <v>2813131.82</v>
      </c>
      <c r="Q45" s="361">
        <v>0</v>
      </c>
      <c r="R45" s="361">
        <v>0</v>
      </c>
      <c r="S45" s="361" t="s">
        <v>585</v>
      </c>
      <c r="T45" s="100"/>
      <c r="U45" s="101"/>
    </row>
    <row r="46" spans="1:21" ht="9" customHeight="1">
      <c r="A46" s="368">
        <v>32</v>
      </c>
      <c r="B46" s="173" t="s">
        <v>504</v>
      </c>
      <c r="C46" s="257" t="s">
        <v>1104</v>
      </c>
      <c r="D46" s="174" t="s">
        <v>1103</v>
      </c>
      <c r="E46" s="175">
        <v>1979</v>
      </c>
      <c r="F46" s="176" t="s">
        <v>90</v>
      </c>
      <c r="G46" s="176">
        <v>5</v>
      </c>
      <c r="H46" s="177">
        <v>6</v>
      </c>
      <c r="I46" s="178">
        <v>4305.3999999999996</v>
      </c>
      <c r="J46" s="178">
        <v>3894.4</v>
      </c>
      <c r="K46" s="305">
        <v>205</v>
      </c>
      <c r="L46" s="178">
        <f>'Приложение 2.1'!G48</f>
        <v>3861527.39</v>
      </c>
      <c r="M46" s="361">
        <v>0</v>
      </c>
      <c r="N46" s="361">
        <v>0</v>
      </c>
      <c r="O46" s="361">
        <v>0</v>
      </c>
      <c r="P46" s="361">
        <f t="shared" si="2"/>
        <v>3861527.39</v>
      </c>
      <c r="Q46" s="361">
        <v>0</v>
      </c>
      <c r="R46" s="361">
        <v>0</v>
      </c>
      <c r="S46" s="361" t="s">
        <v>585</v>
      </c>
      <c r="T46" s="100"/>
      <c r="U46" s="101"/>
    </row>
    <row r="47" spans="1:21" ht="9" customHeight="1">
      <c r="A47" s="368">
        <v>33</v>
      </c>
      <c r="B47" s="173" t="s">
        <v>505</v>
      </c>
      <c r="C47" s="257" t="s">
        <v>1104</v>
      </c>
      <c r="D47" s="174" t="s">
        <v>1103</v>
      </c>
      <c r="E47" s="175">
        <v>1983</v>
      </c>
      <c r="F47" s="176" t="s">
        <v>88</v>
      </c>
      <c r="G47" s="176">
        <v>5</v>
      </c>
      <c r="H47" s="177">
        <v>8</v>
      </c>
      <c r="I47" s="178">
        <v>6069.4</v>
      </c>
      <c r="J47" s="178">
        <v>4613.5</v>
      </c>
      <c r="K47" s="305">
        <v>202</v>
      </c>
      <c r="L47" s="178">
        <f>'Приложение 2.1'!G49</f>
        <v>6015591.7199999997</v>
      </c>
      <c r="M47" s="361">
        <v>0</v>
      </c>
      <c r="N47" s="361">
        <v>0</v>
      </c>
      <c r="O47" s="361">
        <v>0</v>
      </c>
      <c r="P47" s="361">
        <f t="shared" si="2"/>
        <v>6015591.7199999997</v>
      </c>
      <c r="Q47" s="361">
        <v>0</v>
      </c>
      <c r="R47" s="361">
        <v>0</v>
      </c>
      <c r="S47" s="361" t="s">
        <v>585</v>
      </c>
      <c r="T47" s="100"/>
      <c r="U47" s="101"/>
    </row>
    <row r="48" spans="1:21" ht="9" customHeight="1">
      <c r="A48" s="368">
        <v>34</v>
      </c>
      <c r="B48" s="173" t="s">
        <v>506</v>
      </c>
      <c r="C48" s="257" t="s">
        <v>1104</v>
      </c>
      <c r="D48" s="174" t="s">
        <v>1103</v>
      </c>
      <c r="E48" s="175">
        <v>1988</v>
      </c>
      <c r="F48" s="176" t="s">
        <v>88</v>
      </c>
      <c r="G48" s="176">
        <v>5</v>
      </c>
      <c r="H48" s="177">
        <v>2</v>
      </c>
      <c r="I48" s="178">
        <v>1579.9</v>
      </c>
      <c r="J48" s="178">
        <v>1116.4000000000001</v>
      </c>
      <c r="K48" s="305">
        <v>51</v>
      </c>
      <c r="L48" s="178">
        <f>'Приложение 2.1'!G50</f>
        <v>1732064.3</v>
      </c>
      <c r="M48" s="361">
        <v>0</v>
      </c>
      <c r="N48" s="361">
        <v>0</v>
      </c>
      <c r="O48" s="361">
        <v>0</v>
      </c>
      <c r="P48" s="361">
        <f t="shared" si="2"/>
        <v>1732064.3</v>
      </c>
      <c r="Q48" s="361">
        <v>0</v>
      </c>
      <c r="R48" s="361">
        <v>0</v>
      </c>
      <c r="S48" s="361" t="s">
        <v>585</v>
      </c>
      <c r="T48" s="100"/>
      <c r="U48" s="101"/>
    </row>
    <row r="49" spans="1:21" ht="9" customHeight="1">
      <c r="A49" s="368">
        <v>35</v>
      </c>
      <c r="B49" s="173" t="s">
        <v>508</v>
      </c>
      <c r="C49" s="257" t="s">
        <v>1104</v>
      </c>
      <c r="D49" s="174" t="s">
        <v>1103</v>
      </c>
      <c r="E49" s="175">
        <v>1980</v>
      </c>
      <c r="F49" s="176" t="s">
        <v>88</v>
      </c>
      <c r="G49" s="176">
        <v>5</v>
      </c>
      <c r="H49" s="177">
        <v>4</v>
      </c>
      <c r="I49" s="178">
        <v>3652.1</v>
      </c>
      <c r="J49" s="178">
        <v>2676.7</v>
      </c>
      <c r="K49" s="305">
        <v>143</v>
      </c>
      <c r="L49" s="178">
        <f>'Приложение 2.1'!G51</f>
        <v>3238524.38</v>
      </c>
      <c r="M49" s="361">
        <v>0</v>
      </c>
      <c r="N49" s="361">
        <v>0</v>
      </c>
      <c r="O49" s="361">
        <v>0</v>
      </c>
      <c r="P49" s="361">
        <f t="shared" si="2"/>
        <v>3238524.38</v>
      </c>
      <c r="Q49" s="361">
        <v>0</v>
      </c>
      <c r="R49" s="361">
        <v>0</v>
      </c>
      <c r="S49" s="361" t="s">
        <v>585</v>
      </c>
      <c r="T49" s="100"/>
      <c r="U49" s="101"/>
    </row>
    <row r="50" spans="1:21" ht="9" customHeight="1">
      <c r="A50" s="368">
        <v>36</v>
      </c>
      <c r="B50" s="173" t="s">
        <v>509</v>
      </c>
      <c r="C50" s="257" t="s">
        <v>1104</v>
      </c>
      <c r="D50" s="174" t="s">
        <v>1103</v>
      </c>
      <c r="E50" s="175">
        <v>1955</v>
      </c>
      <c r="F50" s="176" t="s">
        <v>88</v>
      </c>
      <c r="G50" s="176">
        <v>3</v>
      </c>
      <c r="H50" s="177">
        <v>3</v>
      </c>
      <c r="I50" s="178">
        <v>2187.1999999999998</v>
      </c>
      <c r="J50" s="178">
        <v>1421.4</v>
      </c>
      <c r="K50" s="305">
        <v>66</v>
      </c>
      <c r="L50" s="178">
        <f>'Приложение 2.1'!G52</f>
        <v>3755340.93</v>
      </c>
      <c r="M50" s="361">
        <v>0</v>
      </c>
      <c r="N50" s="361">
        <v>0</v>
      </c>
      <c r="O50" s="361">
        <v>0</v>
      </c>
      <c r="P50" s="361">
        <f t="shared" si="2"/>
        <v>3755340.93</v>
      </c>
      <c r="Q50" s="361">
        <v>0</v>
      </c>
      <c r="R50" s="361">
        <v>0</v>
      </c>
      <c r="S50" s="361" t="s">
        <v>585</v>
      </c>
      <c r="T50" s="100"/>
      <c r="U50" s="101"/>
    </row>
    <row r="51" spans="1:21" ht="9" customHeight="1">
      <c r="A51" s="368">
        <v>37</v>
      </c>
      <c r="B51" s="173" t="s">
        <v>510</v>
      </c>
      <c r="C51" s="257" t="s">
        <v>1104</v>
      </c>
      <c r="D51" s="174" t="s">
        <v>1103</v>
      </c>
      <c r="E51" s="175">
        <v>1964</v>
      </c>
      <c r="F51" s="176" t="s">
        <v>88</v>
      </c>
      <c r="G51" s="176">
        <v>5</v>
      </c>
      <c r="H51" s="177">
        <v>2</v>
      </c>
      <c r="I51" s="178">
        <v>1713.5</v>
      </c>
      <c r="J51" s="178">
        <v>1549.7</v>
      </c>
      <c r="K51" s="305">
        <v>69</v>
      </c>
      <c r="L51" s="178">
        <f>'Приложение 2.1'!G53</f>
        <v>1899974.37</v>
      </c>
      <c r="M51" s="361">
        <v>0</v>
      </c>
      <c r="N51" s="361">
        <v>0</v>
      </c>
      <c r="O51" s="361">
        <v>0</v>
      </c>
      <c r="P51" s="361">
        <f t="shared" si="2"/>
        <v>1899974.37</v>
      </c>
      <c r="Q51" s="361">
        <v>0</v>
      </c>
      <c r="R51" s="361">
        <v>0</v>
      </c>
      <c r="S51" s="361" t="s">
        <v>585</v>
      </c>
      <c r="T51" s="100"/>
      <c r="U51" s="101"/>
    </row>
    <row r="52" spans="1:21" ht="9" customHeight="1">
      <c r="A52" s="368">
        <v>38</v>
      </c>
      <c r="B52" s="173" t="s">
        <v>511</v>
      </c>
      <c r="C52" s="257" t="s">
        <v>1104</v>
      </c>
      <c r="D52" s="174" t="s">
        <v>1103</v>
      </c>
      <c r="E52" s="175">
        <v>1963</v>
      </c>
      <c r="F52" s="176" t="s">
        <v>88</v>
      </c>
      <c r="G52" s="176">
        <v>3</v>
      </c>
      <c r="H52" s="177">
        <v>4</v>
      </c>
      <c r="I52" s="178">
        <v>1976.1</v>
      </c>
      <c r="J52" s="178">
        <v>1764.7</v>
      </c>
      <c r="K52" s="305">
        <v>69</v>
      </c>
      <c r="L52" s="178">
        <f>'Приложение 2.1'!G54</f>
        <v>3027054.76</v>
      </c>
      <c r="M52" s="361">
        <v>0</v>
      </c>
      <c r="N52" s="361">
        <v>0</v>
      </c>
      <c r="O52" s="361">
        <v>0</v>
      </c>
      <c r="P52" s="361">
        <f t="shared" si="2"/>
        <v>3027054.76</v>
      </c>
      <c r="Q52" s="361">
        <v>0</v>
      </c>
      <c r="R52" s="361">
        <v>0</v>
      </c>
      <c r="S52" s="361" t="s">
        <v>585</v>
      </c>
      <c r="T52" s="100"/>
      <c r="U52" s="101"/>
    </row>
    <row r="53" spans="1:21" ht="9" customHeight="1">
      <c r="A53" s="368">
        <v>39</v>
      </c>
      <c r="B53" s="173" t="s">
        <v>512</v>
      </c>
      <c r="C53" s="257" t="s">
        <v>1104</v>
      </c>
      <c r="D53" s="174" t="s">
        <v>1103</v>
      </c>
      <c r="E53" s="175">
        <v>1971</v>
      </c>
      <c r="F53" s="176" t="s">
        <v>90</v>
      </c>
      <c r="G53" s="176">
        <v>5</v>
      </c>
      <c r="H53" s="177">
        <v>4</v>
      </c>
      <c r="I53" s="178">
        <v>3537.7</v>
      </c>
      <c r="J53" s="178">
        <v>3164.4</v>
      </c>
      <c r="K53" s="305">
        <v>164</v>
      </c>
      <c r="L53" s="178">
        <f>'Приложение 2.1'!G55</f>
        <v>2557741.2799999998</v>
      </c>
      <c r="M53" s="361">
        <v>0</v>
      </c>
      <c r="N53" s="361">
        <v>0</v>
      </c>
      <c r="O53" s="361">
        <v>0</v>
      </c>
      <c r="P53" s="361">
        <f t="shared" si="2"/>
        <v>2557741.2799999998</v>
      </c>
      <c r="Q53" s="361">
        <v>0</v>
      </c>
      <c r="R53" s="361">
        <v>0</v>
      </c>
      <c r="S53" s="361" t="s">
        <v>585</v>
      </c>
      <c r="T53" s="100"/>
      <c r="U53" s="101"/>
    </row>
    <row r="54" spans="1:21" ht="9" customHeight="1">
      <c r="A54" s="368">
        <v>40</v>
      </c>
      <c r="B54" s="173" t="s">
        <v>513</v>
      </c>
      <c r="C54" s="257" t="s">
        <v>1104</v>
      </c>
      <c r="D54" s="174" t="s">
        <v>1103</v>
      </c>
      <c r="E54" s="175">
        <v>1977</v>
      </c>
      <c r="F54" s="176" t="s">
        <v>90</v>
      </c>
      <c r="G54" s="176">
        <v>5</v>
      </c>
      <c r="H54" s="177">
        <v>3</v>
      </c>
      <c r="I54" s="178">
        <v>2459.1</v>
      </c>
      <c r="J54" s="178">
        <v>2106.4</v>
      </c>
      <c r="K54" s="305">
        <v>98</v>
      </c>
      <c r="L54" s="178">
        <f>'Приложение 2.1'!G56</f>
        <v>1757873.02</v>
      </c>
      <c r="M54" s="361">
        <v>0</v>
      </c>
      <c r="N54" s="361">
        <v>0</v>
      </c>
      <c r="O54" s="361">
        <v>0</v>
      </c>
      <c r="P54" s="361">
        <f t="shared" si="2"/>
        <v>1757873.02</v>
      </c>
      <c r="Q54" s="361">
        <v>0</v>
      </c>
      <c r="R54" s="361">
        <v>0</v>
      </c>
      <c r="S54" s="361" t="s">
        <v>585</v>
      </c>
      <c r="T54" s="100"/>
      <c r="U54" s="101"/>
    </row>
    <row r="55" spans="1:21" ht="9" customHeight="1">
      <c r="A55" s="368">
        <v>41</v>
      </c>
      <c r="B55" s="173" t="s">
        <v>514</v>
      </c>
      <c r="C55" s="257" t="s">
        <v>1104</v>
      </c>
      <c r="D55" s="174" t="s">
        <v>1103</v>
      </c>
      <c r="E55" s="175">
        <v>1989</v>
      </c>
      <c r="F55" s="176" t="s">
        <v>88</v>
      </c>
      <c r="G55" s="176">
        <v>9</v>
      </c>
      <c r="H55" s="177">
        <v>1</v>
      </c>
      <c r="I55" s="178">
        <v>6011.3</v>
      </c>
      <c r="J55" s="178">
        <v>4985</v>
      </c>
      <c r="K55" s="305">
        <v>186</v>
      </c>
      <c r="L55" s="178">
        <f>'Приложение 2.1'!G57</f>
        <v>1942760.24</v>
      </c>
      <c r="M55" s="361">
        <v>0</v>
      </c>
      <c r="N55" s="361">
        <v>0</v>
      </c>
      <c r="O55" s="361">
        <v>0</v>
      </c>
      <c r="P55" s="361">
        <f t="shared" si="2"/>
        <v>1942760.24</v>
      </c>
      <c r="Q55" s="361">
        <v>0</v>
      </c>
      <c r="R55" s="361">
        <v>0</v>
      </c>
      <c r="S55" s="361" t="s">
        <v>585</v>
      </c>
      <c r="T55" s="100"/>
      <c r="U55" s="101"/>
    </row>
    <row r="56" spans="1:21" ht="9" customHeight="1">
      <c r="A56" s="368">
        <v>42</v>
      </c>
      <c r="B56" s="173" t="s">
        <v>515</v>
      </c>
      <c r="C56" s="257" t="s">
        <v>1104</v>
      </c>
      <c r="D56" s="174" t="s">
        <v>1103</v>
      </c>
      <c r="E56" s="175">
        <v>1989</v>
      </c>
      <c r="F56" s="176" t="s">
        <v>88</v>
      </c>
      <c r="G56" s="176">
        <v>9</v>
      </c>
      <c r="H56" s="177">
        <v>1</v>
      </c>
      <c r="I56" s="178">
        <v>5957.8</v>
      </c>
      <c r="J56" s="178">
        <v>4964.5</v>
      </c>
      <c r="K56" s="305">
        <v>228</v>
      </c>
      <c r="L56" s="178">
        <f>'Приложение 2.1'!G58</f>
        <v>1943811.65</v>
      </c>
      <c r="M56" s="361">
        <v>0</v>
      </c>
      <c r="N56" s="361">
        <v>0</v>
      </c>
      <c r="O56" s="361">
        <v>0</v>
      </c>
      <c r="P56" s="361">
        <f t="shared" si="2"/>
        <v>1943811.65</v>
      </c>
      <c r="Q56" s="361">
        <v>0</v>
      </c>
      <c r="R56" s="361">
        <v>0</v>
      </c>
      <c r="S56" s="361" t="s">
        <v>585</v>
      </c>
      <c r="T56" s="100"/>
      <c r="U56" s="101"/>
    </row>
    <row r="57" spans="1:21" ht="9" customHeight="1">
      <c r="A57" s="368">
        <v>43</v>
      </c>
      <c r="B57" s="173" t="s">
        <v>516</v>
      </c>
      <c r="C57" s="257" t="s">
        <v>1104</v>
      </c>
      <c r="D57" s="174" t="s">
        <v>1103</v>
      </c>
      <c r="E57" s="175">
        <v>1966</v>
      </c>
      <c r="F57" s="176" t="s">
        <v>88</v>
      </c>
      <c r="G57" s="176">
        <v>2</v>
      </c>
      <c r="H57" s="177">
        <v>1</v>
      </c>
      <c r="I57" s="178">
        <v>987</v>
      </c>
      <c r="J57" s="178">
        <v>581.4</v>
      </c>
      <c r="K57" s="305">
        <v>78</v>
      </c>
      <c r="L57" s="178">
        <f>'Приложение 2.1'!G59</f>
        <v>1979969.06</v>
      </c>
      <c r="M57" s="361">
        <v>0</v>
      </c>
      <c r="N57" s="361">
        <v>0</v>
      </c>
      <c r="O57" s="361">
        <v>0</v>
      </c>
      <c r="P57" s="361">
        <f t="shared" si="2"/>
        <v>1979969.06</v>
      </c>
      <c r="Q57" s="361">
        <v>0</v>
      </c>
      <c r="R57" s="361">
        <v>0</v>
      </c>
      <c r="S57" s="361" t="s">
        <v>585</v>
      </c>
      <c r="T57" s="100"/>
      <c r="U57" s="101"/>
    </row>
    <row r="58" spans="1:21" ht="9" customHeight="1">
      <c r="A58" s="368">
        <v>44</v>
      </c>
      <c r="B58" s="173" t="s">
        <v>517</v>
      </c>
      <c r="C58" s="257" t="s">
        <v>1104</v>
      </c>
      <c r="D58" s="174" t="s">
        <v>1103</v>
      </c>
      <c r="E58" s="175">
        <v>1986</v>
      </c>
      <c r="F58" s="176" t="s">
        <v>88</v>
      </c>
      <c r="G58" s="176">
        <v>5</v>
      </c>
      <c r="H58" s="177">
        <v>4</v>
      </c>
      <c r="I58" s="178">
        <v>3125</v>
      </c>
      <c r="J58" s="178">
        <v>2806</v>
      </c>
      <c r="K58" s="305">
        <v>135</v>
      </c>
      <c r="L58" s="178">
        <f>'Приложение 2.1'!G60</f>
        <v>2617389.71</v>
      </c>
      <c r="M58" s="361">
        <v>0</v>
      </c>
      <c r="N58" s="361">
        <v>0</v>
      </c>
      <c r="O58" s="361">
        <v>0</v>
      </c>
      <c r="P58" s="361">
        <f t="shared" si="2"/>
        <v>2617389.71</v>
      </c>
      <c r="Q58" s="361">
        <v>0</v>
      </c>
      <c r="R58" s="361">
        <v>0</v>
      </c>
      <c r="S58" s="361" t="s">
        <v>585</v>
      </c>
      <c r="T58" s="100"/>
      <c r="U58" s="101"/>
    </row>
    <row r="59" spans="1:21" ht="9" customHeight="1">
      <c r="A59" s="368">
        <v>45</v>
      </c>
      <c r="B59" s="173" t="s">
        <v>518</v>
      </c>
      <c r="C59" s="257" t="s">
        <v>1104</v>
      </c>
      <c r="D59" s="174" t="s">
        <v>1103</v>
      </c>
      <c r="E59" s="175">
        <v>1989</v>
      </c>
      <c r="F59" s="176" t="s">
        <v>88</v>
      </c>
      <c r="G59" s="176">
        <v>9</v>
      </c>
      <c r="H59" s="177">
        <v>2</v>
      </c>
      <c r="I59" s="178">
        <v>10082.200000000001</v>
      </c>
      <c r="J59" s="178">
        <v>8152.1</v>
      </c>
      <c r="K59" s="305">
        <v>350</v>
      </c>
      <c r="L59" s="178">
        <f>'Приложение 2.1'!G61</f>
        <v>3493163</v>
      </c>
      <c r="M59" s="361">
        <v>0</v>
      </c>
      <c r="N59" s="361">
        <v>0</v>
      </c>
      <c r="O59" s="361">
        <v>0</v>
      </c>
      <c r="P59" s="361">
        <f t="shared" si="2"/>
        <v>3493163</v>
      </c>
      <c r="Q59" s="361">
        <v>0</v>
      </c>
      <c r="R59" s="361">
        <v>0</v>
      </c>
      <c r="S59" s="361" t="s">
        <v>585</v>
      </c>
      <c r="T59" s="100"/>
      <c r="U59" s="101"/>
    </row>
    <row r="60" spans="1:21" ht="9" customHeight="1">
      <c r="A60" s="368">
        <v>46</v>
      </c>
      <c r="B60" s="173" t="s">
        <v>519</v>
      </c>
      <c r="C60" s="257" t="s">
        <v>1104</v>
      </c>
      <c r="D60" s="174" t="s">
        <v>1103</v>
      </c>
      <c r="E60" s="175">
        <v>1967</v>
      </c>
      <c r="F60" s="176" t="s">
        <v>88</v>
      </c>
      <c r="G60" s="176">
        <v>5</v>
      </c>
      <c r="H60" s="177">
        <v>4</v>
      </c>
      <c r="I60" s="178">
        <v>3890.6</v>
      </c>
      <c r="J60" s="178">
        <v>3508.6</v>
      </c>
      <c r="K60" s="305">
        <v>162</v>
      </c>
      <c r="L60" s="178">
        <f>'Приложение 2.1'!G62</f>
        <v>3567557.58</v>
      </c>
      <c r="M60" s="361">
        <v>0</v>
      </c>
      <c r="N60" s="361">
        <v>0</v>
      </c>
      <c r="O60" s="361">
        <v>0</v>
      </c>
      <c r="P60" s="361">
        <f t="shared" si="2"/>
        <v>3567557.58</v>
      </c>
      <c r="Q60" s="361">
        <v>0</v>
      </c>
      <c r="R60" s="361">
        <v>0</v>
      </c>
      <c r="S60" s="361" t="s">
        <v>585</v>
      </c>
      <c r="T60" s="100"/>
      <c r="U60" s="101"/>
    </row>
    <row r="61" spans="1:21" ht="9" customHeight="1">
      <c r="A61" s="368">
        <v>47</v>
      </c>
      <c r="B61" s="173" t="s">
        <v>520</v>
      </c>
      <c r="C61" s="257" t="s">
        <v>1104</v>
      </c>
      <c r="D61" s="174" t="s">
        <v>1103</v>
      </c>
      <c r="E61" s="175">
        <v>1989</v>
      </c>
      <c r="F61" s="176" t="s">
        <v>88</v>
      </c>
      <c r="G61" s="176">
        <v>5</v>
      </c>
      <c r="H61" s="177">
        <v>3</v>
      </c>
      <c r="I61" s="178">
        <v>3414.9</v>
      </c>
      <c r="J61" s="178">
        <v>3100.9</v>
      </c>
      <c r="K61" s="305">
        <v>202</v>
      </c>
      <c r="L61" s="178">
        <f>'Приложение 2.1'!G63</f>
        <v>1527789.53</v>
      </c>
      <c r="M61" s="361">
        <v>0</v>
      </c>
      <c r="N61" s="361">
        <v>0</v>
      </c>
      <c r="O61" s="361">
        <v>0</v>
      </c>
      <c r="P61" s="361">
        <f t="shared" si="2"/>
        <v>1527789.53</v>
      </c>
      <c r="Q61" s="361">
        <v>0</v>
      </c>
      <c r="R61" s="361">
        <v>0</v>
      </c>
      <c r="S61" s="361" t="s">
        <v>585</v>
      </c>
      <c r="T61" s="100"/>
      <c r="U61" s="101"/>
    </row>
    <row r="62" spans="1:21" ht="9" customHeight="1">
      <c r="A62" s="368">
        <v>48</v>
      </c>
      <c r="B62" s="173" t="s">
        <v>521</v>
      </c>
      <c r="C62" s="257" t="s">
        <v>1104</v>
      </c>
      <c r="D62" s="174" t="s">
        <v>1103</v>
      </c>
      <c r="E62" s="175">
        <v>1988</v>
      </c>
      <c r="F62" s="176" t="s">
        <v>90</v>
      </c>
      <c r="G62" s="176">
        <v>5</v>
      </c>
      <c r="H62" s="177">
        <v>5</v>
      </c>
      <c r="I62" s="178">
        <v>4146.2</v>
      </c>
      <c r="J62" s="178">
        <v>3458.6</v>
      </c>
      <c r="K62" s="305">
        <v>176</v>
      </c>
      <c r="L62" s="178">
        <f>'Приложение 2.1'!G64</f>
        <v>2481802.84</v>
      </c>
      <c r="M62" s="361">
        <v>0</v>
      </c>
      <c r="N62" s="361">
        <v>0</v>
      </c>
      <c r="O62" s="361">
        <v>0</v>
      </c>
      <c r="P62" s="361">
        <f t="shared" si="2"/>
        <v>2481802.84</v>
      </c>
      <c r="Q62" s="361">
        <v>0</v>
      </c>
      <c r="R62" s="361">
        <v>0</v>
      </c>
      <c r="S62" s="361" t="s">
        <v>585</v>
      </c>
      <c r="T62" s="100"/>
      <c r="U62" s="101"/>
    </row>
    <row r="63" spans="1:21" ht="9" customHeight="1">
      <c r="A63" s="368">
        <v>49</v>
      </c>
      <c r="B63" s="173" t="s">
        <v>522</v>
      </c>
      <c r="C63" s="257" t="s">
        <v>1104</v>
      </c>
      <c r="D63" s="174" t="s">
        <v>1103</v>
      </c>
      <c r="E63" s="175">
        <v>1957</v>
      </c>
      <c r="F63" s="176" t="s">
        <v>88</v>
      </c>
      <c r="G63" s="176">
        <v>3</v>
      </c>
      <c r="H63" s="177">
        <v>3</v>
      </c>
      <c r="I63" s="178">
        <v>1443.3</v>
      </c>
      <c r="J63" s="178">
        <v>1329</v>
      </c>
      <c r="K63" s="305">
        <v>53</v>
      </c>
      <c r="L63" s="178">
        <f>'Приложение 2.1'!G65</f>
        <v>1974907.47</v>
      </c>
      <c r="M63" s="361">
        <v>0</v>
      </c>
      <c r="N63" s="361">
        <v>0</v>
      </c>
      <c r="O63" s="361">
        <v>0</v>
      </c>
      <c r="P63" s="361">
        <f t="shared" si="2"/>
        <v>1974907.47</v>
      </c>
      <c r="Q63" s="361">
        <v>0</v>
      </c>
      <c r="R63" s="361">
        <v>0</v>
      </c>
      <c r="S63" s="361" t="s">
        <v>585</v>
      </c>
      <c r="T63" s="100"/>
      <c r="U63" s="101"/>
    </row>
    <row r="64" spans="1:21" ht="9" customHeight="1">
      <c r="A64" s="368">
        <v>50</v>
      </c>
      <c r="B64" s="173" t="s">
        <v>523</v>
      </c>
      <c r="C64" s="257" t="s">
        <v>1104</v>
      </c>
      <c r="D64" s="174" t="s">
        <v>1103</v>
      </c>
      <c r="E64" s="175">
        <v>1960</v>
      </c>
      <c r="F64" s="176" t="s">
        <v>88</v>
      </c>
      <c r="G64" s="176">
        <v>4</v>
      </c>
      <c r="H64" s="177">
        <v>4</v>
      </c>
      <c r="I64" s="178">
        <v>2701.5</v>
      </c>
      <c r="J64" s="178">
        <v>2510.5</v>
      </c>
      <c r="K64" s="305">
        <v>130</v>
      </c>
      <c r="L64" s="178">
        <f>'Приложение 2.1'!G66</f>
        <v>1916224.11</v>
      </c>
      <c r="M64" s="361">
        <v>0</v>
      </c>
      <c r="N64" s="361">
        <v>0</v>
      </c>
      <c r="O64" s="361">
        <v>0</v>
      </c>
      <c r="P64" s="361">
        <f t="shared" si="2"/>
        <v>1916224.11</v>
      </c>
      <c r="Q64" s="361">
        <v>0</v>
      </c>
      <c r="R64" s="361">
        <v>0</v>
      </c>
      <c r="S64" s="361" t="s">
        <v>585</v>
      </c>
      <c r="T64" s="100"/>
      <c r="U64" s="101"/>
    </row>
    <row r="65" spans="1:21" ht="9" customHeight="1">
      <c r="A65" s="368">
        <v>51</v>
      </c>
      <c r="B65" s="173" t="s">
        <v>524</v>
      </c>
      <c r="C65" s="257" t="s">
        <v>1104</v>
      </c>
      <c r="D65" s="174" t="s">
        <v>1103</v>
      </c>
      <c r="E65" s="175">
        <v>1964</v>
      </c>
      <c r="F65" s="176" t="s">
        <v>88</v>
      </c>
      <c r="G65" s="176">
        <v>4</v>
      </c>
      <c r="H65" s="177">
        <v>2</v>
      </c>
      <c r="I65" s="178">
        <v>1458.1</v>
      </c>
      <c r="J65" s="178">
        <v>1289.3</v>
      </c>
      <c r="K65" s="305">
        <v>67</v>
      </c>
      <c r="L65" s="178">
        <f>'Приложение 2.1'!G67</f>
        <v>1466586.94</v>
      </c>
      <c r="M65" s="361">
        <v>0</v>
      </c>
      <c r="N65" s="361">
        <v>0</v>
      </c>
      <c r="O65" s="361">
        <v>0</v>
      </c>
      <c r="P65" s="361">
        <f t="shared" si="2"/>
        <v>1466586.94</v>
      </c>
      <c r="Q65" s="361">
        <v>0</v>
      </c>
      <c r="R65" s="361">
        <v>0</v>
      </c>
      <c r="S65" s="361" t="s">
        <v>585</v>
      </c>
      <c r="T65" s="100"/>
      <c r="U65" s="101"/>
    </row>
    <row r="66" spans="1:21" ht="9" customHeight="1">
      <c r="A66" s="368">
        <v>52</v>
      </c>
      <c r="B66" s="173" t="s">
        <v>525</v>
      </c>
      <c r="C66" s="257" t="s">
        <v>1104</v>
      </c>
      <c r="D66" s="174" t="s">
        <v>1103</v>
      </c>
      <c r="E66" s="175">
        <v>1989</v>
      </c>
      <c r="F66" s="176" t="s">
        <v>88</v>
      </c>
      <c r="G66" s="176">
        <v>5</v>
      </c>
      <c r="H66" s="177">
        <v>4</v>
      </c>
      <c r="I66" s="178">
        <v>3816.6</v>
      </c>
      <c r="J66" s="178">
        <v>3491</v>
      </c>
      <c r="K66" s="305">
        <v>185</v>
      </c>
      <c r="L66" s="178">
        <f>'Приложение 2.1'!G68</f>
        <v>1992260.28</v>
      </c>
      <c r="M66" s="361">
        <v>0</v>
      </c>
      <c r="N66" s="361">
        <v>0</v>
      </c>
      <c r="O66" s="361">
        <v>0</v>
      </c>
      <c r="P66" s="361">
        <f t="shared" si="2"/>
        <v>1992260.28</v>
      </c>
      <c r="Q66" s="361">
        <v>0</v>
      </c>
      <c r="R66" s="361">
        <v>0</v>
      </c>
      <c r="S66" s="361" t="s">
        <v>585</v>
      </c>
      <c r="T66" s="100"/>
      <c r="U66" s="101"/>
    </row>
    <row r="67" spans="1:21" ht="9" customHeight="1">
      <c r="A67" s="368">
        <v>53</v>
      </c>
      <c r="B67" s="173" t="s">
        <v>526</v>
      </c>
      <c r="C67" s="257" t="s">
        <v>1104</v>
      </c>
      <c r="D67" s="174" t="s">
        <v>1103</v>
      </c>
      <c r="E67" s="175">
        <v>1988</v>
      </c>
      <c r="F67" s="176" t="s">
        <v>88</v>
      </c>
      <c r="G67" s="176">
        <v>5</v>
      </c>
      <c r="H67" s="177">
        <v>6</v>
      </c>
      <c r="I67" s="178">
        <v>5695.3</v>
      </c>
      <c r="J67" s="178">
        <v>5053</v>
      </c>
      <c r="K67" s="305">
        <v>227</v>
      </c>
      <c r="L67" s="178">
        <f>'Приложение 2.1'!G69</f>
        <v>4616125.47</v>
      </c>
      <c r="M67" s="361">
        <v>0</v>
      </c>
      <c r="N67" s="361">
        <v>0</v>
      </c>
      <c r="O67" s="361">
        <v>0</v>
      </c>
      <c r="P67" s="361">
        <f t="shared" si="2"/>
        <v>4616125.47</v>
      </c>
      <c r="Q67" s="361">
        <v>0</v>
      </c>
      <c r="R67" s="361">
        <v>0</v>
      </c>
      <c r="S67" s="361" t="s">
        <v>585</v>
      </c>
      <c r="T67" s="100"/>
      <c r="U67" s="101"/>
    </row>
    <row r="68" spans="1:21" ht="9" customHeight="1">
      <c r="A68" s="368">
        <v>54</v>
      </c>
      <c r="B68" s="173" t="s">
        <v>527</v>
      </c>
      <c r="C68" s="257" t="s">
        <v>1104</v>
      </c>
      <c r="D68" s="174" t="s">
        <v>1103</v>
      </c>
      <c r="E68" s="175">
        <v>1962</v>
      </c>
      <c r="F68" s="176" t="s">
        <v>90</v>
      </c>
      <c r="G68" s="176">
        <v>5</v>
      </c>
      <c r="H68" s="177">
        <v>3</v>
      </c>
      <c r="I68" s="178">
        <v>2757.6</v>
      </c>
      <c r="J68" s="178">
        <v>2528.1000000000004</v>
      </c>
      <c r="K68" s="305">
        <v>106</v>
      </c>
      <c r="L68" s="178">
        <f>'Приложение 2.1'!G70</f>
        <v>2464050.1</v>
      </c>
      <c r="M68" s="361">
        <v>0</v>
      </c>
      <c r="N68" s="361">
        <v>0</v>
      </c>
      <c r="O68" s="361">
        <v>0</v>
      </c>
      <c r="P68" s="361">
        <f t="shared" si="2"/>
        <v>2464050.1</v>
      </c>
      <c r="Q68" s="361">
        <v>0</v>
      </c>
      <c r="R68" s="361">
        <v>0</v>
      </c>
      <c r="S68" s="361" t="s">
        <v>585</v>
      </c>
      <c r="T68" s="100"/>
      <c r="U68" s="101"/>
    </row>
    <row r="69" spans="1:21" ht="9" customHeight="1">
      <c r="A69" s="368">
        <v>55</v>
      </c>
      <c r="B69" s="173" t="s">
        <v>528</v>
      </c>
      <c r="C69" s="257" t="s">
        <v>1104</v>
      </c>
      <c r="D69" s="174" t="s">
        <v>1103</v>
      </c>
      <c r="E69" s="175">
        <v>1980</v>
      </c>
      <c r="F69" s="176" t="s">
        <v>90</v>
      </c>
      <c r="G69" s="176">
        <v>5</v>
      </c>
      <c r="H69" s="177">
        <v>6</v>
      </c>
      <c r="I69" s="178">
        <v>5270.3</v>
      </c>
      <c r="J69" s="178">
        <v>4736.3</v>
      </c>
      <c r="K69" s="305">
        <v>241</v>
      </c>
      <c r="L69" s="178">
        <f>'Приложение 2.1'!G71</f>
        <v>3286398.35</v>
      </c>
      <c r="M69" s="361">
        <v>0</v>
      </c>
      <c r="N69" s="361">
        <v>0</v>
      </c>
      <c r="O69" s="361">
        <v>0</v>
      </c>
      <c r="P69" s="361">
        <f t="shared" si="2"/>
        <v>3286398.35</v>
      </c>
      <c r="Q69" s="361">
        <v>0</v>
      </c>
      <c r="R69" s="361">
        <v>0</v>
      </c>
      <c r="S69" s="361" t="s">
        <v>585</v>
      </c>
      <c r="T69" s="100"/>
      <c r="U69" s="101"/>
    </row>
    <row r="70" spans="1:21" ht="9" customHeight="1">
      <c r="A70" s="368">
        <v>56</v>
      </c>
      <c r="B70" s="173" t="s">
        <v>529</v>
      </c>
      <c r="C70" s="257" t="s">
        <v>1104</v>
      </c>
      <c r="D70" s="174" t="s">
        <v>1103</v>
      </c>
      <c r="E70" s="175">
        <v>1968</v>
      </c>
      <c r="F70" s="176" t="s">
        <v>88</v>
      </c>
      <c r="G70" s="176">
        <v>5</v>
      </c>
      <c r="H70" s="177">
        <v>1</v>
      </c>
      <c r="I70" s="178">
        <v>4393</v>
      </c>
      <c r="J70" s="178">
        <v>1897.7</v>
      </c>
      <c r="K70" s="305">
        <v>145</v>
      </c>
      <c r="L70" s="178">
        <f>'Приложение 2.1'!G72</f>
        <v>3208220.83</v>
      </c>
      <c r="M70" s="361">
        <v>0</v>
      </c>
      <c r="N70" s="361">
        <v>0</v>
      </c>
      <c r="O70" s="361">
        <v>0</v>
      </c>
      <c r="P70" s="361">
        <f t="shared" si="2"/>
        <v>3208220.83</v>
      </c>
      <c r="Q70" s="361">
        <v>0</v>
      </c>
      <c r="R70" s="361">
        <v>0</v>
      </c>
      <c r="S70" s="361" t="s">
        <v>585</v>
      </c>
      <c r="T70" s="100"/>
      <c r="U70" s="101"/>
    </row>
    <row r="71" spans="1:21" ht="9" customHeight="1">
      <c r="A71" s="368">
        <v>57</v>
      </c>
      <c r="B71" s="173" t="s">
        <v>530</v>
      </c>
      <c r="C71" s="257" t="s">
        <v>1104</v>
      </c>
      <c r="D71" s="174" t="s">
        <v>1103</v>
      </c>
      <c r="E71" s="175">
        <v>1988</v>
      </c>
      <c r="F71" s="176" t="s">
        <v>90</v>
      </c>
      <c r="G71" s="176">
        <v>9</v>
      </c>
      <c r="H71" s="177">
        <v>14</v>
      </c>
      <c r="I71" s="178">
        <v>31511.8</v>
      </c>
      <c r="J71" s="178">
        <v>27311.7</v>
      </c>
      <c r="K71" s="305">
        <v>1187</v>
      </c>
      <c r="L71" s="178">
        <f>'Приложение 2.1'!G73</f>
        <v>12163591.189999999</v>
      </c>
      <c r="M71" s="361">
        <v>0</v>
      </c>
      <c r="N71" s="361">
        <v>0</v>
      </c>
      <c r="O71" s="361">
        <v>0</v>
      </c>
      <c r="P71" s="361">
        <f t="shared" si="2"/>
        <v>12163591.189999999</v>
      </c>
      <c r="Q71" s="361">
        <v>0</v>
      </c>
      <c r="R71" s="361">
        <v>0</v>
      </c>
      <c r="S71" s="361" t="s">
        <v>585</v>
      </c>
      <c r="T71" s="100"/>
      <c r="U71" s="101"/>
    </row>
    <row r="72" spans="1:21" ht="9" customHeight="1">
      <c r="A72" s="368">
        <v>58</v>
      </c>
      <c r="B72" s="173" t="s">
        <v>531</v>
      </c>
      <c r="C72" s="257" t="s">
        <v>1104</v>
      </c>
      <c r="D72" s="174" t="s">
        <v>1103</v>
      </c>
      <c r="E72" s="175">
        <v>1986</v>
      </c>
      <c r="F72" s="176" t="s">
        <v>88</v>
      </c>
      <c r="G72" s="176">
        <v>5</v>
      </c>
      <c r="H72" s="177">
        <v>4</v>
      </c>
      <c r="I72" s="178">
        <v>3057.7</v>
      </c>
      <c r="J72" s="178">
        <v>2768.4</v>
      </c>
      <c r="K72" s="305">
        <v>141</v>
      </c>
      <c r="L72" s="178">
        <f>'Приложение 2.1'!G74</f>
        <v>1399132.56</v>
      </c>
      <c r="M72" s="361">
        <v>0</v>
      </c>
      <c r="N72" s="361">
        <v>0</v>
      </c>
      <c r="O72" s="361">
        <v>0</v>
      </c>
      <c r="P72" s="361">
        <f t="shared" si="2"/>
        <v>1399132.56</v>
      </c>
      <c r="Q72" s="361">
        <v>0</v>
      </c>
      <c r="R72" s="361">
        <v>0</v>
      </c>
      <c r="S72" s="361" t="s">
        <v>585</v>
      </c>
      <c r="T72" s="100"/>
      <c r="U72" s="101"/>
    </row>
    <row r="73" spans="1:21" ht="9" customHeight="1">
      <c r="A73" s="368">
        <v>59</v>
      </c>
      <c r="B73" s="173" t="s">
        <v>532</v>
      </c>
      <c r="C73" s="257" t="s">
        <v>1104</v>
      </c>
      <c r="D73" s="174" t="s">
        <v>1103</v>
      </c>
      <c r="E73" s="175">
        <v>1973</v>
      </c>
      <c r="F73" s="176" t="s">
        <v>88</v>
      </c>
      <c r="G73" s="176">
        <v>5</v>
      </c>
      <c r="H73" s="177">
        <v>1</v>
      </c>
      <c r="I73" s="178">
        <v>3992.7</v>
      </c>
      <c r="J73" s="178">
        <v>2680.2</v>
      </c>
      <c r="K73" s="305">
        <v>256</v>
      </c>
      <c r="L73" s="178">
        <f>'Приложение 2.1'!G75</f>
        <v>2292469.0499999998</v>
      </c>
      <c r="M73" s="361">
        <v>0</v>
      </c>
      <c r="N73" s="361">
        <v>0</v>
      </c>
      <c r="O73" s="361">
        <v>0</v>
      </c>
      <c r="P73" s="361">
        <f t="shared" si="2"/>
        <v>2292469.0499999998</v>
      </c>
      <c r="Q73" s="361">
        <v>0</v>
      </c>
      <c r="R73" s="361">
        <v>0</v>
      </c>
      <c r="S73" s="361" t="s">
        <v>585</v>
      </c>
      <c r="T73" s="100"/>
      <c r="U73" s="101"/>
    </row>
    <row r="74" spans="1:21" ht="9" customHeight="1">
      <c r="A74" s="368">
        <v>60</v>
      </c>
      <c r="B74" s="173" t="s">
        <v>533</v>
      </c>
      <c r="C74" s="257" t="s">
        <v>1104</v>
      </c>
      <c r="D74" s="174" t="s">
        <v>1103</v>
      </c>
      <c r="E74" s="175">
        <v>1967</v>
      </c>
      <c r="F74" s="176" t="s">
        <v>88</v>
      </c>
      <c r="G74" s="176">
        <v>5</v>
      </c>
      <c r="H74" s="177">
        <v>2</v>
      </c>
      <c r="I74" s="178">
        <v>1902.2</v>
      </c>
      <c r="J74" s="178">
        <v>1751.2</v>
      </c>
      <c r="K74" s="305">
        <v>79</v>
      </c>
      <c r="L74" s="178">
        <f>'Приложение 2.1'!G76</f>
        <v>1613569.75</v>
      </c>
      <c r="M74" s="361">
        <v>0</v>
      </c>
      <c r="N74" s="361">
        <v>0</v>
      </c>
      <c r="O74" s="361">
        <v>0</v>
      </c>
      <c r="P74" s="361">
        <f t="shared" si="2"/>
        <v>1613569.75</v>
      </c>
      <c r="Q74" s="361">
        <v>0</v>
      </c>
      <c r="R74" s="361">
        <v>0</v>
      </c>
      <c r="S74" s="361" t="s">
        <v>585</v>
      </c>
      <c r="T74" s="100"/>
      <c r="U74" s="101"/>
    </row>
    <row r="75" spans="1:21" ht="9" customHeight="1">
      <c r="A75" s="368">
        <v>61</v>
      </c>
      <c r="B75" s="173" t="s">
        <v>534</v>
      </c>
      <c r="C75" s="257" t="s">
        <v>1104</v>
      </c>
      <c r="D75" s="174" t="s">
        <v>1103</v>
      </c>
      <c r="E75" s="175">
        <v>1963</v>
      </c>
      <c r="F75" s="176" t="s">
        <v>88</v>
      </c>
      <c r="G75" s="176">
        <v>4</v>
      </c>
      <c r="H75" s="177">
        <v>2</v>
      </c>
      <c r="I75" s="178">
        <v>1342.5</v>
      </c>
      <c r="J75" s="178">
        <v>1207.5999999999999</v>
      </c>
      <c r="K75" s="305">
        <v>53</v>
      </c>
      <c r="L75" s="178">
        <f>'Приложение 2.1'!G77</f>
        <v>1557898.34</v>
      </c>
      <c r="M75" s="361">
        <v>0</v>
      </c>
      <c r="N75" s="361">
        <v>0</v>
      </c>
      <c r="O75" s="361">
        <v>0</v>
      </c>
      <c r="P75" s="361">
        <f t="shared" si="2"/>
        <v>1557898.34</v>
      </c>
      <c r="Q75" s="361">
        <v>0</v>
      </c>
      <c r="R75" s="361">
        <v>0</v>
      </c>
      <c r="S75" s="361" t="s">
        <v>585</v>
      </c>
      <c r="T75" s="100"/>
      <c r="U75" s="101"/>
    </row>
    <row r="76" spans="1:21" ht="9" customHeight="1">
      <c r="A76" s="368">
        <v>62</v>
      </c>
      <c r="B76" s="173" t="s">
        <v>535</v>
      </c>
      <c r="C76" s="257" t="s">
        <v>1104</v>
      </c>
      <c r="D76" s="174" t="s">
        <v>1103</v>
      </c>
      <c r="E76" s="175">
        <v>1977</v>
      </c>
      <c r="F76" s="176" t="s">
        <v>613</v>
      </c>
      <c r="G76" s="176">
        <v>5</v>
      </c>
      <c r="H76" s="177">
        <v>5</v>
      </c>
      <c r="I76" s="178">
        <v>3703.1</v>
      </c>
      <c r="J76" s="178">
        <v>3071.7</v>
      </c>
      <c r="K76" s="305">
        <v>165</v>
      </c>
      <c r="L76" s="178">
        <f>'Приложение 2.1'!G78</f>
        <v>3047740.34</v>
      </c>
      <c r="M76" s="361">
        <v>0</v>
      </c>
      <c r="N76" s="361">
        <v>0</v>
      </c>
      <c r="O76" s="361">
        <v>0</v>
      </c>
      <c r="P76" s="361">
        <f t="shared" si="2"/>
        <v>3047740.34</v>
      </c>
      <c r="Q76" s="361">
        <v>0</v>
      </c>
      <c r="R76" s="361">
        <v>0</v>
      </c>
      <c r="S76" s="361" t="s">
        <v>585</v>
      </c>
      <c r="T76" s="100"/>
      <c r="U76" s="101"/>
    </row>
    <row r="77" spans="1:21" ht="9" customHeight="1">
      <c r="A77" s="368">
        <v>63</v>
      </c>
      <c r="B77" s="173" t="s">
        <v>536</v>
      </c>
      <c r="C77" s="257" t="s">
        <v>1104</v>
      </c>
      <c r="D77" s="174" t="s">
        <v>1103</v>
      </c>
      <c r="E77" s="175">
        <v>1976</v>
      </c>
      <c r="F77" s="176" t="s">
        <v>90</v>
      </c>
      <c r="G77" s="176">
        <v>5</v>
      </c>
      <c r="H77" s="177">
        <v>8</v>
      </c>
      <c r="I77" s="178">
        <v>6173.8</v>
      </c>
      <c r="J77" s="178">
        <v>5535.8</v>
      </c>
      <c r="K77" s="305">
        <v>262</v>
      </c>
      <c r="L77" s="178">
        <f>'Приложение 2.1'!G79</f>
        <v>4770542</v>
      </c>
      <c r="M77" s="361">
        <v>0</v>
      </c>
      <c r="N77" s="361">
        <v>0</v>
      </c>
      <c r="O77" s="361">
        <v>0</v>
      </c>
      <c r="P77" s="361">
        <f t="shared" si="2"/>
        <v>4770542</v>
      </c>
      <c r="Q77" s="361">
        <v>0</v>
      </c>
      <c r="R77" s="361">
        <v>0</v>
      </c>
      <c r="S77" s="361" t="s">
        <v>585</v>
      </c>
      <c r="T77" s="100"/>
      <c r="U77" s="101"/>
    </row>
    <row r="78" spans="1:21" ht="9" customHeight="1">
      <c r="A78" s="368">
        <v>64</v>
      </c>
      <c r="B78" s="173" t="s">
        <v>537</v>
      </c>
      <c r="C78" s="257" t="s">
        <v>1104</v>
      </c>
      <c r="D78" s="174" t="s">
        <v>1103</v>
      </c>
      <c r="E78" s="175">
        <v>1984</v>
      </c>
      <c r="F78" s="176" t="s">
        <v>90</v>
      </c>
      <c r="G78" s="176">
        <v>5</v>
      </c>
      <c r="H78" s="177">
        <v>5</v>
      </c>
      <c r="I78" s="178">
        <v>4206</v>
      </c>
      <c r="J78" s="178">
        <v>3791</v>
      </c>
      <c r="K78" s="305">
        <v>158</v>
      </c>
      <c r="L78" s="178">
        <f>'Приложение 2.1'!G80</f>
        <v>3545786.86</v>
      </c>
      <c r="M78" s="361">
        <v>0</v>
      </c>
      <c r="N78" s="361">
        <v>0</v>
      </c>
      <c r="O78" s="361">
        <v>0</v>
      </c>
      <c r="P78" s="361">
        <f t="shared" si="2"/>
        <v>3545786.86</v>
      </c>
      <c r="Q78" s="361">
        <v>0</v>
      </c>
      <c r="R78" s="361">
        <v>0</v>
      </c>
      <c r="S78" s="361" t="s">
        <v>585</v>
      </c>
      <c r="T78" s="100"/>
      <c r="U78" s="101"/>
    </row>
    <row r="79" spans="1:21" ht="9" customHeight="1">
      <c r="A79" s="368">
        <v>65</v>
      </c>
      <c r="B79" s="173" t="s">
        <v>538</v>
      </c>
      <c r="C79" s="257" t="s">
        <v>1104</v>
      </c>
      <c r="D79" s="174" t="s">
        <v>1103</v>
      </c>
      <c r="E79" s="175">
        <v>1970</v>
      </c>
      <c r="F79" s="176" t="s">
        <v>90</v>
      </c>
      <c r="G79" s="176">
        <v>5</v>
      </c>
      <c r="H79" s="177">
        <v>4</v>
      </c>
      <c r="I79" s="178">
        <v>4282.7</v>
      </c>
      <c r="J79" s="178">
        <v>3980.7</v>
      </c>
      <c r="K79" s="305">
        <v>186</v>
      </c>
      <c r="L79" s="178">
        <f>'Приложение 2.1'!G81</f>
        <v>1530520.5</v>
      </c>
      <c r="M79" s="361">
        <v>0</v>
      </c>
      <c r="N79" s="361">
        <v>0</v>
      </c>
      <c r="O79" s="361">
        <v>0</v>
      </c>
      <c r="P79" s="361">
        <f t="shared" si="2"/>
        <v>1530520.5</v>
      </c>
      <c r="Q79" s="361">
        <v>0</v>
      </c>
      <c r="R79" s="361">
        <v>0</v>
      </c>
      <c r="S79" s="361" t="s">
        <v>585</v>
      </c>
      <c r="T79" s="100"/>
      <c r="U79" s="101"/>
    </row>
    <row r="80" spans="1:21" ht="9" customHeight="1">
      <c r="A80" s="368">
        <v>66</v>
      </c>
      <c r="B80" s="173" t="s">
        <v>539</v>
      </c>
      <c r="C80" s="257" t="s">
        <v>1104</v>
      </c>
      <c r="D80" s="174" t="s">
        <v>1103</v>
      </c>
      <c r="E80" s="175">
        <v>1973</v>
      </c>
      <c r="F80" s="176" t="s">
        <v>88</v>
      </c>
      <c r="G80" s="176">
        <v>5</v>
      </c>
      <c r="H80" s="177">
        <v>2</v>
      </c>
      <c r="I80" s="178">
        <v>2089.1999999999998</v>
      </c>
      <c r="J80" s="178">
        <v>1781.2</v>
      </c>
      <c r="K80" s="305">
        <v>103</v>
      </c>
      <c r="L80" s="178">
        <f>'Приложение 2.1'!G82</f>
        <v>2141080.79</v>
      </c>
      <c r="M80" s="361">
        <v>0</v>
      </c>
      <c r="N80" s="361">
        <v>0</v>
      </c>
      <c r="O80" s="361">
        <v>0</v>
      </c>
      <c r="P80" s="361">
        <f t="shared" si="2"/>
        <v>2141080.79</v>
      </c>
      <c r="Q80" s="361">
        <v>0</v>
      </c>
      <c r="R80" s="361">
        <v>0</v>
      </c>
      <c r="S80" s="361" t="s">
        <v>585</v>
      </c>
      <c r="T80" s="100"/>
      <c r="U80" s="101"/>
    </row>
    <row r="81" spans="1:21" ht="9" customHeight="1">
      <c r="A81" s="368">
        <v>67</v>
      </c>
      <c r="B81" s="173" t="s">
        <v>540</v>
      </c>
      <c r="C81" s="257" t="s">
        <v>1104</v>
      </c>
      <c r="D81" s="174" t="s">
        <v>1103</v>
      </c>
      <c r="E81" s="175">
        <v>1982</v>
      </c>
      <c r="F81" s="176" t="s">
        <v>88</v>
      </c>
      <c r="G81" s="176">
        <v>4</v>
      </c>
      <c r="H81" s="177">
        <v>1</v>
      </c>
      <c r="I81" s="178">
        <v>1872.85</v>
      </c>
      <c r="J81" s="178">
        <v>1653.8</v>
      </c>
      <c r="K81" s="305">
        <v>87</v>
      </c>
      <c r="L81" s="178">
        <f>'Приложение 2.1'!G83</f>
        <v>1626626.21</v>
      </c>
      <c r="M81" s="361">
        <v>0</v>
      </c>
      <c r="N81" s="361">
        <v>0</v>
      </c>
      <c r="O81" s="361">
        <v>0</v>
      </c>
      <c r="P81" s="361">
        <f t="shared" ref="P81:P143" si="3">L81</f>
        <v>1626626.21</v>
      </c>
      <c r="Q81" s="361">
        <v>0</v>
      </c>
      <c r="R81" s="361">
        <v>0</v>
      </c>
      <c r="S81" s="361" t="s">
        <v>585</v>
      </c>
      <c r="T81" s="100"/>
      <c r="U81" s="101"/>
    </row>
    <row r="82" spans="1:21" ht="9" customHeight="1">
      <c r="A82" s="368">
        <v>68</v>
      </c>
      <c r="B82" s="173" t="s">
        <v>541</v>
      </c>
      <c r="C82" s="257" t="s">
        <v>1104</v>
      </c>
      <c r="D82" s="174" t="s">
        <v>1103</v>
      </c>
      <c r="E82" s="175">
        <v>1982</v>
      </c>
      <c r="F82" s="176" t="s">
        <v>90</v>
      </c>
      <c r="G82" s="176">
        <v>5</v>
      </c>
      <c r="H82" s="177">
        <v>5</v>
      </c>
      <c r="I82" s="178">
        <v>4060.2</v>
      </c>
      <c r="J82" s="178">
        <v>3742.7</v>
      </c>
      <c r="K82" s="305">
        <v>194</v>
      </c>
      <c r="L82" s="178">
        <f>'Приложение 2.1'!G84</f>
        <v>2044947.92</v>
      </c>
      <c r="M82" s="361">
        <v>0</v>
      </c>
      <c r="N82" s="361">
        <v>0</v>
      </c>
      <c r="O82" s="361">
        <v>0</v>
      </c>
      <c r="P82" s="361">
        <f t="shared" si="3"/>
        <v>2044947.92</v>
      </c>
      <c r="Q82" s="361">
        <v>0</v>
      </c>
      <c r="R82" s="361">
        <v>0</v>
      </c>
      <c r="S82" s="361" t="s">
        <v>585</v>
      </c>
      <c r="T82" s="100"/>
      <c r="U82" s="101"/>
    </row>
    <row r="83" spans="1:21" ht="9" customHeight="1">
      <c r="A83" s="368">
        <v>69</v>
      </c>
      <c r="B83" s="173" t="s">
        <v>542</v>
      </c>
      <c r="C83" s="257" t="s">
        <v>1104</v>
      </c>
      <c r="D83" s="174" t="s">
        <v>1103</v>
      </c>
      <c r="E83" s="175">
        <v>1988</v>
      </c>
      <c r="F83" s="176" t="s">
        <v>90</v>
      </c>
      <c r="G83" s="176">
        <v>5</v>
      </c>
      <c r="H83" s="177">
        <v>4</v>
      </c>
      <c r="I83" s="178">
        <v>3096.1</v>
      </c>
      <c r="J83" s="178">
        <v>2779</v>
      </c>
      <c r="K83" s="305">
        <v>127</v>
      </c>
      <c r="L83" s="178">
        <f>'Приложение 2.1'!G85</f>
        <v>1605904.32</v>
      </c>
      <c r="M83" s="361">
        <v>0</v>
      </c>
      <c r="N83" s="361">
        <v>0</v>
      </c>
      <c r="O83" s="361">
        <v>0</v>
      </c>
      <c r="P83" s="361">
        <f t="shared" si="3"/>
        <v>1605904.32</v>
      </c>
      <c r="Q83" s="361">
        <v>0</v>
      </c>
      <c r="R83" s="361">
        <v>0</v>
      </c>
      <c r="S83" s="361" t="s">
        <v>585</v>
      </c>
      <c r="T83" s="100"/>
      <c r="U83" s="101"/>
    </row>
    <row r="84" spans="1:21" ht="9" customHeight="1">
      <c r="A84" s="368">
        <v>70</v>
      </c>
      <c r="B84" s="173" t="s">
        <v>543</v>
      </c>
      <c r="C84" s="257" t="s">
        <v>1104</v>
      </c>
      <c r="D84" s="174" t="s">
        <v>1103</v>
      </c>
      <c r="E84" s="175">
        <v>1974</v>
      </c>
      <c r="F84" s="176" t="s">
        <v>90</v>
      </c>
      <c r="G84" s="176">
        <v>5</v>
      </c>
      <c r="H84" s="177">
        <v>4</v>
      </c>
      <c r="I84" s="178">
        <v>3632.9</v>
      </c>
      <c r="J84" s="178">
        <v>3248</v>
      </c>
      <c r="K84" s="305">
        <v>148</v>
      </c>
      <c r="L84" s="178">
        <f>'Приложение 2.1'!G86</f>
        <v>2033962.46</v>
      </c>
      <c r="M84" s="361">
        <v>0</v>
      </c>
      <c r="N84" s="361">
        <v>0</v>
      </c>
      <c r="O84" s="361">
        <v>0</v>
      </c>
      <c r="P84" s="361">
        <f t="shared" si="3"/>
        <v>2033962.46</v>
      </c>
      <c r="Q84" s="361">
        <v>0</v>
      </c>
      <c r="R84" s="361">
        <v>0</v>
      </c>
      <c r="S84" s="361" t="s">
        <v>585</v>
      </c>
      <c r="T84" s="100"/>
      <c r="U84" s="101"/>
    </row>
    <row r="85" spans="1:21" ht="9" customHeight="1">
      <c r="A85" s="368">
        <v>71</v>
      </c>
      <c r="B85" s="173" t="s">
        <v>544</v>
      </c>
      <c r="C85" s="257" t="s">
        <v>1104</v>
      </c>
      <c r="D85" s="174" t="s">
        <v>1103</v>
      </c>
      <c r="E85" s="175">
        <v>1975</v>
      </c>
      <c r="F85" s="176" t="s">
        <v>88</v>
      </c>
      <c r="G85" s="176">
        <v>9</v>
      </c>
      <c r="H85" s="177">
        <v>1</v>
      </c>
      <c r="I85" s="178">
        <v>2257.6</v>
      </c>
      <c r="J85" s="178">
        <v>2005.6</v>
      </c>
      <c r="K85" s="305">
        <v>102</v>
      </c>
      <c r="L85" s="178">
        <f>'Приложение 2.1'!G87</f>
        <v>794047.05</v>
      </c>
      <c r="M85" s="361">
        <v>0</v>
      </c>
      <c r="N85" s="361">
        <v>0</v>
      </c>
      <c r="O85" s="361">
        <v>0</v>
      </c>
      <c r="P85" s="361">
        <f t="shared" si="3"/>
        <v>794047.05</v>
      </c>
      <c r="Q85" s="361">
        <v>0</v>
      </c>
      <c r="R85" s="361">
        <v>0</v>
      </c>
      <c r="S85" s="361" t="s">
        <v>585</v>
      </c>
      <c r="T85" s="100"/>
      <c r="U85" s="101"/>
    </row>
    <row r="86" spans="1:21" ht="9" customHeight="1">
      <c r="A86" s="368">
        <v>72</v>
      </c>
      <c r="B86" s="173" t="s">
        <v>545</v>
      </c>
      <c r="C86" s="257" t="s">
        <v>1104</v>
      </c>
      <c r="D86" s="174" t="s">
        <v>1103</v>
      </c>
      <c r="E86" s="175">
        <v>1975</v>
      </c>
      <c r="F86" s="176" t="s">
        <v>88</v>
      </c>
      <c r="G86" s="176">
        <v>9</v>
      </c>
      <c r="H86" s="177">
        <v>1</v>
      </c>
      <c r="I86" s="178">
        <v>2248.1</v>
      </c>
      <c r="J86" s="178">
        <v>1995.1</v>
      </c>
      <c r="K86" s="305">
        <v>100</v>
      </c>
      <c r="L86" s="178">
        <f>'Приложение 2.1'!G88</f>
        <v>2105168.94</v>
      </c>
      <c r="M86" s="361">
        <v>0</v>
      </c>
      <c r="N86" s="361">
        <v>0</v>
      </c>
      <c r="O86" s="361">
        <v>0</v>
      </c>
      <c r="P86" s="361">
        <f t="shared" si="3"/>
        <v>2105168.94</v>
      </c>
      <c r="Q86" s="361">
        <v>0</v>
      </c>
      <c r="R86" s="361">
        <v>0</v>
      </c>
      <c r="S86" s="361" t="s">
        <v>585</v>
      </c>
      <c r="T86" s="100"/>
      <c r="U86" s="101"/>
    </row>
    <row r="87" spans="1:21" ht="9" customHeight="1">
      <c r="A87" s="368">
        <v>73</v>
      </c>
      <c r="B87" s="173" t="s">
        <v>546</v>
      </c>
      <c r="C87" s="257" t="s">
        <v>1104</v>
      </c>
      <c r="D87" s="174" t="s">
        <v>1103</v>
      </c>
      <c r="E87" s="175">
        <v>1975</v>
      </c>
      <c r="F87" s="176" t="s">
        <v>88</v>
      </c>
      <c r="G87" s="176">
        <v>9</v>
      </c>
      <c r="H87" s="177">
        <v>1</v>
      </c>
      <c r="I87" s="178">
        <v>2265.6</v>
      </c>
      <c r="J87" s="178">
        <v>2012.6</v>
      </c>
      <c r="K87" s="305">
        <v>96</v>
      </c>
      <c r="L87" s="178">
        <f>'Приложение 2.1'!G89</f>
        <v>911034.64</v>
      </c>
      <c r="M87" s="361">
        <v>0</v>
      </c>
      <c r="N87" s="361">
        <v>0</v>
      </c>
      <c r="O87" s="361">
        <v>0</v>
      </c>
      <c r="P87" s="361">
        <f t="shared" si="3"/>
        <v>911034.64</v>
      </c>
      <c r="Q87" s="361">
        <v>0</v>
      </c>
      <c r="R87" s="361">
        <v>0</v>
      </c>
      <c r="S87" s="361" t="s">
        <v>585</v>
      </c>
      <c r="T87" s="100"/>
      <c r="U87" s="101"/>
    </row>
    <row r="88" spans="1:21" ht="9" customHeight="1">
      <c r="A88" s="368">
        <v>74</v>
      </c>
      <c r="B88" s="173" t="s">
        <v>547</v>
      </c>
      <c r="C88" s="257" t="s">
        <v>1104</v>
      </c>
      <c r="D88" s="174" t="s">
        <v>1103</v>
      </c>
      <c r="E88" s="175">
        <v>1967</v>
      </c>
      <c r="F88" s="176" t="s">
        <v>88</v>
      </c>
      <c r="G88" s="176">
        <v>5</v>
      </c>
      <c r="H88" s="177">
        <v>4</v>
      </c>
      <c r="I88" s="178">
        <v>2914.2</v>
      </c>
      <c r="J88" s="178">
        <v>2576.9</v>
      </c>
      <c r="K88" s="305">
        <v>121</v>
      </c>
      <c r="L88" s="178">
        <f>'Приложение 2.1'!G90</f>
        <v>2629291.59</v>
      </c>
      <c r="M88" s="361">
        <v>0</v>
      </c>
      <c r="N88" s="361">
        <v>0</v>
      </c>
      <c r="O88" s="361">
        <v>0</v>
      </c>
      <c r="P88" s="361">
        <f t="shared" si="3"/>
        <v>2629291.59</v>
      </c>
      <c r="Q88" s="361">
        <v>0</v>
      </c>
      <c r="R88" s="361">
        <v>0</v>
      </c>
      <c r="S88" s="361" t="s">
        <v>585</v>
      </c>
      <c r="T88" s="100"/>
      <c r="U88" s="101"/>
    </row>
    <row r="89" spans="1:21" ht="9" customHeight="1">
      <c r="A89" s="368">
        <v>75</v>
      </c>
      <c r="B89" s="173" t="s">
        <v>548</v>
      </c>
      <c r="C89" s="257" t="s">
        <v>1104</v>
      </c>
      <c r="D89" s="174" t="s">
        <v>1103</v>
      </c>
      <c r="E89" s="175">
        <v>1965</v>
      </c>
      <c r="F89" s="176" t="s">
        <v>90</v>
      </c>
      <c r="G89" s="176">
        <v>5</v>
      </c>
      <c r="H89" s="177">
        <v>4</v>
      </c>
      <c r="I89" s="178">
        <v>3871.3</v>
      </c>
      <c r="J89" s="178">
        <v>3568.3</v>
      </c>
      <c r="K89" s="305">
        <v>177</v>
      </c>
      <c r="L89" s="178">
        <f>'Приложение 2.1'!G91</f>
        <v>4036990.13</v>
      </c>
      <c r="M89" s="361">
        <v>0</v>
      </c>
      <c r="N89" s="361">
        <v>0</v>
      </c>
      <c r="O89" s="361">
        <v>0</v>
      </c>
      <c r="P89" s="361">
        <f t="shared" si="3"/>
        <v>4036990.13</v>
      </c>
      <c r="Q89" s="361">
        <v>0</v>
      </c>
      <c r="R89" s="361">
        <v>0</v>
      </c>
      <c r="S89" s="361" t="s">
        <v>585</v>
      </c>
      <c r="T89" s="100"/>
      <c r="U89" s="101"/>
    </row>
    <row r="90" spans="1:21" ht="9" customHeight="1">
      <c r="A90" s="368">
        <v>76</v>
      </c>
      <c r="B90" s="173" t="s">
        <v>549</v>
      </c>
      <c r="C90" s="257" t="s">
        <v>1105</v>
      </c>
      <c r="D90" s="174" t="s">
        <v>1103</v>
      </c>
      <c r="E90" s="175">
        <v>1954</v>
      </c>
      <c r="F90" s="176" t="s">
        <v>88</v>
      </c>
      <c r="G90" s="176">
        <v>4</v>
      </c>
      <c r="H90" s="177">
        <v>4</v>
      </c>
      <c r="I90" s="178">
        <v>4353.3</v>
      </c>
      <c r="J90" s="178">
        <v>3946.7</v>
      </c>
      <c r="K90" s="305">
        <v>81</v>
      </c>
      <c r="L90" s="178">
        <f>'Приложение 2.1'!G92</f>
        <v>4759367.75</v>
      </c>
      <c r="M90" s="361">
        <v>0</v>
      </c>
      <c r="N90" s="361">
        <v>0</v>
      </c>
      <c r="O90" s="361">
        <v>0</v>
      </c>
      <c r="P90" s="361">
        <f t="shared" si="3"/>
        <v>4759367.75</v>
      </c>
      <c r="Q90" s="361">
        <v>0</v>
      </c>
      <c r="R90" s="361">
        <v>0</v>
      </c>
      <c r="S90" s="361" t="s">
        <v>585</v>
      </c>
      <c r="T90" s="100"/>
      <c r="U90" s="101"/>
    </row>
    <row r="91" spans="1:21" ht="9" customHeight="1">
      <c r="A91" s="368">
        <v>77</v>
      </c>
      <c r="B91" s="173" t="s">
        <v>550</v>
      </c>
      <c r="C91" s="257" t="s">
        <v>1104</v>
      </c>
      <c r="D91" s="174" t="s">
        <v>1103</v>
      </c>
      <c r="E91" s="175">
        <v>1968</v>
      </c>
      <c r="F91" s="176" t="s">
        <v>88</v>
      </c>
      <c r="G91" s="176">
        <v>5</v>
      </c>
      <c r="H91" s="177">
        <v>1</v>
      </c>
      <c r="I91" s="178">
        <v>3852.3</v>
      </c>
      <c r="J91" s="178">
        <v>2555</v>
      </c>
      <c r="K91" s="305">
        <v>225</v>
      </c>
      <c r="L91" s="178">
        <f>'Приложение 2.1'!G93</f>
        <v>2153643.4300000002</v>
      </c>
      <c r="M91" s="361">
        <v>0</v>
      </c>
      <c r="N91" s="361">
        <v>0</v>
      </c>
      <c r="O91" s="361">
        <v>0</v>
      </c>
      <c r="P91" s="361">
        <f t="shared" si="3"/>
        <v>2153643.4300000002</v>
      </c>
      <c r="Q91" s="361">
        <v>0</v>
      </c>
      <c r="R91" s="361">
        <v>0</v>
      </c>
      <c r="S91" s="361" t="s">
        <v>585</v>
      </c>
      <c r="T91" s="100"/>
      <c r="U91" s="101"/>
    </row>
    <row r="92" spans="1:21" ht="9" customHeight="1">
      <c r="A92" s="368">
        <v>78</v>
      </c>
      <c r="B92" s="173" t="s">
        <v>551</v>
      </c>
      <c r="C92" s="257" t="s">
        <v>1104</v>
      </c>
      <c r="D92" s="174" t="s">
        <v>1103</v>
      </c>
      <c r="E92" s="175">
        <v>1976</v>
      </c>
      <c r="F92" s="176" t="s">
        <v>90</v>
      </c>
      <c r="G92" s="176">
        <v>5</v>
      </c>
      <c r="H92" s="177">
        <v>4</v>
      </c>
      <c r="I92" s="178">
        <v>4195.7</v>
      </c>
      <c r="J92" s="178">
        <v>3905.7</v>
      </c>
      <c r="K92" s="305">
        <v>146</v>
      </c>
      <c r="L92" s="178">
        <f>'Приложение 2.1'!G94</f>
        <v>2273386.5499999998</v>
      </c>
      <c r="M92" s="361">
        <v>0</v>
      </c>
      <c r="N92" s="361">
        <v>0</v>
      </c>
      <c r="O92" s="361">
        <v>0</v>
      </c>
      <c r="P92" s="361">
        <f t="shared" si="3"/>
        <v>2273386.5499999998</v>
      </c>
      <c r="Q92" s="361">
        <v>0</v>
      </c>
      <c r="R92" s="361">
        <v>0</v>
      </c>
      <c r="S92" s="361" t="s">
        <v>585</v>
      </c>
      <c r="T92" s="100"/>
      <c r="U92" s="101"/>
    </row>
    <row r="93" spans="1:21" ht="9" customHeight="1">
      <c r="A93" s="368">
        <v>79</v>
      </c>
      <c r="B93" s="173" t="s">
        <v>552</v>
      </c>
      <c r="C93" s="257" t="s">
        <v>1104</v>
      </c>
      <c r="D93" s="174" t="s">
        <v>1103</v>
      </c>
      <c r="E93" s="175">
        <v>1971</v>
      </c>
      <c r="F93" s="176" t="s">
        <v>90</v>
      </c>
      <c r="G93" s="176">
        <v>5</v>
      </c>
      <c r="H93" s="177">
        <v>2</v>
      </c>
      <c r="I93" s="178">
        <v>2423.1</v>
      </c>
      <c r="J93" s="178">
        <v>1413.7</v>
      </c>
      <c r="K93" s="305">
        <v>157</v>
      </c>
      <c r="L93" s="178">
        <f>'Приложение 2.1'!G95</f>
        <v>1607280.33</v>
      </c>
      <c r="M93" s="361">
        <v>0</v>
      </c>
      <c r="N93" s="361">
        <v>0</v>
      </c>
      <c r="O93" s="361">
        <v>0</v>
      </c>
      <c r="P93" s="361">
        <f t="shared" si="3"/>
        <v>1607280.33</v>
      </c>
      <c r="Q93" s="361">
        <v>0</v>
      </c>
      <c r="R93" s="361">
        <v>0</v>
      </c>
      <c r="S93" s="361" t="s">
        <v>585</v>
      </c>
      <c r="T93" s="100"/>
      <c r="U93" s="101"/>
    </row>
    <row r="94" spans="1:21" ht="9" customHeight="1">
      <c r="A94" s="368">
        <v>80</v>
      </c>
      <c r="B94" s="173" t="s">
        <v>553</v>
      </c>
      <c r="C94" s="257" t="s">
        <v>1104</v>
      </c>
      <c r="D94" s="174" t="s">
        <v>1103</v>
      </c>
      <c r="E94" s="175">
        <v>1972</v>
      </c>
      <c r="F94" s="176" t="s">
        <v>88</v>
      </c>
      <c r="G94" s="176">
        <v>5</v>
      </c>
      <c r="H94" s="177">
        <v>8</v>
      </c>
      <c r="I94" s="178">
        <v>6335.34</v>
      </c>
      <c r="J94" s="178">
        <v>5665.74</v>
      </c>
      <c r="K94" s="305">
        <v>236</v>
      </c>
      <c r="L94" s="178">
        <f>'Приложение 2.1'!G96</f>
        <v>5065459.92</v>
      </c>
      <c r="M94" s="361">
        <v>0</v>
      </c>
      <c r="N94" s="361">
        <v>0</v>
      </c>
      <c r="O94" s="361">
        <v>0</v>
      </c>
      <c r="P94" s="361">
        <f t="shared" si="3"/>
        <v>5065459.92</v>
      </c>
      <c r="Q94" s="361">
        <v>0</v>
      </c>
      <c r="R94" s="361">
        <v>0</v>
      </c>
      <c r="S94" s="361" t="s">
        <v>585</v>
      </c>
      <c r="T94" s="100"/>
      <c r="U94" s="101"/>
    </row>
    <row r="95" spans="1:21" ht="9" customHeight="1">
      <c r="A95" s="368">
        <v>81</v>
      </c>
      <c r="B95" s="173" t="s">
        <v>554</v>
      </c>
      <c r="C95" s="257" t="s">
        <v>1104</v>
      </c>
      <c r="D95" s="174" t="s">
        <v>1103</v>
      </c>
      <c r="E95" s="175">
        <v>1985</v>
      </c>
      <c r="F95" s="176" t="s">
        <v>88</v>
      </c>
      <c r="G95" s="176">
        <v>5</v>
      </c>
      <c r="H95" s="177">
        <v>2</v>
      </c>
      <c r="I95" s="178">
        <v>1609.2</v>
      </c>
      <c r="J95" s="178">
        <v>1494.3</v>
      </c>
      <c r="K95" s="305">
        <v>57</v>
      </c>
      <c r="L95" s="178">
        <f>'Приложение 2.1'!G97</f>
        <v>1451590.52</v>
      </c>
      <c r="M95" s="361">
        <v>0</v>
      </c>
      <c r="N95" s="361">
        <v>0</v>
      </c>
      <c r="O95" s="361">
        <v>0</v>
      </c>
      <c r="P95" s="361">
        <f t="shared" si="3"/>
        <v>1451590.52</v>
      </c>
      <c r="Q95" s="361">
        <v>0</v>
      </c>
      <c r="R95" s="361">
        <v>0</v>
      </c>
      <c r="S95" s="361" t="s">
        <v>585</v>
      </c>
      <c r="T95" s="100"/>
      <c r="U95" s="101"/>
    </row>
    <row r="96" spans="1:21" ht="9" customHeight="1">
      <c r="A96" s="368">
        <v>82</v>
      </c>
      <c r="B96" s="173" t="s">
        <v>555</v>
      </c>
      <c r="C96" s="257" t="s">
        <v>1104</v>
      </c>
      <c r="D96" s="174" t="s">
        <v>1103</v>
      </c>
      <c r="E96" s="175">
        <v>1972</v>
      </c>
      <c r="F96" s="176" t="s">
        <v>90</v>
      </c>
      <c r="G96" s="176">
        <v>5</v>
      </c>
      <c r="H96" s="177">
        <v>8</v>
      </c>
      <c r="I96" s="178">
        <v>6103.9</v>
      </c>
      <c r="J96" s="178">
        <v>5585.9</v>
      </c>
      <c r="K96" s="305">
        <v>246</v>
      </c>
      <c r="L96" s="178">
        <f>'Приложение 2.1'!G98</f>
        <v>5066004.1100000003</v>
      </c>
      <c r="M96" s="361">
        <v>0</v>
      </c>
      <c r="N96" s="361">
        <v>0</v>
      </c>
      <c r="O96" s="361">
        <v>0</v>
      </c>
      <c r="P96" s="361">
        <f t="shared" si="3"/>
        <v>5066004.1100000003</v>
      </c>
      <c r="Q96" s="361">
        <v>0</v>
      </c>
      <c r="R96" s="361">
        <v>0</v>
      </c>
      <c r="S96" s="361" t="s">
        <v>585</v>
      </c>
      <c r="T96" s="100"/>
      <c r="U96" s="101"/>
    </row>
    <row r="97" spans="1:21" ht="9" customHeight="1">
      <c r="A97" s="368">
        <v>83</v>
      </c>
      <c r="B97" s="173" t="s">
        <v>556</v>
      </c>
      <c r="C97" s="257" t="s">
        <v>1104</v>
      </c>
      <c r="D97" s="174" t="s">
        <v>1103</v>
      </c>
      <c r="E97" s="175">
        <v>1972</v>
      </c>
      <c r="F97" s="176" t="s">
        <v>90</v>
      </c>
      <c r="G97" s="176">
        <v>5</v>
      </c>
      <c r="H97" s="177">
        <v>8</v>
      </c>
      <c r="I97" s="178">
        <v>5972.3</v>
      </c>
      <c r="J97" s="178">
        <v>5312.7</v>
      </c>
      <c r="K97" s="305">
        <v>239</v>
      </c>
      <c r="L97" s="178">
        <f>'Приложение 2.1'!G99</f>
        <v>5051491.7</v>
      </c>
      <c r="M97" s="361">
        <v>0</v>
      </c>
      <c r="N97" s="361">
        <v>0</v>
      </c>
      <c r="O97" s="361">
        <v>0</v>
      </c>
      <c r="P97" s="361">
        <f t="shared" si="3"/>
        <v>5051491.7</v>
      </c>
      <c r="Q97" s="361">
        <v>0</v>
      </c>
      <c r="R97" s="361">
        <v>0</v>
      </c>
      <c r="S97" s="361" t="s">
        <v>585</v>
      </c>
      <c r="T97" s="100"/>
      <c r="U97" s="101"/>
    </row>
    <row r="98" spans="1:21" ht="9" customHeight="1">
      <c r="A98" s="368">
        <v>84</v>
      </c>
      <c r="B98" s="173" t="s">
        <v>557</v>
      </c>
      <c r="C98" s="257" t="s">
        <v>1104</v>
      </c>
      <c r="D98" s="174" t="s">
        <v>1103</v>
      </c>
      <c r="E98" s="175">
        <v>1959</v>
      </c>
      <c r="F98" s="176" t="s">
        <v>88</v>
      </c>
      <c r="G98" s="176">
        <v>4</v>
      </c>
      <c r="H98" s="177">
        <v>3</v>
      </c>
      <c r="I98" s="178">
        <v>2176.9</v>
      </c>
      <c r="J98" s="178">
        <v>1983.3</v>
      </c>
      <c r="K98" s="305">
        <v>76</v>
      </c>
      <c r="L98" s="178">
        <f>'Приложение 2.1'!G100</f>
        <v>3032275.83</v>
      </c>
      <c r="M98" s="361">
        <v>0</v>
      </c>
      <c r="N98" s="361">
        <v>0</v>
      </c>
      <c r="O98" s="361">
        <v>0</v>
      </c>
      <c r="P98" s="361">
        <f t="shared" si="3"/>
        <v>3032275.83</v>
      </c>
      <c r="Q98" s="361">
        <v>0</v>
      </c>
      <c r="R98" s="361">
        <v>0</v>
      </c>
      <c r="S98" s="361" t="s">
        <v>585</v>
      </c>
      <c r="T98" s="100"/>
      <c r="U98" s="101"/>
    </row>
    <row r="99" spans="1:21" ht="9" customHeight="1">
      <c r="A99" s="368">
        <v>85</v>
      </c>
      <c r="B99" s="173" t="s">
        <v>1230</v>
      </c>
      <c r="C99" s="257" t="s">
        <v>1105</v>
      </c>
      <c r="D99" s="174" t="s">
        <v>1103</v>
      </c>
      <c r="E99" s="175">
        <v>1959</v>
      </c>
      <c r="F99" s="176" t="s">
        <v>88</v>
      </c>
      <c r="G99" s="176">
        <v>4</v>
      </c>
      <c r="H99" s="177">
        <v>6</v>
      </c>
      <c r="I99" s="178">
        <v>7390.3</v>
      </c>
      <c r="J99" s="178">
        <f>6737.3</f>
        <v>6737.3</v>
      </c>
      <c r="K99" s="305">
        <v>171</v>
      </c>
      <c r="L99" s="178">
        <f>'Приложение 2.1'!G101</f>
        <v>10515616.199999999</v>
      </c>
      <c r="M99" s="361">
        <v>0</v>
      </c>
      <c r="N99" s="361">
        <v>0</v>
      </c>
      <c r="O99" s="361">
        <v>0</v>
      </c>
      <c r="P99" s="361">
        <f t="shared" si="3"/>
        <v>10515616.199999999</v>
      </c>
      <c r="Q99" s="361">
        <v>0</v>
      </c>
      <c r="R99" s="361">
        <v>0</v>
      </c>
      <c r="S99" s="361" t="s">
        <v>585</v>
      </c>
      <c r="T99" s="100"/>
      <c r="U99" s="101"/>
    </row>
    <row r="100" spans="1:21" ht="9" customHeight="1">
      <c r="A100" s="368">
        <v>86</v>
      </c>
      <c r="B100" s="173" t="s">
        <v>558</v>
      </c>
      <c r="C100" s="257" t="s">
        <v>1104</v>
      </c>
      <c r="D100" s="174" t="s">
        <v>1103</v>
      </c>
      <c r="E100" s="175">
        <v>1965</v>
      </c>
      <c r="F100" s="176" t="s">
        <v>88</v>
      </c>
      <c r="G100" s="176">
        <v>5</v>
      </c>
      <c r="H100" s="177">
        <v>4</v>
      </c>
      <c r="I100" s="178">
        <v>3418.3</v>
      </c>
      <c r="J100" s="178">
        <v>3090.2</v>
      </c>
      <c r="K100" s="305">
        <v>169</v>
      </c>
      <c r="L100" s="178">
        <f>'Приложение 2.1'!G102</f>
        <v>3042290.99</v>
      </c>
      <c r="M100" s="361">
        <v>0</v>
      </c>
      <c r="N100" s="361">
        <v>0</v>
      </c>
      <c r="O100" s="361">
        <v>0</v>
      </c>
      <c r="P100" s="361">
        <f t="shared" si="3"/>
        <v>3042290.99</v>
      </c>
      <c r="Q100" s="361">
        <v>0</v>
      </c>
      <c r="R100" s="361">
        <v>0</v>
      </c>
      <c r="S100" s="361" t="s">
        <v>585</v>
      </c>
      <c r="T100" s="100"/>
      <c r="U100" s="101"/>
    </row>
    <row r="101" spans="1:21" ht="9" customHeight="1">
      <c r="A101" s="368">
        <v>87</v>
      </c>
      <c r="B101" s="173" t="s">
        <v>559</v>
      </c>
      <c r="C101" s="257" t="s">
        <v>1104</v>
      </c>
      <c r="D101" s="174" t="s">
        <v>1103</v>
      </c>
      <c r="E101" s="175">
        <v>1981</v>
      </c>
      <c r="F101" s="176" t="s">
        <v>90</v>
      </c>
      <c r="G101" s="176">
        <v>5</v>
      </c>
      <c r="H101" s="177">
        <v>8</v>
      </c>
      <c r="I101" s="178">
        <v>6303.1</v>
      </c>
      <c r="J101" s="178">
        <v>5550.1</v>
      </c>
      <c r="K101" s="305">
        <v>239</v>
      </c>
      <c r="L101" s="178">
        <f>'Приложение 2.1'!G103</f>
        <v>4139555.05</v>
      </c>
      <c r="M101" s="361">
        <v>0</v>
      </c>
      <c r="N101" s="361">
        <v>0</v>
      </c>
      <c r="O101" s="361">
        <v>0</v>
      </c>
      <c r="P101" s="361">
        <f t="shared" si="3"/>
        <v>4139555.05</v>
      </c>
      <c r="Q101" s="361">
        <v>0</v>
      </c>
      <c r="R101" s="361">
        <v>0</v>
      </c>
      <c r="S101" s="361" t="s">
        <v>585</v>
      </c>
      <c r="T101" s="100"/>
      <c r="U101" s="101"/>
    </row>
    <row r="102" spans="1:21" ht="9" customHeight="1">
      <c r="A102" s="368">
        <v>88</v>
      </c>
      <c r="B102" s="173" t="s">
        <v>560</v>
      </c>
      <c r="C102" s="257" t="s">
        <v>1104</v>
      </c>
      <c r="D102" s="174" t="s">
        <v>1103</v>
      </c>
      <c r="E102" s="175">
        <v>1980</v>
      </c>
      <c r="F102" s="176" t="s">
        <v>90</v>
      </c>
      <c r="G102" s="176">
        <v>5</v>
      </c>
      <c r="H102" s="177">
        <v>5</v>
      </c>
      <c r="I102" s="178">
        <v>4044.3</v>
      </c>
      <c r="J102" s="178">
        <v>3647.4</v>
      </c>
      <c r="K102" s="305">
        <v>178</v>
      </c>
      <c r="L102" s="178">
        <f>'Приложение 2.1'!G104</f>
        <v>3543069.63</v>
      </c>
      <c r="M102" s="361">
        <v>0</v>
      </c>
      <c r="N102" s="361">
        <v>0</v>
      </c>
      <c r="O102" s="361">
        <v>0</v>
      </c>
      <c r="P102" s="361">
        <f t="shared" si="3"/>
        <v>3543069.63</v>
      </c>
      <c r="Q102" s="361">
        <v>0</v>
      </c>
      <c r="R102" s="361">
        <v>0</v>
      </c>
      <c r="S102" s="361" t="s">
        <v>585</v>
      </c>
      <c r="T102" s="100"/>
      <c r="U102" s="101"/>
    </row>
    <row r="103" spans="1:21" ht="9" customHeight="1">
      <c r="A103" s="368">
        <v>89</v>
      </c>
      <c r="B103" s="173" t="s">
        <v>561</v>
      </c>
      <c r="C103" s="257" t="s">
        <v>1104</v>
      </c>
      <c r="D103" s="174" t="s">
        <v>1103</v>
      </c>
      <c r="E103" s="175">
        <v>1984</v>
      </c>
      <c r="F103" s="176" t="s">
        <v>90</v>
      </c>
      <c r="G103" s="176">
        <v>5</v>
      </c>
      <c r="H103" s="177">
        <v>10</v>
      </c>
      <c r="I103" s="178">
        <v>8455.9</v>
      </c>
      <c r="J103" s="178">
        <v>7184.9</v>
      </c>
      <c r="K103" s="305">
        <v>329</v>
      </c>
      <c r="L103" s="178">
        <f>'Приложение 2.1'!G105</f>
        <v>6604010.2800000003</v>
      </c>
      <c r="M103" s="361">
        <v>0</v>
      </c>
      <c r="N103" s="361">
        <v>0</v>
      </c>
      <c r="O103" s="361">
        <v>0</v>
      </c>
      <c r="P103" s="361">
        <f t="shared" si="3"/>
        <v>6604010.2800000003</v>
      </c>
      <c r="Q103" s="361">
        <v>0</v>
      </c>
      <c r="R103" s="361">
        <v>0</v>
      </c>
      <c r="S103" s="361" t="s">
        <v>585</v>
      </c>
      <c r="T103" s="100"/>
      <c r="U103" s="101"/>
    </row>
    <row r="104" spans="1:21" ht="9" customHeight="1">
      <c r="A104" s="368">
        <v>90</v>
      </c>
      <c r="B104" s="173" t="s">
        <v>562</v>
      </c>
      <c r="C104" s="257" t="s">
        <v>1104</v>
      </c>
      <c r="D104" s="174" t="s">
        <v>1103</v>
      </c>
      <c r="E104" s="175">
        <v>1983</v>
      </c>
      <c r="F104" s="176" t="s">
        <v>90</v>
      </c>
      <c r="G104" s="176">
        <v>5</v>
      </c>
      <c r="H104" s="177">
        <v>5</v>
      </c>
      <c r="I104" s="178">
        <v>3934.9</v>
      </c>
      <c r="J104" s="178">
        <v>3562.4</v>
      </c>
      <c r="K104" s="305">
        <v>183</v>
      </c>
      <c r="L104" s="178">
        <f>'Приложение 2.1'!G106</f>
        <v>2630512.59</v>
      </c>
      <c r="M104" s="361">
        <v>0</v>
      </c>
      <c r="N104" s="361">
        <v>0</v>
      </c>
      <c r="O104" s="361">
        <v>0</v>
      </c>
      <c r="P104" s="361">
        <f t="shared" si="3"/>
        <v>2630512.59</v>
      </c>
      <c r="Q104" s="361">
        <v>0</v>
      </c>
      <c r="R104" s="361">
        <v>0</v>
      </c>
      <c r="S104" s="361" t="s">
        <v>585</v>
      </c>
      <c r="T104" s="100"/>
      <c r="U104" s="101"/>
    </row>
    <row r="105" spans="1:21" ht="9" customHeight="1">
      <c r="A105" s="368">
        <v>91</v>
      </c>
      <c r="B105" s="173" t="s">
        <v>563</v>
      </c>
      <c r="C105" s="257" t="s">
        <v>1104</v>
      </c>
      <c r="D105" s="174" t="s">
        <v>1103</v>
      </c>
      <c r="E105" s="175">
        <v>1977</v>
      </c>
      <c r="F105" s="176" t="s">
        <v>90</v>
      </c>
      <c r="G105" s="176">
        <v>5</v>
      </c>
      <c r="H105" s="177">
        <v>4</v>
      </c>
      <c r="I105" s="178">
        <v>3684.9</v>
      </c>
      <c r="J105" s="178">
        <v>3043.3</v>
      </c>
      <c r="K105" s="305">
        <v>155</v>
      </c>
      <c r="L105" s="178">
        <f>'Приложение 2.1'!G107</f>
        <v>2963525.49</v>
      </c>
      <c r="M105" s="361">
        <v>0</v>
      </c>
      <c r="N105" s="361">
        <v>0</v>
      </c>
      <c r="O105" s="361">
        <v>0</v>
      </c>
      <c r="P105" s="361">
        <f t="shared" si="3"/>
        <v>2963525.49</v>
      </c>
      <c r="Q105" s="361">
        <v>0</v>
      </c>
      <c r="R105" s="361">
        <v>0</v>
      </c>
      <c r="S105" s="361" t="s">
        <v>585</v>
      </c>
      <c r="T105" s="100"/>
      <c r="U105" s="101"/>
    </row>
    <row r="106" spans="1:21" ht="9" customHeight="1">
      <c r="A106" s="368">
        <v>92</v>
      </c>
      <c r="B106" s="173" t="s">
        <v>564</v>
      </c>
      <c r="C106" s="257" t="s">
        <v>1104</v>
      </c>
      <c r="D106" s="174" t="s">
        <v>1103</v>
      </c>
      <c r="E106" s="175">
        <v>1978</v>
      </c>
      <c r="F106" s="176" t="s">
        <v>90</v>
      </c>
      <c r="G106" s="176">
        <v>5</v>
      </c>
      <c r="H106" s="177">
        <v>4</v>
      </c>
      <c r="I106" s="178">
        <v>3610.8</v>
      </c>
      <c r="J106" s="178">
        <v>3239.8</v>
      </c>
      <c r="K106" s="305">
        <v>163</v>
      </c>
      <c r="L106" s="178">
        <f>'Приложение 2.1'!G108</f>
        <v>3034592.65</v>
      </c>
      <c r="M106" s="361">
        <v>0</v>
      </c>
      <c r="N106" s="361">
        <v>0</v>
      </c>
      <c r="O106" s="361">
        <v>0</v>
      </c>
      <c r="P106" s="361">
        <f t="shared" si="3"/>
        <v>3034592.65</v>
      </c>
      <c r="Q106" s="361">
        <v>0</v>
      </c>
      <c r="R106" s="361">
        <v>0</v>
      </c>
      <c r="S106" s="361" t="s">
        <v>585</v>
      </c>
      <c r="T106" s="100"/>
      <c r="U106" s="101"/>
    </row>
    <row r="107" spans="1:21" ht="9" customHeight="1">
      <c r="A107" s="368">
        <v>93</v>
      </c>
      <c r="B107" s="173" t="s">
        <v>565</v>
      </c>
      <c r="C107" s="257" t="s">
        <v>1104</v>
      </c>
      <c r="D107" s="174" t="s">
        <v>1103</v>
      </c>
      <c r="E107" s="175">
        <v>1964</v>
      </c>
      <c r="F107" s="176" t="s">
        <v>88</v>
      </c>
      <c r="G107" s="176">
        <v>4</v>
      </c>
      <c r="H107" s="177">
        <v>2</v>
      </c>
      <c r="I107" s="178">
        <v>1399.76</v>
      </c>
      <c r="J107" s="178">
        <v>1307.76</v>
      </c>
      <c r="K107" s="305">
        <v>79</v>
      </c>
      <c r="L107" s="178">
        <f>'Приложение 2.1'!G109</f>
        <v>1847763.96</v>
      </c>
      <c r="M107" s="361">
        <v>0</v>
      </c>
      <c r="N107" s="361">
        <v>0</v>
      </c>
      <c r="O107" s="361">
        <v>0</v>
      </c>
      <c r="P107" s="361">
        <f t="shared" si="3"/>
        <v>1847763.96</v>
      </c>
      <c r="Q107" s="361">
        <v>0</v>
      </c>
      <c r="R107" s="361">
        <v>0</v>
      </c>
      <c r="S107" s="361" t="s">
        <v>585</v>
      </c>
      <c r="T107" s="100"/>
      <c r="U107" s="101"/>
    </row>
    <row r="108" spans="1:21" ht="9" customHeight="1">
      <c r="A108" s="368">
        <v>94</v>
      </c>
      <c r="B108" s="173" t="s">
        <v>566</v>
      </c>
      <c r="C108" s="257" t="s">
        <v>1104</v>
      </c>
      <c r="D108" s="174" t="s">
        <v>1103</v>
      </c>
      <c r="E108" s="175">
        <v>1980</v>
      </c>
      <c r="F108" s="176" t="s">
        <v>90</v>
      </c>
      <c r="G108" s="176">
        <v>5</v>
      </c>
      <c r="H108" s="177">
        <v>4</v>
      </c>
      <c r="I108" s="178">
        <v>3173.4</v>
      </c>
      <c r="J108" s="178">
        <v>2918</v>
      </c>
      <c r="K108" s="305">
        <v>138</v>
      </c>
      <c r="L108" s="178">
        <f>'Приложение 2.1'!G110</f>
        <v>2872172.81</v>
      </c>
      <c r="M108" s="361">
        <v>0</v>
      </c>
      <c r="N108" s="361">
        <v>0</v>
      </c>
      <c r="O108" s="361">
        <v>0</v>
      </c>
      <c r="P108" s="361">
        <f t="shared" si="3"/>
        <v>2872172.81</v>
      </c>
      <c r="Q108" s="361">
        <v>0</v>
      </c>
      <c r="R108" s="361">
        <v>0</v>
      </c>
      <c r="S108" s="361" t="s">
        <v>585</v>
      </c>
      <c r="T108" s="100"/>
      <c r="U108" s="101"/>
    </row>
    <row r="109" spans="1:21" ht="9" customHeight="1">
      <c r="A109" s="368">
        <v>95</v>
      </c>
      <c r="B109" s="173" t="s">
        <v>567</v>
      </c>
      <c r="C109" s="257" t="s">
        <v>1104</v>
      </c>
      <c r="D109" s="174" t="s">
        <v>1103</v>
      </c>
      <c r="E109" s="175">
        <v>1962</v>
      </c>
      <c r="F109" s="176" t="s">
        <v>88</v>
      </c>
      <c r="G109" s="176">
        <v>5</v>
      </c>
      <c r="H109" s="177">
        <v>3</v>
      </c>
      <c r="I109" s="178">
        <v>2708</v>
      </c>
      <c r="J109" s="178">
        <v>2457.8000000000002</v>
      </c>
      <c r="K109" s="305">
        <v>113</v>
      </c>
      <c r="L109" s="178">
        <f>'Приложение 2.1'!G111</f>
        <v>2597779.14</v>
      </c>
      <c r="M109" s="361">
        <v>0</v>
      </c>
      <c r="N109" s="361">
        <v>0</v>
      </c>
      <c r="O109" s="361">
        <v>0</v>
      </c>
      <c r="P109" s="361">
        <f t="shared" si="3"/>
        <v>2597779.14</v>
      </c>
      <c r="Q109" s="361">
        <v>0</v>
      </c>
      <c r="R109" s="361">
        <v>0</v>
      </c>
      <c r="S109" s="361" t="s">
        <v>585</v>
      </c>
      <c r="T109" s="100"/>
      <c r="U109" s="101"/>
    </row>
    <row r="110" spans="1:21" ht="9" customHeight="1">
      <c r="A110" s="368">
        <v>96</v>
      </c>
      <c r="B110" s="173" t="s">
        <v>568</v>
      </c>
      <c r="C110" s="257" t="s">
        <v>1104</v>
      </c>
      <c r="D110" s="174" t="s">
        <v>1103</v>
      </c>
      <c r="E110" s="175">
        <v>1967</v>
      </c>
      <c r="F110" s="176" t="s">
        <v>88</v>
      </c>
      <c r="G110" s="176">
        <v>5</v>
      </c>
      <c r="H110" s="177">
        <v>4</v>
      </c>
      <c r="I110" s="178">
        <v>3420</v>
      </c>
      <c r="J110" s="178">
        <v>3033.4</v>
      </c>
      <c r="K110" s="305">
        <v>161</v>
      </c>
      <c r="L110" s="178">
        <f>'Приложение 2.1'!G112</f>
        <v>3664390.14</v>
      </c>
      <c r="M110" s="361">
        <v>0</v>
      </c>
      <c r="N110" s="361">
        <v>0</v>
      </c>
      <c r="O110" s="361">
        <v>0</v>
      </c>
      <c r="P110" s="361">
        <f t="shared" si="3"/>
        <v>3664390.14</v>
      </c>
      <c r="Q110" s="361">
        <v>0</v>
      </c>
      <c r="R110" s="361">
        <v>0</v>
      </c>
      <c r="S110" s="361" t="s">
        <v>585</v>
      </c>
      <c r="T110" s="100"/>
      <c r="U110" s="101"/>
    </row>
    <row r="111" spans="1:21" ht="9" customHeight="1">
      <c r="A111" s="368">
        <v>97</v>
      </c>
      <c r="B111" s="173" t="s">
        <v>569</v>
      </c>
      <c r="C111" s="257" t="s">
        <v>1104</v>
      </c>
      <c r="D111" s="174" t="s">
        <v>1103</v>
      </c>
      <c r="E111" s="175">
        <v>1977</v>
      </c>
      <c r="F111" s="176" t="s">
        <v>88</v>
      </c>
      <c r="G111" s="176">
        <v>5</v>
      </c>
      <c r="H111" s="177">
        <v>1</v>
      </c>
      <c r="I111" s="178">
        <v>5391.3</v>
      </c>
      <c r="J111" s="178">
        <v>2174.4</v>
      </c>
      <c r="K111" s="305">
        <v>261</v>
      </c>
      <c r="L111" s="178">
        <f>'Приложение 2.1'!G113</f>
        <v>3791980.78</v>
      </c>
      <c r="M111" s="361">
        <v>0</v>
      </c>
      <c r="N111" s="361">
        <v>0</v>
      </c>
      <c r="O111" s="361">
        <v>0</v>
      </c>
      <c r="P111" s="361">
        <f t="shared" si="3"/>
        <v>3791980.78</v>
      </c>
      <c r="Q111" s="361">
        <v>0</v>
      </c>
      <c r="R111" s="361">
        <v>0</v>
      </c>
      <c r="S111" s="361" t="s">
        <v>585</v>
      </c>
      <c r="T111" s="100"/>
      <c r="U111" s="101"/>
    </row>
    <row r="112" spans="1:21" ht="9" customHeight="1">
      <c r="A112" s="368">
        <v>98</v>
      </c>
      <c r="B112" s="173" t="s">
        <v>570</v>
      </c>
      <c r="C112" s="257" t="s">
        <v>1104</v>
      </c>
      <c r="D112" s="174" t="s">
        <v>1103</v>
      </c>
      <c r="E112" s="175">
        <v>1971</v>
      </c>
      <c r="F112" s="176" t="s">
        <v>90</v>
      </c>
      <c r="G112" s="176">
        <v>5</v>
      </c>
      <c r="H112" s="177">
        <v>6</v>
      </c>
      <c r="I112" s="178">
        <v>6272.1</v>
      </c>
      <c r="J112" s="178">
        <v>5672.1</v>
      </c>
      <c r="K112" s="305">
        <v>270</v>
      </c>
      <c r="L112" s="178">
        <f>'Приложение 2.1'!G114</f>
        <v>4871923.13</v>
      </c>
      <c r="M112" s="361">
        <v>0</v>
      </c>
      <c r="N112" s="361">
        <v>0</v>
      </c>
      <c r="O112" s="361">
        <v>0</v>
      </c>
      <c r="P112" s="361">
        <f t="shared" si="3"/>
        <v>4871923.13</v>
      </c>
      <c r="Q112" s="361">
        <v>0</v>
      </c>
      <c r="R112" s="361">
        <v>0</v>
      </c>
      <c r="S112" s="361" t="s">
        <v>585</v>
      </c>
      <c r="T112" s="100"/>
      <c r="U112" s="101"/>
    </row>
    <row r="113" spans="1:21" ht="9" customHeight="1">
      <c r="A113" s="368">
        <v>99</v>
      </c>
      <c r="B113" s="173" t="s">
        <v>571</v>
      </c>
      <c r="C113" s="257" t="s">
        <v>1104</v>
      </c>
      <c r="D113" s="174" t="s">
        <v>1103</v>
      </c>
      <c r="E113" s="175">
        <v>1974</v>
      </c>
      <c r="F113" s="176" t="s">
        <v>90</v>
      </c>
      <c r="G113" s="176">
        <v>5</v>
      </c>
      <c r="H113" s="177">
        <v>8</v>
      </c>
      <c r="I113" s="178">
        <v>6099.5</v>
      </c>
      <c r="J113" s="178">
        <v>5603.5</v>
      </c>
      <c r="K113" s="305">
        <v>279</v>
      </c>
      <c r="L113" s="178">
        <f>'Приложение 2.1'!G115</f>
        <v>5173377.87</v>
      </c>
      <c r="M113" s="361">
        <v>0</v>
      </c>
      <c r="N113" s="361">
        <v>0</v>
      </c>
      <c r="O113" s="361">
        <v>0</v>
      </c>
      <c r="P113" s="361">
        <f t="shared" si="3"/>
        <v>5173377.87</v>
      </c>
      <c r="Q113" s="361">
        <v>0</v>
      </c>
      <c r="R113" s="361">
        <v>0</v>
      </c>
      <c r="S113" s="361" t="s">
        <v>585</v>
      </c>
      <c r="T113" s="100"/>
      <c r="U113" s="101"/>
    </row>
    <row r="114" spans="1:21" ht="9" customHeight="1">
      <c r="A114" s="368">
        <v>100</v>
      </c>
      <c r="B114" s="173" t="s">
        <v>572</v>
      </c>
      <c r="C114" s="257" t="s">
        <v>1104</v>
      </c>
      <c r="D114" s="174" t="s">
        <v>1103</v>
      </c>
      <c r="E114" s="175">
        <v>1975</v>
      </c>
      <c r="F114" s="176" t="s">
        <v>90</v>
      </c>
      <c r="G114" s="176">
        <v>5</v>
      </c>
      <c r="H114" s="177">
        <v>8</v>
      </c>
      <c r="I114" s="178">
        <v>5968.3</v>
      </c>
      <c r="J114" s="178">
        <v>5464.8</v>
      </c>
      <c r="K114" s="305">
        <v>266</v>
      </c>
      <c r="L114" s="178">
        <f>'Приложение 2.1'!G116</f>
        <v>5542637.8499999996</v>
      </c>
      <c r="M114" s="361">
        <v>0</v>
      </c>
      <c r="N114" s="361">
        <v>0</v>
      </c>
      <c r="O114" s="361">
        <v>0</v>
      </c>
      <c r="P114" s="361">
        <f t="shared" si="3"/>
        <v>5542637.8499999996</v>
      </c>
      <c r="Q114" s="361">
        <v>0</v>
      </c>
      <c r="R114" s="361">
        <v>0</v>
      </c>
      <c r="S114" s="361" t="s">
        <v>585</v>
      </c>
      <c r="T114" s="100"/>
      <c r="U114" s="101"/>
    </row>
    <row r="115" spans="1:21" ht="9" customHeight="1">
      <c r="A115" s="368">
        <v>101</v>
      </c>
      <c r="B115" s="173" t="s">
        <v>573</v>
      </c>
      <c r="C115" s="257" t="s">
        <v>1104</v>
      </c>
      <c r="D115" s="174" t="s">
        <v>1103</v>
      </c>
      <c r="E115" s="175">
        <v>1977</v>
      </c>
      <c r="F115" s="176" t="s">
        <v>88</v>
      </c>
      <c r="G115" s="176">
        <v>9</v>
      </c>
      <c r="H115" s="177">
        <v>1</v>
      </c>
      <c r="I115" s="178">
        <v>2143.6999999999998</v>
      </c>
      <c r="J115" s="178">
        <v>2024.9</v>
      </c>
      <c r="K115" s="305">
        <v>81</v>
      </c>
      <c r="L115" s="178">
        <f>'Приложение 2.1'!G117</f>
        <v>1025874.36</v>
      </c>
      <c r="M115" s="361">
        <v>0</v>
      </c>
      <c r="N115" s="361">
        <v>0</v>
      </c>
      <c r="O115" s="361">
        <v>0</v>
      </c>
      <c r="P115" s="361">
        <f t="shared" si="3"/>
        <v>1025874.36</v>
      </c>
      <c r="Q115" s="361">
        <v>0</v>
      </c>
      <c r="R115" s="361">
        <v>0</v>
      </c>
      <c r="S115" s="361" t="s">
        <v>585</v>
      </c>
      <c r="T115" s="100"/>
      <c r="U115" s="101"/>
    </row>
    <row r="116" spans="1:21" ht="9" customHeight="1">
      <c r="A116" s="368">
        <v>102</v>
      </c>
      <c r="B116" s="173" t="s">
        <v>574</v>
      </c>
      <c r="C116" s="257" t="s">
        <v>1104</v>
      </c>
      <c r="D116" s="174" t="s">
        <v>1103</v>
      </c>
      <c r="E116" s="175">
        <v>1979</v>
      </c>
      <c r="F116" s="176" t="s">
        <v>88</v>
      </c>
      <c r="G116" s="176">
        <v>5</v>
      </c>
      <c r="H116" s="177">
        <v>14</v>
      </c>
      <c r="I116" s="178">
        <v>11645.3</v>
      </c>
      <c r="J116" s="178">
        <v>10031.799999999999</v>
      </c>
      <c r="K116" s="305">
        <v>448</v>
      </c>
      <c r="L116" s="178">
        <f>'Приложение 2.1'!G118</f>
        <v>9556472.0999999996</v>
      </c>
      <c r="M116" s="361">
        <v>0</v>
      </c>
      <c r="N116" s="361">
        <v>0</v>
      </c>
      <c r="O116" s="361">
        <v>0</v>
      </c>
      <c r="P116" s="361">
        <f t="shared" si="3"/>
        <v>9556472.0999999996</v>
      </c>
      <c r="Q116" s="361">
        <v>0</v>
      </c>
      <c r="R116" s="361">
        <v>0</v>
      </c>
      <c r="S116" s="361" t="s">
        <v>585</v>
      </c>
      <c r="T116" s="100"/>
      <c r="U116" s="101"/>
    </row>
    <row r="117" spans="1:21" ht="9" customHeight="1">
      <c r="A117" s="368">
        <v>103</v>
      </c>
      <c r="B117" s="173" t="s">
        <v>575</v>
      </c>
      <c r="C117" s="257" t="s">
        <v>1104</v>
      </c>
      <c r="D117" s="174" t="s">
        <v>1103</v>
      </c>
      <c r="E117" s="175">
        <v>1975</v>
      </c>
      <c r="F117" s="176" t="s">
        <v>90</v>
      </c>
      <c r="G117" s="176">
        <v>5</v>
      </c>
      <c r="H117" s="177">
        <v>8</v>
      </c>
      <c r="I117" s="178">
        <v>6030.6</v>
      </c>
      <c r="J117" s="178">
        <v>5535.1</v>
      </c>
      <c r="K117" s="305">
        <v>282</v>
      </c>
      <c r="L117" s="178">
        <f>'Приложение 2.1'!G119</f>
        <v>4101606.97</v>
      </c>
      <c r="M117" s="361">
        <v>0</v>
      </c>
      <c r="N117" s="361">
        <v>0</v>
      </c>
      <c r="O117" s="361">
        <v>0</v>
      </c>
      <c r="P117" s="361">
        <f t="shared" si="3"/>
        <v>4101606.97</v>
      </c>
      <c r="Q117" s="361">
        <v>0</v>
      </c>
      <c r="R117" s="361">
        <v>0</v>
      </c>
      <c r="S117" s="361" t="s">
        <v>585</v>
      </c>
      <c r="T117" s="100"/>
      <c r="U117" s="101"/>
    </row>
    <row r="118" spans="1:21" ht="9" customHeight="1">
      <c r="A118" s="368">
        <v>104</v>
      </c>
      <c r="B118" s="173" t="s">
        <v>576</v>
      </c>
      <c r="C118" s="257" t="s">
        <v>1104</v>
      </c>
      <c r="D118" s="174" t="s">
        <v>1103</v>
      </c>
      <c r="E118" s="175">
        <v>1976</v>
      </c>
      <c r="F118" s="176" t="s">
        <v>90</v>
      </c>
      <c r="G118" s="176">
        <v>5</v>
      </c>
      <c r="H118" s="177">
        <v>4</v>
      </c>
      <c r="I118" s="178">
        <v>3633.3</v>
      </c>
      <c r="J118" s="178">
        <v>3217.9</v>
      </c>
      <c r="K118" s="305">
        <v>149</v>
      </c>
      <c r="L118" s="178">
        <f>'Приложение 2.1'!G120</f>
        <v>2877816.59</v>
      </c>
      <c r="M118" s="361">
        <v>0</v>
      </c>
      <c r="N118" s="361">
        <v>0</v>
      </c>
      <c r="O118" s="361">
        <v>0</v>
      </c>
      <c r="P118" s="361">
        <f t="shared" si="3"/>
        <v>2877816.59</v>
      </c>
      <c r="Q118" s="361">
        <v>0</v>
      </c>
      <c r="R118" s="361">
        <v>0</v>
      </c>
      <c r="S118" s="361" t="s">
        <v>585</v>
      </c>
      <c r="T118" s="100"/>
      <c r="U118" s="101"/>
    </row>
    <row r="119" spans="1:21" ht="9" customHeight="1">
      <c r="A119" s="368">
        <v>105</v>
      </c>
      <c r="B119" s="173" t="s">
        <v>577</v>
      </c>
      <c r="C119" s="257" t="s">
        <v>1104</v>
      </c>
      <c r="D119" s="174" t="s">
        <v>1103</v>
      </c>
      <c r="E119" s="175">
        <v>1981</v>
      </c>
      <c r="F119" s="176" t="s">
        <v>90</v>
      </c>
      <c r="G119" s="176">
        <v>5</v>
      </c>
      <c r="H119" s="177">
        <v>8</v>
      </c>
      <c r="I119" s="178">
        <v>6870.9</v>
      </c>
      <c r="J119" s="178">
        <v>5718.1</v>
      </c>
      <c r="K119" s="305">
        <v>262</v>
      </c>
      <c r="L119" s="178">
        <f>'Приложение 2.1'!G121</f>
        <v>3818456.9</v>
      </c>
      <c r="M119" s="361">
        <v>0</v>
      </c>
      <c r="N119" s="361">
        <v>0</v>
      </c>
      <c r="O119" s="361">
        <v>0</v>
      </c>
      <c r="P119" s="361">
        <f t="shared" si="3"/>
        <v>3818456.9</v>
      </c>
      <c r="Q119" s="361">
        <v>0</v>
      </c>
      <c r="R119" s="361">
        <v>0</v>
      </c>
      <c r="S119" s="361" t="s">
        <v>585</v>
      </c>
      <c r="T119" s="100"/>
      <c r="U119" s="101"/>
    </row>
    <row r="120" spans="1:21" ht="9" customHeight="1">
      <c r="A120" s="368">
        <v>106</v>
      </c>
      <c r="B120" s="173" t="s">
        <v>579</v>
      </c>
      <c r="C120" s="257" t="s">
        <v>1104</v>
      </c>
      <c r="D120" s="174" t="s">
        <v>1103</v>
      </c>
      <c r="E120" s="175">
        <v>1985</v>
      </c>
      <c r="F120" s="176" t="s">
        <v>88</v>
      </c>
      <c r="G120" s="176">
        <v>5</v>
      </c>
      <c r="H120" s="177">
        <v>3</v>
      </c>
      <c r="I120" s="178">
        <v>2841.7</v>
      </c>
      <c r="J120" s="178">
        <v>2638.9</v>
      </c>
      <c r="K120" s="305">
        <v>79</v>
      </c>
      <c r="L120" s="178">
        <f>'Приложение 2.1'!G122</f>
        <v>1953721.85</v>
      </c>
      <c r="M120" s="361">
        <v>0</v>
      </c>
      <c r="N120" s="361">
        <v>0</v>
      </c>
      <c r="O120" s="361">
        <v>0</v>
      </c>
      <c r="P120" s="361">
        <f t="shared" si="3"/>
        <v>1953721.85</v>
      </c>
      <c r="Q120" s="361">
        <v>0</v>
      </c>
      <c r="R120" s="361">
        <v>0</v>
      </c>
      <c r="S120" s="361" t="s">
        <v>585</v>
      </c>
      <c r="T120" s="100"/>
      <c r="U120" s="101"/>
    </row>
    <row r="121" spans="1:21" ht="9" customHeight="1">
      <c r="A121" s="368">
        <v>107</v>
      </c>
      <c r="B121" s="173" t="s">
        <v>580</v>
      </c>
      <c r="C121" s="257" t="s">
        <v>1104</v>
      </c>
      <c r="D121" s="174" t="s">
        <v>1103</v>
      </c>
      <c r="E121" s="175">
        <v>1982</v>
      </c>
      <c r="F121" s="176" t="s">
        <v>88</v>
      </c>
      <c r="G121" s="176">
        <v>5</v>
      </c>
      <c r="H121" s="177">
        <v>8</v>
      </c>
      <c r="I121" s="178">
        <v>6253.4</v>
      </c>
      <c r="J121" s="178">
        <v>5639.6</v>
      </c>
      <c r="K121" s="305">
        <v>245</v>
      </c>
      <c r="L121" s="178">
        <f>'Приложение 2.1'!G123</f>
        <v>3498253.14</v>
      </c>
      <c r="M121" s="361">
        <v>0</v>
      </c>
      <c r="N121" s="361">
        <v>0</v>
      </c>
      <c r="O121" s="361">
        <v>0</v>
      </c>
      <c r="P121" s="361">
        <f t="shared" si="3"/>
        <v>3498253.14</v>
      </c>
      <c r="Q121" s="361">
        <v>0</v>
      </c>
      <c r="R121" s="361">
        <v>0</v>
      </c>
      <c r="S121" s="361" t="s">
        <v>585</v>
      </c>
      <c r="T121" s="100"/>
      <c r="U121" s="101"/>
    </row>
    <row r="122" spans="1:21" ht="9" customHeight="1">
      <c r="A122" s="368">
        <v>108</v>
      </c>
      <c r="B122" s="173" t="s">
        <v>581</v>
      </c>
      <c r="C122" s="257" t="s">
        <v>1104</v>
      </c>
      <c r="D122" s="174" t="s">
        <v>1103</v>
      </c>
      <c r="E122" s="175">
        <v>1960</v>
      </c>
      <c r="F122" s="176" t="s">
        <v>88</v>
      </c>
      <c r="G122" s="176">
        <v>2</v>
      </c>
      <c r="H122" s="177">
        <v>2</v>
      </c>
      <c r="I122" s="178">
        <v>664.4</v>
      </c>
      <c r="J122" s="178">
        <v>616</v>
      </c>
      <c r="K122" s="305">
        <v>35</v>
      </c>
      <c r="L122" s="178">
        <f>'Приложение 2.1'!G124</f>
        <v>1135315.6499999999</v>
      </c>
      <c r="M122" s="361">
        <v>0</v>
      </c>
      <c r="N122" s="361">
        <v>0</v>
      </c>
      <c r="O122" s="361">
        <v>0</v>
      </c>
      <c r="P122" s="361">
        <f t="shared" si="3"/>
        <v>1135315.6499999999</v>
      </c>
      <c r="Q122" s="361">
        <v>0</v>
      </c>
      <c r="R122" s="361">
        <v>0</v>
      </c>
      <c r="S122" s="361" t="s">
        <v>585</v>
      </c>
      <c r="T122" s="100"/>
      <c r="U122" s="101"/>
    </row>
    <row r="123" spans="1:21" ht="9" customHeight="1">
      <c r="A123" s="368">
        <v>109</v>
      </c>
      <c r="B123" s="173" t="s">
        <v>582</v>
      </c>
      <c r="C123" s="257" t="s">
        <v>1104</v>
      </c>
      <c r="D123" s="174" t="s">
        <v>1103</v>
      </c>
      <c r="E123" s="175">
        <v>1983</v>
      </c>
      <c r="F123" s="176" t="s">
        <v>90</v>
      </c>
      <c r="G123" s="176">
        <v>5</v>
      </c>
      <c r="H123" s="177">
        <v>5</v>
      </c>
      <c r="I123" s="178">
        <v>3969.5</v>
      </c>
      <c r="J123" s="178">
        <v>3661</v>
      </c>
      <c r="K123" s="305">
        <v>187</v>
      </c>
      <c r="L123" s="178">
        <f>'Приложение 2.1'!G125</f>
        <v>5796250.3700000001</v>
      </c>
      <c r="M123" s="361">
        <v>0</v>
      </c>
      <c r="N123" s="361">
        <v>0</v>
      </c>
      <c r="O123" s="361">
        <v>0</v>
      </c>
      <c r="P123" s="361">
        <f t="shared" si="3"/>
        <v>5796250.3700000001</v>
      </c>
      <c r="Q123" s="361">
        <v>0</v>
      </c>
      <c r="R123" s="361">
        <v>0</v>
      </c>
      <c r="S123" s="361" t="s">
        <v>585</v>
      </c>
      <c r="T123" s="100"/>
      <c r="U123" s="101"/>
    </row>
    <row r="124" spans="1:21" ht="9" customHeight="1">
      <c r="A124" s="368">
        <v>110</v>
      </c>
      <c r="B124" s="173" t="s">
        <v>583</v>
      </c>
      <c r="C124" s="257" t="s">
        <v>1104</v>
      </c>
      <c r="D124" s="174" t="s">
        <v>1103</v>
      </c>
      <c r="E124" s="175">
        <v>1965</v>
      </c>
      <c r="F124" s="176" t="s">
        <v>88</v>
      </c>
      <c r="G124" s="176">
        <v>5</v>
      </c>
      <c r="H124" s="177">
        <v>4</v>
      </c>
      <c r="I124" s="178">
        <v>1754.5</v>
      </c>
      <c r="J124" s="178">
        <v>1621.5</v>
      </c>
      <c r="K124" s="305">
        <v>144</v>
      </c>
      <c r="L124" s="178">
        <f>'Приложение 2.1'!G126</f>
        <v>2000348.21</v>
      </c>
      <c r="M124" s="361">
        <v>0</v>
      </c>
      <c r="N124" s="361">
        <v>0</v>
      </c>
      <c r="O124" s="361">
        <v>0</v>
      </c>
      <c r="P124" s="361">
        <f t="shared" si="3"/>
        <v>2000348.21</v>
      </c>
      <c r="Q124" s="361">
        <v>0</v>
      </c>
      <c r="R124" s="361">
        <v>0</v>
      </c>
      <c r="S124" s="361" t="s">
        <v>585</v>
      </c>
      <c r="T124" s="100"/>
      <c r="U124" s="101"/>
    </row>
    <row r="125" spans="1:21" ht="9" customHeight="1">
      <c r="A125" s="368">
        <v>111</v>
      </c>
      <c r="B125" s="173" t="s">
        <v>584</v>
      </c>
      <c r="C125" s="257" t="s">
        <v>1104</v>
      </c>
      <c r="D125" s="174" t="s">
        <v>1103</v>
      </c>
      <c r="E125" s="175">
        <v>1968</v>
      </c>
      <c r="F125" s="176" t="s">
        <v>90</v>
      </c>
      <c r="G125" s="176">
        <v>5</v>
      </c>
      <c r="H125" s="177">
        <v>4</v>
      </c>
      <c r="I125" s="178">
        <v>3839.3</v>
      </c>
      <c r="J125" s="178">
        <v>3465</v>
      </c>
      <c r="K125" s="305">
        <v>186</v>
      </c>
      <c r="L125" s="178">
        <f>'Приложение 2.1'!G127</f>
        <v>3437830.11</v>
      </c>
      <c r="M125" s="361">
        <v>0</v>
      </c>
      <c r="N125" s="361">
        <v>0</v>
      </c>
      <c r="O125" s="361">
        <v>0</v>
      </c>
      <c r="P125" s="361">
        <f t="shared" si="3"/>
        <v>3437830.11</v>
      </c>
      <c r="Q125" s="361">
        <v>0</v>
      </c>
      <c r="R125" s="361">
        <v>0</v>
      </c>
      <c r="S125" s="361" t="s">
        <v>585</v>
      </c>
      <c r="T125" s="100"/>
      <c r="U125" s="101"/>
    </row>
    <row r="126" spans="1:21" ht="9" customHeight="1">
      <c r="A126" s="368">
        <v>112</v>
      </c>
      <c r="B126" s="179" t="s">
        <v>630</v>
      </c>
      <c r="C126" s="260" t="s">
        <v>1104</v>
      </c>
      <c r="D126" s="180" t="s">
        <v>1103</v>
      </c>
      <c r="E126" s="181">
        <v>1971</v>
      </c>
      <c r="F126" s="182" t="s">
        <v>88</v>
      </c>
      <c r="G126" s="182">
        <v>9</v>
      </c>
      <c r="H126" s="183">
        <v>1</v>
      </c>
      <c r="I126" s="184">
        <v>2560.8000000000002</v>
      </c>
      <c r="J126" s="184">
        <v>2311.8000000000002</v>
      </c>
      <c r="K126" s="306">
        <v>112</v>
      </c>
      <c r="L126" s="178">
        <f>'Приложение 2.1'!G128</f>
        <v>1966246.83</v>
      </c>
      <c r="M126" s="361">
        <v>0</v>
      </c>
      <c r="N126" s="361">
        <v>0</v>
      </c>
      <c r="O126" s="361">
        <v>0</v>
      </c>
      <c r="P126" s="361">
        <f t="shared" si="3"/>
        <v>1966246.83</v>
      </c>
      <c r="Q126" s="361">
        <v>0</v>
      </c>
      <c r="R126" s="361">
        <v>0</v>
      </c>
      <c r="S126" s="361" t="s">
        <v>585</v>
      </c>
      <c r="T126" s="100"/>
      <c r="U126" s="101"/>
    </row>
    <row r="127" spans="1:21" ht="9" customHeight="1">
      <c r="A127" s="368">
        <v>113</v>
      </c>
      <c r="B127" s="179" t="s">
        <v>1005</v>
      </c>
      <c r="C127" s="260" t="s">
        <v>1104</v>
      </c>
      <c r="D127" s="180" t="s">
        <v>1103</v>
      </c>
      <c r="E127" s="185">
        <v>1966</v>
      </c>
      <c r="F127" s="176" t="s">
        <v>90</v>
      </c>
      <c r="G127" s="176">
        <v>5</v>
      </c>
      <c r="H127" s="182">
        <v>4</v>
      </c>
      <c r="I127" s="184">
        <v>3864.6</v>
      </c>
      <c r="J127" s="184">
        <v>3544.6</v>
      </c>
      <c r="K127" s="306">
        <v>155</v>
      </c>
      <c r="L127" s="178">
        <f>'Приложение 2.1'!G129</f>
        <v>3128521.53</v>
      </c>
      <c r="M127" s="361">
        <v>0</v>
      </c>
      <c r="N127" s="361">
        <v>0</v>
      </c>
      <c r="O127" s="361">
        <v>0</v>
      </c>
      <c r="P127" s="361">
        <f t="shared" si="3"/>
        <v>3128521.53</v>
      </c>
      <c r="Q127" s="361">
        <v>0</v>
      </c>
      <c r="R127" s="361">
        <v>0</v>
      </c>
      <c r="S127" s="361" t="s">
        <v>585</v>
      </c>
      <c r="T127" s="100"/>
      <c r="U127" s="101"/>
    </row>
    <row r="128" spans="1:21" ht="9" customHeight="1">
      <c r="A128" s="368">
        <v>114</v>
      </c>
      <c r="B128" s="179" t="s">
        <v>202</v>
      </c>
      <c r="C128" s="260" t="s">
        <v>1104</v>
      </c>
      <c r="D128" s="180" t="s">
        <v>1103</v>
      </c>
      <c r="E128" s="185">
        <v>1917</v>
      </c>
      <c r="F128" s="176" t="s">
        <v>88</v>
      </c>
      <c r="G128" s="176">
        <v>2</v>
      </c>
      <c r="H128" s="182">
        <v>1</v>
      </c>
      <c r="I128" s="184">
        <v>2765.1</v>
      </c>
      <c r="J128" s="184">
        <v>2024.8</v>
      </c>
      <c r="K128" s="306">
        <v>108</v>
      </c>
      <c r="L128" s="178">
        <f>'Приложение 2.1'!G130</f>
        <v>3587246.07</v>
      </c>
      <c r="M128" s="361">
        <v>0</v>
      </c>
      <c r="N128" s="361">
        <v>0</v>
      </c>
      <c r="O128" s="361">
        <v>0</v>
      </c>
      <c r="P128" s="361">
        <f t="shared" si="3"/>
        <v>3587246.07</v>
      </c>
      <c r="Q128" s="361">
        <v>0</v>
      </c>
      <c r="R128" s="361">
        <v>0</v>
      </c>
      <c r="S128" s="361" t="s">
        <v>585</v>
      </c>
      <c r="T128" s="100"/>
      <c r="U128" s="101"/>
    </row>
    <row r="129" spans="1:21" ht="9" customHeight="1">
      <c r="A129" s="368">
        <v>115</v>
      </c>
      <c r="B129" s="179" t="s">
        <v>1132</v>
      </c>
      <c r="C129" s="260" t="s">
        <v>1104</v>
      </c>
      <c r="D129" s="180" t="s">
        <v>1103</v>
      </c>
      <c r="E129" s="185">
        <v>1972</v>
      </c>
      <c r="F129" s="176" t="s">
        <v>90</v>
      </c>
      <c r="G129" s="176">
        <v>5</v>
      </c>
      <c r="H129" s="182">
        <v>8</v>
      </c>
      <c r="I129" s="184">
        <v>6431.6</v>
      </c>
      <c r="J129" s="184">
        <v>5532.6</v>
      </c>
      <c r="K129" s="306">
        <v>252</v>
      </c>
      <c r="L129" s="178">
        <f>'Приложение 2.1'!G131</f>
        <v>4183175.76</v>
      </c>
      <c r="M129" s="361">
        <v>0</v>
      </c>
      <c r="N129" s="361">
        <v>0</v>
      </c>
      <c r="O129" s="361">
        <v>0</v>
      </c>
      <c r="P129" s="361">
        <f t="shared" si="3"/>
        <v>4183175.76</v>
      </c>
      <c r="Q129" s="361">
        <v>0</v>
      </c>
      <c r="R129" s="361">
        <v>0</v>
      </c>
      <c r="S129" s="361" t="s">
        <v>585</v>
      </c>
      <c r="T129" s="100"/>
      <c r="U129" s="101"/>
    </row>
    <row r="130" spans="1:21" ht="9" customHeight="1">
      <c r="A130" s="368">
        <v>116</v>
      </c>
      <c r="B130" s="123" t="s">
        <v>1019</v>
      </c>
      <c r="C130" s="260" t="s">
        <v>1104</v>
      </c>
      <c r="D130" s="180" t="s">
        <v>1103</v>
      </c>
      <c r="E130" s="185">
        <v>1986</v>
      </c>
      <c r="F130" s="176" t="s">
        <v>90</v>
      </c>
      <c r="G130" s="176">
        <v>5</v>
      </c>
      <c r="H130" s="182">
        <v>4</v>
      </c>
      <c r="I130" s="184">
        <v>3108</v>
      </c>
      <c r="J130" s="184">
        <v>2856</v>
      </c>
      <c r="K130" s="306">
        <v>140</v>
      </c>
      <c r="L130" s="178">
        <f>'Приложение 2.1'!G132</f>
        <v>503479.03999999998</v>
      </c>
      <c r="M130" s="361">
        <v>0</v>
      </c>
      <c r="N130" s="361">
        <v>0</v>
      </c>
      <c r="O130" s="361">
        <v>0</v>
      </c>
      <c r="P130" s="361">
        <f t="shared" si="3"/>
        <v>503479.03999999998</v>
      </c>
      <c r="Q130" s="361">
        <v>0</v>
      </c>
      <c r="R130" s="361">
        <v>0</v>
      </c>
      <c r="S130" s="361" t="s">
        <v>585</v>
      </c>
      <c r="T130" s="100"/>
      <c r="U130" s="101"/>
    </row>
    <row r="131" spans="1:21" ht="9" customHeight="1">
      <c r="A131" s="368">
        <v>117</v>
      </c>
      <c r="B131" s="123" t="s">
        <v>1020</v>
      </c>
      <c r="C131" s="260" t="s">
        <v>1104</v>
      </c>
      <c r="D131" s="180" t="s">
        <v>1103</v>
      </c>
      <c r="E131" s="185">
        <v>1948</v>
      </c>
      <c r="F131" s="176" t="s">
        <v>88</v>
      </c>
      <c r="G131" s="176">
        <v>4</v>
      </c>
      <c r="H131" s="182">
        <v>1</v>
      </c>
      <c r="I131" s="184">
        <v>1333.3</v>
      </c>
      <c r="J131" s="184">
        <v>1259.0999999999999</v>
      </c>
      <c r="K131" s="306">
        <v>86</v>
      </c>
      <c r="L131" s="178">
        <f>'Приложение 2.1'!G133</f>
        <v>3290714.83</v>
      </c>
      <c r="M131" s="361">
        <v>0</v>
      </c>
      <c r="N131" s="361">
        <v>0</v>
      </c>
      <c r="O131" s="361">
        <v>0</v>
      </c>
      <c r="P131" s="361">
        <f t="shared" si="3"/>
        <v>3290714.83</v>
      </c>
      <c r="Q131" s="361">
        <v>0</v>
      </c>
      <c r="R131" s="361">
        <v>0</v>
      </c>
      <c r="S131" s="361" t="s">
        <v>585</v>
      </c>
      <c r="T131" s="100"/>
      <c r="U131" s="101"/>
    </row>
    <row r="132" spans="1:21" ht="9" customHeight="1">
      <c r="A132" s="368">
        <v>118</v>
      </c>
      <c r="B132" s="123" t="s">
        <v>1040</v>
      </c>
      <c r="C132" s="260" t="s">
        <v>1104</v>
      </c>
      <c r="D132" s="180" t="s">
        <v>1103</v>
      </c>
      <c r="E132" s="185">
        <v>1983</v>
      </c>
      <c r="F132" s="176" t="s">
        <v>90</v>
      </c>
      <c r="G132" s="176">
        <v>9</v>
      </c>
      <c r="H132" s="182">
        <v>6</v>
      </c>
      <c r="I132" s="184">
        <v>12924.2</v>
      </c>
      <c r="J132" s="184">
        <v>11532.2</v>
      </c>
      <c r="K132" s="306">
        <v>493</v>
      </c>
      <c r="L132" s="178">
        <f>'Приложение 2.1'!G134</f>
        <v>12464799.109999999</v>
      </c>
      <c r="M132" s="361">
        <v>0</v>
      </c>
      <c r="N132" s="361">
        <v>0</v>
      </c>
      <c r="O132" s="361">
        <v>0</v>
      </c>
      <c r="P132" s="361">
        <f t="shared" si="3"/>
        <v>12464799.109999999</v>
      </c>
      <c r="Q132" s="361">
        <v>0</v>
      </c>
      <c r="R132" s="361">
        <v>0</v>
      </c>
      <c r="S132" s="361" t="s">
        <v>585</v>
      </c>
      <c r="T132" s="100"/>
      <c r="U132" s="101"/>
    </row>
    <row r="133" spans="1:21" ht="9" customHeight="1">
      <c r="A133" s="368">
        <v>119</v>
      </c>
      <c r="B133" s="173" t="s">
        <v>507</v>
      </c>
      <c r="C133" s="260" t="s">
        <v>1104</v>
      </c>
      <c r="D133" s="180" t="s">
        <v>1103</v>
      </c>
      <c r="E133" s="185">
        <v>1982</v>
      </c>
      <c r="F133" s="176" t="s">
        <v>88</v>
      </c>
      <c r="G133" s="176">
        <v>12</v>
      </c>
      <c r="H133" s="182">
        <v>1</v>
      </c>
      <c r="I133" s="184">
        <v>4595.8</v>
      </c>
      <c r="J133" s="184">
        <v>3981.4</v>
      </c>
      <c r="K133" s="306">
        <v>188</v>
      </c>
      <c r="L133" s="178">
        <f>'Приложение 2.1'!G135</f>
        <v>4364342.92</v>
      </c>
      <c r="M133" s="361">
        <v>0</v>
      </c>
      <c r="N133" s="361">
        <v>0</v>
      </c>
      <c r="O133" s="361">
        <v>0</v>
      </c>
      <c r="P133" s="361">
        <f t="shared" si="3"/>
        <v>4364342.92</v>
      </c>
      <c r="Q133" s="361">
        <v>0</v>
      </c>
      <c r="R133" s="361">
        <v>0</v>
      </c>
      <c r="S133" s="361" t="s">
        <v>585</v>
      </c>
      <c r="T133" s="100"/>
      <c r="U133" s="101"/>
    </row>
    <row r="134" spans="1:21" ht="9" customHeight="1">
      <c r="A134" s="368">
        <v>120</v>
      </c>
      <c r="B134" s="173" t="s">
        <v>1041</v>
      </c>
      <c r="C134" s="260" t="s">
        <v>1104</v>
      </c>
      <c r="D134" s="180" t="s">
        <v>1103</v>
      </c>
      <c r="E134" s="185">
        <v>1975</v>
      </c>
      <c r="F134" s="176" t="s">
        <v>88</v>
      </c>
      <c r="G134" s="176">
        <v>9</v>
      </c>
      <c r="H134" s="182">
        <v>4</v>
      </c>
      <c r="I134" s="184">
        <v>8133.82</v>
      </c>
      <c r="J134" s="184">
        <v>7353.82</v>
      </c>
      <c r="K134" s="306">
        <v>310</v>
      </c>
      <c r="L134" s="178">
        <f>'Приложение 2.1'!G136</f>
        <v>8246094.8799999999</v>
      </c>
      <c r="M134" s="361">
        <v>0</v>
      </c>
      <c r="N134" s="361">
        <v>0</v>
      </c>
      <c r="O134" s="361">
        <v>0</v>
      </c>
      <c r="P134" s="361">
        <f t="shared" si="3"/>
        <v>8246094.8799999999</v>
      </c>
      <c r="Q134" s="361">
        <v>0</v>
      </c>
      <c r="R134" s="361">
        <v>0</v>
      </c>
      <c r="S134" s="361" t="s">
        <v>585</v>
      </c>
      <c r="T134" s="100"/>
      <c r="U134" s="101"/>
    </row>
    <row r="135" spans="1:21" ht="9" customHeight="1">
      <c r="A135" s="368">
        <v>121</v>
      </c>
      <c r="B135" s="173" t="s">
        <v>1042</v>
      </c>
      <c r="C135" s="260" t="s">
        <v>1104</v>
      </c>
      <c r="D135" s="180" t="s">
        <v>1103</v>
      </c>
      <c r="E135" s="185">
        <v>1988</v>
      </c>
      <c r="F135" s="176" t="s">
        <v>88</v>
      </c>
      <c r="G135" s="176">
        <v>9</v>
      </c>
      <c r="H135" s="182">
        <v>1</v>
      </c>
      <c r="I135" s="184">
        <v>3776.1</v>
      </c>
      <c r="J135" s="184">
        <v>3288.1</v>
      </c>
      <c r="K135" s="306">
        <v>162</v>
      </c>
      <c r="L135" s="178">
        <f>'Приложение 2.1'!G137</f>
        <v>1968901.6</v>
      </c>
      <c r="M135" s="361">
        <v>0</v>
      </c>
      <c r="N135" s="361">
        <v>0</v>
      </c>
      <c r="O135" s="361">
        <v>0</v>
      </c>
      <c r="P135" s="361">
        <f t="shared" si="3"/>
        <v>1968901.6</v>
      </c>
      <c r="Q135" s="361">
        <v>0</v>
      </c>
      <c r="R135" s="361">
        <v>0</v>
      </c>
      <c r="S135" s="361" t="s">
        <v>585</v>
      </c>
      <c r="T135" s="100"/>
      <c r="U135" s="101"/>
    </row>
    <row r="136" spans="1:21" ht="9" customHeight="1">
      <c r="A136" s="368">
        <v>122</v>
      </c>
      <c r="B136" s="109" t="s">
        <v>454</v>
      </c>
      <c r="C136" s="127" t="s">
        <v>1105</v>
      </c>
      <c r="D136" s="114" t="s">
        <v>1103</v>
      </c>
      <c r="E136" s="112">
        <v>1947</v>
      </c>
      <c r="F136" s="119" t="s">
        <v>88</v>
      </c>
      <c r="G136" s="119">
        <v>4</v>
      </c>
      <c r="H136" s="114">
        <v>4</v>
      </c>
      <c r="I136" s="269">
        <v>2588</v>
      </c>
      <c r="J136" s="269">
        <v>2285</v>
      </c>
      <c r="K136" s="106">
        <v>72</v>
      </c>
      <c r="L136" s="178">
        <f>'Приложение 2.1'!G138</f>
        <v>6685816.8499999996</v>
      </c>
      <c r="M136" s="361">
        <v>0</v>
      </c>
      <c r="N136" s="361">
        <v>0</v>
      </c>
      <c r="O136" s="361">
        <v>0</v>
      </c>
      <c r="P136" s="361">
        <f t="shared" si="3"/>
        <v>6685816.8499999996</v>
      </c>
      <c r="Q136" s="361">
        <v>0</v>
      </c>
      <c r="R136" s="361">
        <v>0</v>
      </c>
      <c r="S136" s="361" t="s">
        <v>585</v>
      </c>
      <c r="T136" s="100"/>
      <c r="U136" s="101"/>
    </row>
    <row r="137" spans="1:21" ht="9" customHeight="1">
      <c r="A137" s="368">
        <v>123</v>
      </c>
      <c r="B137" s="129" t="s">
        <v>203</v>
      </c>
      <c r="C137" s="105" t="s">
        <v>1104</v>
      </c>
      <c r="D137" s="368" t="s">
        <v>1103</v>
      </c>
      <c r="E137" s="114">
        <v>1958</v>
      </c>
      <c r="F137" s="114" t="s">
        <v>88</v>
      </c>
      <c r="G137" s="114">
        <v>2</v>
      </c>
      <c r="H137" s="114">
        <v>1</v>
      </c>
      <c r="I137" s="269">
        <v>485.69</v>
      </c>
      <c r="J137" s="269">
        <v>455.29</v>
      </c>
      <c r="K137" s="106">
        <v>22</v>
      </c>
      <c r="L137" s="178">
        <f>'Приложение 2.1'!G139</f>
        <v>716105.99</v>
      </c>
      <c r="M137" s="361">
        <v>0</v>
      </c>
      <c r="N137" s="361">
        <v>0</v>
      </c>
      <c r="O137" s="361">
        <v>0</v>
      </c>
      <c r="P137" s="361">
        <f t="shared" si="3"/>
        <v>716105.99</v>
      </c>
      <c r="Q137" s="361">
        <v>0</v>
      </c>
      <c r="R137" s="361">
        <v>0</v>
      </c>
      <c r="S137" s="361" t="s">
        <v>585</v>
      </c>
      <c r="T137" s="100"/>
      <c r="U137" s="101"/>
    </row>
    <row r="138" spans="1:21" ht="9" customHeight="1">
      <c r="A138" s="368">
        <v>124</v>
      </c>
      <c r="B138" s="37" t="s">
        <v>1057</v>
      </c>
      <c r="C138" s="105" t="s">
        <v>1104</v>
      </c>
      <c r="D138" s="368" t="s">
        <v>1103</v>
      </c>
      <c r="E138" s="114">
        <v>1966</v>
      </c>
      <c r="F138" s="114" t="s">
        <v>90</v>
      </c>
      <c r="G138" s="114">
        <v>5</v>
      </c>
      <c r="H138" s="114">
        <v>4</v>
      </c>
      <c r="I138" s="269">
        <v>3858.4</v>
      </c>
      <c r="J138" s="269">
        <v>3536.4</v>
      </c>
      <c r="K138" s="106">
        <v>178</v>
      </c>
      <c r="L138" s="178">
        <f>'Приложение 2.1'!G140</f>
        <v>2826859.1</v>
      </c>
      <c r="M138" s="361">
        <v>0</v>
      </c>
      <c r="N138" s="361">
        <v>0</v>
      </c>
      <c r="O138" s="361">
        <v>0</v>
      </c>
      <c r="P138" s="361">
        <f t="shared" si="3"/>
        <v>2826859.1</v>
      </c>
      <c r="Q138" s="361">
        <v>0</v>
      </c>
      <c r="R138" s="361">
        <v>0</v>
      </c>
      <c r="S138" s="361" t="s">
        <v>585</v>
      </c>
      <c r="T138" s="100"/>
      <c r="U138" s="101"/>
    </row>
    <row r="139" spans="1:21" ht="9" customHeight="1">
      <c r="A139" s="368">
        <v>125</v>
      </c>
      <c r="B139" s="37" t="s">
        <v>1058</v>
      </c>
      <c r="C139" s="105" t="s">
        <v>1104</v>
      </c>
      <c r="D139" s="368" t="s">
        <v>1103</v>
      </c>
      <c r="E139" s="114">
        <v>1979</v>
      </c>
      <c r="F139" s="114" t="s">
        <v>88</v>
      </c>
      <c r="G139" s="114">
        <v>5</v>
      </c>
      <c r="H139" s="114">
        <v>3</v>
      </c>
      <c r="I139" s="269">
        <v>3039</v>
      </c>
      <c r="J139" s="269">
        <v>2612.1</v>
      </c>
      <c r="K139" s="106">
        <v>99</v>
      </c>
      <c r="L139" s="178">
        <f>'Приложение 2.1'!G141</f>
        <v>1996596.43</v>
      </c>
      <c r="M139" s="361">
        <v>0</v>
      </c>
      <c r="N139" s="361">
        <v>0</v>
      </c>
      <c r="O139" s="361">
        <v>0</v>
      </c>
      <c r="P139" s="361">
        <f t="shared" si="3"/>
        <v>1996596.43</v>
      </c>
      <c r="Q139" s="361">
        <v>0</v>
      </c>
      <c r="R139" s="361">
        <v>0</v>
      </c>
      <c r="S139" s="361" t="s">
        <v>585</v>
      </c>
      <c r="T139" s="100"/>
      <c r="U139" s="101"/>
    </row>
    <row r="140" spans="1:21" ht="9" customHeight="1">
      <c r="A140" s="368">
        <v>126</v>
      </c>
      <c r="B140" s="37" t="s">
        <v>1059</v>
      </c>
      <c r="C140" s="105" t="s">
        <v>1104</v>
      </c>
      <c r="D140" s="368" t="s">
        <v>1103</v>
      </c>
      <c r="E140" s="114">
        <v>1979</v>
      </c>
      <c r="F140" s="114" t="s">
        <v>88</v>
      </c>
      <c r="G140" s="114">
        <v>9</v>
      </c>
      <c r="H140" s="114">
        <v>1</v>
      </c>
      <c r="I140" s="269">
        <v>2519.5</v>
      </c>
      <c r="J140" s="269">
        <v>2076.5</v>
      </c>
      <c r="K140" s="106">
        <v>93</v>
      </c>
      <c r="L140" s="178">
        <f>'Приложение 2.1'!G142</f>
        <v>5250717.7699999996</v>
      </c>
      <c r="M140" s="361">
        <v>0</v>
      </c>
      <c r="N140" s="361">
        <v>0</v>
      </c>
      <c r="O140" s="361">
        <v>0</v>
      </c>
      <c r="P140" s="361">
        <f t="shared" si="3"/>
        <v>5250717.7699999996</v>
      </c>
      <c r="Q140" s="361">
        <v>0</v>
      </c>
      <c r="R140" s="361">
        <v>0</v>
      </c>
      <c r="S140" s="361" t="s">
        <v>585</v>
      </c>
      <c r="T140" s="100"/>
      <c r="U140" s="101"/>
    </row>
    <row r="141" spans="1:21" ht="9" customHeight="1">
      <c r="A141" s="368">
        <v>127</v>
      </c>
      <c r="B141" s="109" t="s">
        <v>455</v>
      </c>
      <c r="C141" s="127" t="s">
        <v>1105</v>
      </c>
      <c r="D141" s="114" t="s">
        <v>1103</v>
      </c>
      <c r="E141" s="112">
        <v>1960</v>
      </c>
      <c r="F141" s="119" t="s">
        <v>88</v>
      </c>
      <c r="G141" s="119">
        <v>4</v>
      </c>
      <c r="H141" s="114">
        <v>2</v>
      </c>
      <c r="I141" s="269">
        <v>2262.9</v>
      </c>
      <c r="J141" s="269">
        <v>2029.8999999999999</v>
      </c>
      <c r="K141" s="106">
        <v>47</v>
      </c>
      <c r="L141" s="178">
        <f>'Приложение 2.1'!G143</f>
        <v>4189229.4600000004</v>
      </c>
      <c r="M141" s="361">
        <v>0</v>
      </c>
      <c r="N141" s="361">
        <v>0</v>
      </c>
      <c r="O141" s="361">
        <v>0</v>
      </c>
      <c r="P141" s="361">
        <f t="shared" si="3"/>
        <v>4189229.4600000004</v>
      </c>
      <c r="Q141" s="361">
        <v>0</v>
      </c>
      <c r="R141" s="361">
        <v>0</v>
      </c>
      <c r="S141" s="361" t="s">
        <v>585</v>
      </c>
      <c r="T141" s="100"/>
      <c r="U141" s="101"/>
    </row>
    <row r="142" spans="1:21" ht="9" customHeight="1">
      <c r="A142" s="368">
        <v>128</v>
      </c>
      <c r="B142" s="109" t="s">
        <v>456</v>
      </c>
      <c r="C142" s="127" t="s">
        <v>1105</v>
      </c>
      <c r="D142" s="114" t="s">
        <v>1103</v>
      </c>
      <c r="E142" s="112">
        <v>1947</v>
      </c>
      <c r="F142" s="119" t="s">
        <v>88</v>
      </c>
      <c r="G142" s="119">
        <v>4</v>
      </c>
      <c r="H142" s="114">
        <v>3</v>
      </c>
      <c r="I142" s="269">
        <v>2998</v>
      </c>
      <c r="J142" s="269">
        <v>2722.1</v>
      </c>
      <c r="K142" s="106">
        <v>85</v>
      </c>
      <c r="L142" s="178">
        <f>'Приложение 2.1'!G144</f>
        <v>5521862.1499999994</v>
      </c>
      <c r="M142" s="361">
        <v>0</v>
      </c>
      <c r="N142" s="361">
        <v>0</v>
      </c>
      <c r="O142" s="361">
        <v>0</v>
      </c>
      <c r="P142" s="361">
        <f t="shared" si="3"/>
        <v>5521862.1499999994</v>
      </c>
      <c r="Q142" s="361">
        <v>0</v>
      </c>
      <c r="R142" s="361">
        <v>0</v>
      </c>
      <c r="S142" s="361" t="s">
        <v>585</v>
      </c>
      <c r="T142" s="100"/>
      <c r="U142" s="101"/>
    </row>
    <row r="143" spans="1:21" ht="9" customHeight="1">
      <c r="A143" s="368">
        <v>129</v>
      </c>
      <c r="B143" s="109" t="s">
        <v>120</v>
      </c>
      <c r="C143" s="127" t="s">
        <v>1104</v>
      </c>
      <c r="D143" s="114" t="s">
        <v>1103</v>
      </c>
      <c r="E143" s="112">
        <v>1980</v>
      </c>
      <c r="F143" s="119" t="s">
        <v>88</v>
      </c>
      <c r="G143" s="119">
        <v>5</v>
      </c>
      <c r="H143" s="114">
        <v>5</v>
      </c>
      <c r="I143" s="269">
        <v>4893.7</v>
      </c>
      <c r="J143" s="269">
        <v>4311.7</v>
      </c>
      <c r="K143" s="106">
        <v>178</v>
      </c>
      <c r="L143" s="178">
        <f>'Приложение 2.1'!G145</f>
        <v>757153.83</v>
      </c>
      <c r="M143" s="361">
        <v>0</v>
      </c>
      <c r="N143" s="361">
        <v>0</v>
      </c>
      <c r="O143" s="361">
        <v>0</v>
      </c>
      <c r="P143" s="361">
        <f t="shared" si="3"/>
        <v>757153.83</v>
      </c>
      <c r="Q143" s="361">
        <v>0</v>
      </c>
      <c r="R143" s="361">
        <v>0</v>
      </c>
      <c r="S143" s="361" t="s">
        <v>585</v>
      </c>
      <c r="T143" s="100"/>
      <c r="U143" s="101"/>
    </row>
    <row r="144" spans="1:21" ht="9" customHeight="1">
      <c r="A144" s="368">
        <v>130</v>
      </c>
      <c r="B144" s="109" t="s">
        <v>162</v>
      </c>
      <c r="C144" s="127" t="s">
        <v>1104</v>
      </c>
      <c r="D144" s="114" t="s">
        <v>1103</v>
      </c>
      <c r="E144" s="112">
        <v>1959</v>
      </c>
      <c r="F144" s="119" t="s">
        <v>88</v>
      </c>
      <c r="G144" s="119">
        <v>4</v>
      </c>
      <c r="H144" s="114">
        <v>2</v>
      </c>
      <c r="I144" s="269">
        <v>1358.1</v>
      </c>
      <c r="J144" s="269">
        <v>1261</v>
      </c>
      <c r="K144" s="106">
        <v>64</v>
      </c>
      <c r="L144" s="178">
        <f>'Приложение 2.1'!G146</f>
        <v>267917.90999999997</v>
      </c>
      <c r="M144" s="361">
        <v>0</v>
      </c>
      <c r="N144" s="361">
        <v>0</v>
      </c>
      <c r="O144" s="361">
        <v>0</v>
      </c>
      <c r="P144" s="361">
        <f t="shared" ref="P144:P153" si="4">L144</f>
        <v>267917.90999999997</v>
      </c>
      <c r="Q144" s="361">
        <v>0</v>
      </c>
      <c r="R144" s="361">
        <v>0</v>
      </c>
      <c r="S144" s="361" t="s">
        <v>585</v>
      </c>
      <c r="T144" s="100"/>
      <c r="U144" s="101"/>
    </row>
    <row r="145" spans="1:21" ht="9" customHeight="1">
      <c r="A145" s="368">
        <v>131</v>
      </c>
      <c r="B145" s="109" t="s">
        <v>161</v>
      </c>
      <c r="C145" s="127" t="s">
        <v>1104</v>
      </c>
      <c r="D145" s="114" t="s">
        <v>1103</v>
      </c>
      <c r="E145" s="112">
        <v>1984</v>
      </c>
      <c r="F145" s="119" t="s">
        <v>88</v>
      </c>
      <c r="G145" s="119">
        <v>5</v>
      </c>
      <c r="H145" s="114">
        <v>1</v>
      </c>
      <c r="I145" s="269">
        <v>2815.9</v>
      </c>
      <c r="J145" s="269">
        <v>2530.6999999999998</v>
      </c>
      <c r="K145" s="106">
        <v>126</v>
      </c>
      <c r="L145" s="178">
        <f>'Приложение 2.1'!G147</f>
        <v>636458.77</v>
      </c>
      <c r="M145" s="361">
        <v>0</v>
      </c>
      <c r="N145" s="361">
        <v>0</v>
      </c>
      <c r="O145" s="361">
        <v>0</v>
      </c>
      <c r="P145" s="361">
        <f t="shared" si="4"/>
        <v>636458.77</v>
      </c>
      <c r="Q145" s="361">
        <v>0</v>
      </c>
      <c r="R145" s="361">
        <v>0</v>
      </c>
      <c r="S145" s="361" t="s">
        <v>585</v>
      </c>
      <c r="T145" s="100"/>
      <c r="U145" s="101"/>
    </row>
    <row r="146" spans="1:21" ht="9" customHeight="1">
      <c r="A146" s="368">
        <v>132</v>
      </c>
      <c r="B146" s="109" t="s">
        <v>1060</v>
      </c>
      <c r="C146" s="127" t="s">
        <v>1104</v>
      </c>
      <c r="D146" s="114" t="s">
        <v>1103</v>
      </c>
      <c r="E146" s="270">
        <v>1977</v>
      </c>
      <c r="F146" s="119" t="s">
        <v>90</v>
      </c>
      <c r="G146" s="119">
        <v>5</v>
      </c>
      <c r="H146" s="197">
        <v>4</v>
      </c>
      <c r="I146" s="269">
        <v>3686.9</v>
      </c>
      <c r="J146" s="269">
        <v>3357.9</v>
      </c>
      <c r="K146" s="106">
        <v>165</v>
      </c>
      <c r="L146" s="178">
        <f>'Приложение 2.1'!G148</f>
        <v>687880.83</v>
      </c>
      <c r="M146" s="361">
        <v>0</v>
      </c>
      <c r="N146" s="361">
        <v>0</v>
      </c>
      <c r="O146" s="361">
        <v>0</v>
      </c>
      <c r="P146" s="361">
        <f t="shared" si="4"/>
        <v>687880.83</v>
      </c>
      <c r="Q146" s="361">
        <v>0</v>
      </c>
      <c r="R146" s="361">
        <v>0</v>
      </c>
      <c r="S146" s="361" t="s">
        <v>585</v>
      </c>
      <c r="T146" s="100"/>
      <c r="U146" s="101"/>
    </row>
    <row r="147" spans="1:21" ht="9" customHeight="1">
      <c r="A147" s="368">
        <v>133</v>
      </c>
      <c r="B147" s="109" t="s">
        <v>1061</v>
      </c>
      <c r="C147" s="127" t="s">
        <v>1104</v>
      </c>
      <c r="D147" s="114" t="s">
        <v>1103</v>
      </c>
      <c r="E147" s="112">
        <v>1970</v>
      </c>
      <c r="F147" s="119" t="s">
        <v>90</v>
      </c>
      <c r="G147" s="119">
        <v>5</v>
      </c>
      <c r="H147" s="197">
        <v>3</v>
      </c>
      <c r="I147" s="269">
        <v>2813</v>
      </c>
      <c r="J147" s="269">
        <v>2512</v>
      </c>
      <c r="K147" s="106">
        <v>127</v>
      </c>
      <c r="L147" s="178">
        <f>'Приложение 2.1'!G149</f>
        <v>363266.08</v>
      </c>
      <c r="M147" s="361">
        <v>0</v>
      </c>
      <c r="N147" s="361">
        <v>0</v>
      </c>
      <c r="O147" s="361">
        <v>0</v>
      </c>
      <c r="P147" s="361">
        <f t="shared" si="4"/>
        <v>363266.08</v>
      </c>
      <c r="Q147" s="361">
        <v>0</v>
      </c>
      <c r="R147" s="361">
        <v>0</v>
      </c>
      <c r="S147" s="361" t="s">
        <v>585</v>
      </c>
      <c r="T147" s="100"/>
      <c r="U147" s="101"/>
    </row>
    <row r="148" spans="1:21" ht="9" customHeight="1">
      <c r="A148" s="368">
        <v>134</v>
      </c>
      <c r="B148" s="109" t="s">
        <v>1062</v>
      </c>
      <c r="C148" s="127" t="s">
        <v>1104</v>
      </c>
      <c r="D148" s="114" t="s">
        <v>1103</v>
      </c>
      <c r="E148" s="112">
        <v>1973</v>
      </c>
      <c r="F148" s="119" t="s">
        <v>88</v>
      </c>
      <c r="G148" s="119">
        <v>5</v>
      </c>
      <c r="H148" s="197">
        <v>2</v>
      </c>
      <c r="I148" s="269">
        <v>1906.1</v>
      </c>
      <c r="J148" s="269">
        <v>1754.1</v>
      </c>
      <c r="K148" s="106">
        <v>86</v>
      </c>
      <c r="L148" s="178">
        <f>'Приложение 2.1'!G150</f>
        <v>350664.78</v>
      </c>
      <c r="M148" s="361">
        <v>0</v>
      </c>
      <c r="N148" s="361">
        <v>0</v>
      </c>
      <c r="O148" s="361">
        <v>0</v>
      </c>
      <c r="P148" s="361">
        <f t="shared" si="4"/>
        <v>350664.78</v>
      </c>
      <c r="Q148" s="361">
        <v>0</v>
      </c>
      <c r="R148" s="361">
        <v>0</v>
      </c>
      <c r="S148" s="361" t="s">
        <v>585</v>
      </c>
      <c r="T148" s="100"/>
      <c r="U148" s="101"/>
    </row>
    <row r="149" spans="1:21" ht="9" customHeight="1">
      <c r="A149" s="368">
        <v>135</v>
      </c>
      <c r="B149" s="109" t="s">
        <v>1063</v>
      </c>
      <c r="C149" s="127" t="s">
        <v>1104</v>
      </c>
      <c r="D149" s="114" t="s">
        <v>1103</v>
      </c>
      <c r="E149" s="112">
        <v>1970</v>
      </c>
      <c r="F149" s="119" t="s">
        <v>90</v>
      </c>
      <c r="G149" s="119">
        <v>5</v>
      </c>
      <c r="H149" s="197">
        <v>4</v>
      </c>
      <c r="I149" s="269">
        <v>4132.3</v>
      </c>
      <c r="J149" s="269">
        <v>3862.3</v>
      </c>
      <c r="K149" s="106">
        <v>208</v>
      </c>
      <c r="L149" s="178">
        <f>'Приложение 2.1'!G151</f>
        <v>389700.81</v>
      </c>
      <c r="M149" s="361">
        <v>0</v>
      </c>
      <c r="N149" s="361">
        <v>0</v>
      </c>
      <c r="O149" s="361">
        <v>0</v>
      </c>
      <c r="P149" s="361">
        <f t="shared" si="4"/>
        <v>389700.81</v>
      </c>
      <c r="Q149" s="361">
        <v>0</v>
      </c>
      <c r="R149" s="361">
        <v>0</v>
      </c>
      <c r="S149" s="361" t="s">
        <v>585</v>
      </c>
      <c r="T149" s="100"/>
      <c r="U149" s="101"/>
    </row>
    <row r="150" spans="1:21" ht="9" customHeight="1">
      <c r="A150" s="368">
        <v>136</v>
      </c>
      <c r="B150" s="109" t="s">
        <v>1064</v>
      </c>
      <c r="C150" s="127" t="s">
        <v>1104</v>
      </c>
      <c r="D150" s="114" t="s">
        <v>1103</v>
      </c>
      <c r="E150" s="112">
        <v>1974</v>
      </c>
      <c r="F150" s="119" t="s">
        <v>88</v>
      </c>
      <c r="G150" s="119">
        <v>9</v>
      </c>
      <c r="H150" s="114">
        <v>1</v>
      </c>
      <c r="I150" s="269">
        <v>6272.2</v>
      </c>
      <c r="J150" s="269">
        <v>3295.6</v>
      </c>
      <c r="K150" s="106">
        <v>383</v>
      </c>
      <c r="L150" s="178">
        <f>'Приложение 2.1'!G152</f>
        <v>1767527.9</v>
      </c>
      <c r="M150" s="361">
        <v>0</v>
      </c>
      <c r="N150" s="361">
        <v>0</v>
      </c>
      <c r="O150" s="361">
        <v>0</v>
      </c>
      <c r="P150" s="361">
        <f t="shared" si="4"/>
        <v>1767527.9</v>
      </c>
      <c r="Q150" s="361">
        <v>0</v>
      </c>
      <c r="R150" s="361">
        <v>0</v>
      </c>
      <c r="S150" s="361" t="s">
        <v>585</v>
      </c>
      <c r="T150" s="100"/>
      <c r="U150" s="101"/>
    </row>
    <row r="151" spans="1:21" ht="9" customHeight="1">
      <c r="A151" s="368">
        <v>137</v>
      </c>
      <c r="B151" s="109" t="s">
        <v>125</v>
      </c>
      <c r="C151" s="127" t="s">
        <v>1104</v>
      </c>
      <c r="D151" s="114" t="s">
        <v>1103</v>
      </c>
      <c r="E151" s="112">
        <v>1997</v>
      </c>
      <c r="F151" s="119" t="s">
        <v>88</v>
      </c>
      <c r="G151" s="119">
        <v>5</v>
      </c>
      <c r="H151" s="114">
        <v>2</v>
      </c>
      <c r="I151" s="269">
        <v>6092.7</v>
      </c>
      <c r="J151" s="269">
        <v>5601</v>
      </c>
      <c r="K151" s="106">
        <v>253</v>
      </c>
      <c r="L151" s="178">
        <f>'Приложение 2.1'!G153</f>
        <v>3482430.83</v>
      </c>
      <c r="M151" s="361">
        <v>0</v>
      </c>
      <c r="N151" s="361">
        <v>0</v>
      </c>
      <c r="O151" s="361">
        <v>0</v>
      </c>
      <c r="P151" s="361">
        <f t="shared" si="4"/>
        <v>3482430.83</v>
      </c>
      <c r="Q151" s="361">
        <v>0</v>
      </c>
      <c r="R151" s="361">
        <v>0</v>
      </c>
      <c r="S151" s="361" t="s">
        <v>585</v>
      </c>
      <c r="T151" s="100"/>
      <c r="U151" s="101"/>
    </row>
    <row r="152" spans="1:21" ht="9" customHeight="1">
      <c r="A152" s="368">
        <v>138</v>
      </c>
      <c r="B152" s="109" t="s">
        <v>1068</v>
      </c>
      <c r="C152" s="127" t="s">
        <v>1104</v>
      </c>
      <c r="D152" s="114" t="s">
        <v>1103</v>
      </c>
      <c r="E152" s="112">
        <v>1982</v>
      </c>
      <c r="F152" s="119" t="s">
        <v>90</v>
      </c>
      <c r="G152" s="119">
        <v>5</v>
      </c>
      <c r="H152" s="114">
        <v>5</v>
      </c>
      <c r="I152" s="269">
        <v>7905.3</v>
      </c>
      <c r="J152" s="269">
        <v>6517.9</v>
      </c>
      <c r="K152" s="106">
        <v>312</v>
      </c>
      <c r="L152" s="178">
        <f>'Приложение 2.1'!G154</f>
        <v>5490807.8899999997</v>
      </c>
      <c r="M152" s="361">
        <v>0</v>
      </c>
      <c r="N152" s="361">
        <v>0</v>
      </c>
      <c r="O152" s="361">
        <v>0</v>
      </c>
      <c r="P152" s="361">
        <f t="shared" si="4"/>
        <v>5490807.8899999997</v>
      </c>
      <c r="Q152" s="361">
        <v>0</v>
      </c>
      <c r="R152" s="361">
        <v>0</v>
      </c>
      <c r="S152" s="361" t="s">
        <v>585</v>
      </c>
      <c r="T152" s="100"/>
      <c r="U152" s="101"/>
    </row>
    <row r="153" spans="1:21" ht="9" customHeight="1">
      <c r="A153" s="368">
        <v>139</v>
      </c>
      <c r="B153" s="109" t="s">
        <v>1069</v>
      </c>
      <c r="C153" s="127" t="s">
        <v>1104</v>
      </c>
      <c r="D153" s="114" t="s">
        <v>1103</v>
      </c>
      <c r="E153" s="112">
        <v>1989</v>
      </c>
      <c r="F153" s="119" t="s">
        <v>90</v>
      </c>
      <c r="G153" s="119">
        <v>5</v>
      </c>
      <c r="H153" s="114">
        <v>8</v>
      </c>
      <c r="I153" s="269">
        <v>5877.3</v>
      </c>
      <c r="J153" s="269">
        <v>5200.7</v>
      </c>
      <c r="K153" s="106">
        <v>310</v>
      </c>
      <c r="L153" s="178">
        <f>'Приложение 2.1'!G155</f>
        <v>4964954.82</v>
      </c>
      <c r="M153" s="361">
        <v>0</v>
      </c>
      <c r="N153" s="361">
        <v>0</v>
      </c>
      <c r="O153" s="361">
        <v>0</v>
      </c>
      <c r="P153" s="361">
        <f t="shared" si="4"/>
        <v>4964954.82</v>
      </c>
      <c r="Q153" s="361">
        <v>0</v>
      </c>
      <c r="R153" s="361">
        <v>0</v>
      </c>
      <c r="S153" s="361" t="s">
        <v>585</v>
      </c>
      <c r="T153" s="100"/>
      <c r="U153" s="101"/>
    </row>
    <row r="154" spans="1:21" ht="9" customHeight="1">
      <c r="A154" s="368">
        <v>140</v>
      </c>
      <c r="B154" s="109" t="s">
        <v>1107</v>
      </c>
      <c r="C154" s="127" t="s">
        <v>1108</v>
      </c>
      <c r="D154" s="114" t="s">
        <v>1103</v>
      </c>
      <c r="E154" s="112">
        <v>1966</v>
      </c>
      <c r="F154" s="119" t="s">
        <v>90</v>
      </c>
      <c r="G154" s="119">
        <v>5</v>
      </c>
      <c r="H154" s="114">
        <v>4</v>
      </c>
      <c r="I154" s="269">
        <v>3821.6</v>
      </c>
      <c r="J154" s="269">
        <v>3520.6</v>
      </c>
      <c r="K154" s="106">
        <v>154</v>
      </c>
      <c r="L154" s="178">
        <f>'Приложение 2.1'!G156</f>
        <v>2029085.35</v>
      </c>
      <c r="M154" s="361">
        <v>0</v>
      </c>
      <c r="N154" s="361">
        <v>0</v>
      </c>
      <c r="O154" s="361">
        <v>0</v>
      </c>
      <c r="P154" s="361">
        <f>L154</f>
        <v>2029085.35</v>
      </c>
      <c r="Q154" s="361">
        <v>0</v>
      </c>
      <c r="R154" s="361">
        <v>0</v>
      </c>
      <c r="S154" s="361" t="s">
        <v>585</v>
      </c>
      <c r="T154" s="100"/>
      <c r="U154" s="101"/>
    </row>
    <row r="155" spans="1:21" ht="9" customHeight="1">
      <c r="A155" s="368">
        <v>141</v>
      </c>
      <c r="B155" s="109" t="s">
        <v>1138</v>
      </c>
      <c r="C155" s="127" t="s">
        <v>1108</v>
      </c>
      <c r="D155" s="114" t="s">
        <v>1103</v>
      </c>
      <c r="E155" s="112">
        <v>1949</v>
      </c>
      <c r="F155" s="114" t="s">
        <v>88</v>
      </c>
      <c r="G155" s="119">
        <v>2</v>
      </c>
      <c r="H155" s="114">
        <v>1</v>
      </c>
      <c r="I155" s="269">
        <v>768.5</v>
      </c>
      <c r="J155" s="269">
        <v>761</v>
      </c>
      <c r="K155" s="106">
        <v>13</v>
      </c>
      <c r="L155" s="178">
        <f>'Приложение 2.1'!G157</f>
        <v>1601822.6</v>
      </c>
      <c r="M155" s="361">
        <v>0</v>
      </c>
      <c r="N155" s="361">
        <v>0</v>
      </c>
      <c r="O155" s="361">
        <v>0</v>
      </c>
      <c r="P155" s="361">
        <f>L155</f>
        <v>1601822.6</v>
      </c>
      <c r="Q155" s="361">
        <v>0</v>
      </c>
      <c r="R155" s="361">
        <v>0</v>
      </c>
      <c r="S155" s="361" t="s">
        <v>585</v>
      </c>
      <c r="T155" s="100"/>
      <c r="U155" s="101"/>
    </row>
    <row r="156" spans="1:21" ht="9" customHeight="1">
      <c r="A156" s="368">
        <v>142</v>
      </c>
      <c r="B156" s="109" t="s">
        <v>1139</v>
      </c>
      <c r="C156" s="127" t="s">
        <v>1108</v>
      </c>
      <c r="D156" s="114" t="s">
        <v>1103</v>
      </c>
      <c r="E156" s="112">
        <v>1949</v>
      </c>
      <c r="F156" s="114" t="s">
        <v>88</v>
      </c>
      <c r="G156" s="119">
        <v>2</v>
      </c>
      <c r="H156" s="114">
        <v>1</v>
      </c>
      <c r="I156" s="269">
        <v>270.39999999999998</v>
      </c>
      <c r="J156" s="269">
        <v>247.4</v>
      </c>
      <c r="K156" s="106">
        <v>6</v>
      </c>
      <c r="L156" s="178">
        <f>'Приложение 2.1'!G158</f>
        <v>1373424.09</v>
      </c>
      <c r="M156" s="361">
        <v>0</v>
      </c>
      <c r="N156" s="361">
        <v>0</v>
      </c>
      <c r="O156" s="361">
        <v>0</v>
      </c>
      <c r="P156" s="361">
        <f>L156</f>
        <v>1373424.09</v>
      </c>
      <c r="Q156" s="361">
        <v>0</v>
      </c>
      <c r="R156" s="361">
        <v>0</v>
      </c>
      <c r="S156" s="361" t="s">
        <v>585</v>
      </c>
      <c r="T156" s="100"/>
      <c r="U156" s="101"/>
    </row>
    <row r="157" spans="1:21" ht="9" customHeight="1">
      <c r="A157" s="368">
        <v>143</v>
      </c>
      <c r="B157" s="109" t="s">
        <v>1140</v>
      </c>
      <c r="C157" s="127" t="s">
        <v>1108</v>
      </c>
      <c r="D157" s="114" t="s">
        <v>1103</v>
      </c>
      <c r="E157" s="112">
        <v>1978</v>
      </c>
      <c r="F157" s="119" t="s">
        <v>90</v>
      </c>
      <c r="G157" s="119">
        <v>5</v>
      </c>
      <c r="H157" s="114">
        <v>8</v>
      </c>
      <c r="I157" s="269">
        <v>9767.7000000000007</v>
      </c>
      <c r="J157" s="269">
        <v>8372</v>
      </c>
      <c r="K157" s="106">
        <v>263</v>
      </c>
      <c r="L157" s="178">
        <f>'Приложение 2.1'!G159</f>
        <v>5062201.05</v>
      </c>
      <c r="M157" s="361">
        <v>0</v>
      </c>
      <c r="N157" s="361">
        <v>0</v>
      </c>
      <c r="O157" s="361">
        <v>0</v>
      </c>
      <c r="P157" s="361">
        <f>L157</f>
        <v>5062201.05</v>
      </c>
      <c r="Q157" s="361">
        <v>0</v>
      </c>
      <c r="R157" s="361">
        <v>0</v>
      </c>
      <c r="S157" s="361" t="s">
        <v>585</v>
      </c>
      <c r="T157" s="100"/>
      <c r="U157" s="101"/>
    </row>
    <row r="158" spans="1:21" ht="9" customHeight="1">
      <c r="A158" s="368">
        <v>144</v>
      </c>
      <c r="B158" s="109" t="s">
        <v>1176</v>
      </c>
      <c r="C158" s="257" t="s">
        <v>1104</v>
      </c>
      <c r="D158" s="114" t="s">
        <v>1102</v>
      </c>
      <c r="E158" s="112">
        <v>1993</v>
      </c>
      <c r="F158" s="119" t="s">
        <v>90</v>
      </c>
      <c r="G158" s="119">
        <v>10</v>
      </c>
      <c r="H158" s="114">
        <v>5</v>
      </c>
      <c r="I158" s="269">
        <v>12121.6</v>
      </c>
      <c r="J158" s="269">
        <v>10980.3</v>
      </c>
      <c r="K158" s="106">
        <v>484</v>
      </c>
      <c r="L158" s="178">
        <f>'Приложение 2.1'!G160</f>
        <v>2030000</v>
      </c>
      <c r="M158" s="361">
        <v>0</v>
      </c>
      <c r="N158" s="361">
        <v>0</v>
      </c>
      <c r="O158" s="361">
        <v>0</v>
      </c>
      <c r="P158" s="361">
        <f>L158</f>
        <v>2030000</v>
      </c>
      <c r="Q158" s="361">
        <v>0</v>
      </c>
      <c r="R158" s="361">
        <v>0</v>
      </c>
      <c r="S158" s="361" t="s">
        <v>585</v>
      </c>
      <c r="T158" s="100"/>
      <c r="U158" s="101"/>
    </row>
    <row r="159" spans="1:21" ht="9" customHeight="1">
      <c r="A159" s="368">
        <v>145</v>
      </c>
      <c r="B159" s="109" t="s">
        <v>1177</v>
      </c>
      <c r="C159" s="257" t="s">
        <v>1104</v>
      </c>
      <c r="D159" s="114" t="s">
        <v>1102</v>
      </c>
      <c r="E159" s="112">
        <v>1973</v>
      </c>
      <c r="F159" s="119" t="s">
        <v>90</v>
      </c>
      <c r="G159" s="119">
        <v>5</v>
      </c>
      <c r="H159" s="114">
        <v>4</v>
      </c>
      <c r="I159" s="269">
        <v>3580.5</v>
      </c>
      <c r="J159" s="269">
        <v>3307.5</v>
      </c>
      <c r="K159" s="106">
        <v>138</v>
      </c>
      <c r="L159" s="178">
        <f>'Приложение 2.1'!G161</f>
        <v>472421.26</v>
      </c>
      <c r="M159" s="361">
        <v>0</v>
      </c>
      <c r="N159" s="361">
        <v>0</v>
      </c>
      <c r="O159" s="361">
        <v>0</v>
      </c>
      <c r="P159" s="361">
        <f t="shared" ref="P159:P161" si="5">L159</f>
        <v>472421.26</v>
      </c>
      <c r="Q159" s="361">
        <v>0</v>
      </c>
      <c r="R159" s="361">
        <v>0</v>
      </c>
      <c r="S159" s="361" t="s">
        <v>585</v>
      </c>
      <c r="T159" s="100"/>
      <c r="U159" s="101" t="s">
        <v>994</v>
      </c>
    </row>
    <row r="160" spans="1:21" ht="9" customHeight="1">
      <c r="A160" s="368">
        <v>146</v>
      </c>
      <c r="B160" s="109" t="s">
        <v>1078</v>
      </c>
      <c r="C160" s="257" t="s">
        <v>1104</v>
      </c>
      <c r="D160" s="114" t="s">
        <v>1102</v>
      </c>
      <c r="E160" s="112">
        <v>1986</v>
      </c>
      <c r="F160" s="119" t="s">
        <v>90</v>
      </c>
      <c r="G160" s="119">
        <v>5</v>
      </c>
      <c r="H160" s="114">
        <v>9</v>
      </c>
      <c r="I160" s="269">
        <v>7688.2</v>
      </c>
      <c r="J160" s="269">
        <v>6798.2</v>
      </c>
      <c r="K160" s="106">
        <v>340</v>
      </c>
      <c r="L160" s="178">
        <f>'Приложение 2.1'!G162</f>
        <v>572428.88</v>
      </c>
      <c r="M160" s="361">
        <v>0</v>
      </c>
      <c r="N160" s="361">
        <v>0</v>
      </c>
      <c r="O160" s="361">
        <v>0</v>
      </c>
      <c r="P160" s="361">
        <f t="shared" si="5"/>
        <v>572428.88</v>
      </c>
      <c r="Q160" s="361">
        <v>0</v>
      </c>
      <c r="R160" s="361">
        <v>0</v>
      </c>
      <c r="S160" s="361" t="s">
        <v>585</v>
      </c>
      <c r="T160" s="100"/>
      <c r="U160" s="101"/>
    </row>
    <row r="161" spans="1:21" ht="9" customHeight="1">
      <c r="A161" s="368">
        <v>147</v>
      </c>
      <c r="B161" s="109" t="s">
        <v>1130</v>
      </c>
      <c r="C161" s="257" t="s">
        <v>1104</v>
      </c>
      <c r="D161" s="114" t="s">
        <v>1102</v>
      </c>
      <c r="E161" s="112">
        <v>1977</v>
      </c>
      <c r="F161" s="119" t="s">
        <v>90</v>
      </c>
      <c r="G161" s="119">
        <v>5</v>
      </c>
      <c r="H161" s="114">
        <v>4</v>
      </c>
      <c r="I161" s="269">
        <v>3558.4</v>
      </c>
      <c r="J161" s="269">
        <v>3283.4</v>
      </c>
      <c r="K161" s="106">
        <v>147</v>
      </c>
      <c r="L161" s="178">
        <f>'Приложение 2.1'!G163</f>
        <v>173582.72</v>
      </c>
      <c r="M161" s="361">
        <v>0</v>
      </c>
      <c r="N161" s="361">
        <v>0</v>
      </c>
      <c r="O161" s="361">
        <v>0</v>
      </c>
      <c r="P161" s="361">
        <f t="shared" si="5"/>
        <v>173582.72</v>
      </c>
      <c r="Q161" s="361">
        <v>0</v>
      </c>
      <c r="R161" s="361">
        <v>0</v>
      </c>
      <c r="S161" s="361" t="s">
        <v>585</v>
      </c>
      <c r="T161" s="100"/>
      <c r="U161" s="101"/>
    </row>
    <row r="162" spans="1:21" ht="9" customHeight="1">
      <c r="A162" s="368">
        <v>148</v>
      </c>
      <c r="B162" s="109" t="s">
        <v>1198</v>
      </c>
      <c r="C162" s="257" t="s">
        <v>1104</v>
      </c>
      <c r="D162" s="114" t="s">
        <v>1102</v>
      </c>
      <c r="E162" s="112">
        <v>2009</v>
      </c>
      <c r="F162" s="119" t="s">
        <v>88</v>
      </c>
      <c r="G162" s="119">
        <v>9</v>
      </c>
      <c r="H162" s="114">
        <v>1</v>
      </c>
      <c r="I162" s="269">
        <v>3623.5</v>
      </c>
      <c r="J162" s="269">
        <v>3142</v>
      </c>
      <c r="K162" s="106">
        <v>50</v>
      </c>
      <c r="L162" s="178">
        <f>'Приложение 2.1'!G164</f>
        <v>410982.2</v>
      </c>
      <c r="M162" s="361">
        <v>0</v>
      </c>
      <c r="N162" s="361">
        <v>0</v>
      </c>
      <c r="O162" s="361">
        <v>0</v>
      </c>
      <c r="P162" s="361">
        <f t="shared" ref="P162:P164" si="6">L162</f>
        <v>410982.2</v>
      </c>
      <c r="Q162" s="361">
        <v>0</v>
      </c>
      <c r="R162" s="361">
        <v>0</v>
      </c>
      <c r="S162" s="361" t="s">
        <v>585</v>
      </c>
      <c r="T162" s="100"/>
      <c r="U162" s="101"/>
    </row>
    <row r="163" spans="1:21" ht="9" customHeight="1">
      <c r="A163" s="368">
        <v>149</v>
      </c>
      <c r="B163" s="109" t="s">
        <v>1111</v>
      </c>
      <c r="C163" s="257" t="s">
        <v>1104</v>
      </c>
      <c r="D163" s="114" t="s">
        <v>1102</v>
      </c>
      <c r="E163" s="112">
        <v>1996</v>
      </c>
      <c r="F163" s="119" t="s">
        <v>88</v>
      </c>
      <c r="G163" s="119">
        <v>17</v>
      </c>
      <c r="H163" s="114">
        <v>1</v>
      </c>
      <c r="I163" s="269">
        <v>6002.6</v>
      </c>
      <c r="J163" s="269">
        <v>4802.6000000000004</v>
      </c>
      <c r="K163" s="106">
        <v>175</v>
      </c>
      <c r="L163" s="178">
        <f>'Приложение 2.1'!G165</f>
        <v>593338.49</v>
      </c>
      <c r="M163" s="361">
        <v>0</v>
      </c>
      <c r="N163" s="361">
        <v>0</v>
      </c>
      <c r="O163" s="361">
        <v>0</v>
      </c>
      <c r="P163" s="361">
        <f t="shared" si="6"/>
        <v>593338.49</v>
      </c>
      <c r="Q163" s="361">
        <v>0</v>
      </c>
      <c r="R163" s="361">
        <v>0</v>
      </c>
      <c r="S163" s="361" t="s">
        <v>585</v>
      </c>
      <c r="T163" s="100"/>
      <c r="U163" s="101"/>
    </row>
    <row r="164" spans="1:21" ht="9" customHeight="1">
      <c r="A164" s="368">
        <v>150</v>
      </c>
      <c r="B164" s="109" t="s">
        <v>1199</v>
      </c>
      <c r="C164" s="257" t="s">
        <v>1104</v>
      </c>
      <c r="D164" s="114" t="s">
        <v>1102</v>
      </c>
      <c r="E164" s="112">
        <v>1983</v>
      </c>
      <c r="F164" s="119" t="s">
        <v>90</v>
      </c>
      <c r="G164" s="119">
        <v>5</v>
      </c>
      <c r="H164" s="114">
        <v>7</v>
      </c>
      <c r="I164" s="269">
        <v>5690.2</v>
      </c>
      <c r="J164" s="269">
        <v>5126.2</v>
      </c>
      <c r="K164" s="106">
        <v>242</v>
      </c>
      <c r="L164" s="178">
        <f>'Приложение 2.1'!G166</f>
        <v>1254075</v>
      </c>
      <c r="M164" s="361">
        <v>0</v>
      </c>
      <c r="N164" s="361">
        <v>0</v>
      </c>
      <c r="O164" s="361">
        <v>0</v>
      </c>
      <c r="P164" s="361">
        <f t="shared" si="6"/>
        <v>1254075</v>
      </c>
      <c r="Q164" s="361">
        <v>0</v>
      </c>
      <c r="R164" s="361">
        <v>0</v>
      </c>
      <c r="S164" s="361" t="s">
        <v>585</v>
      </c>
      <c r="T164" s="100"/>
      <c r="U164" s="101"/>
    </row>
    <row r="165" spans="1:21" ht="9" customHeight="1">
      <c r="A165" s="368">
        <v>151</v>
      </c>
      <c r="B165" s="179" t="s">
        <v>1213</v>
      </c>
      <c r="C165" s="257" t="s">
        <v>1104</v>
      </c>
      <c r="D165" s="114" t="s">
        <v>1102</v>
      </c>
      <c r="E165" s="112">
        <v>1995</v>
      </c>
      <c r="F165" s="119" t="s">
        <v>90</v>
      </c>
      <c r="G165" s="119">
        <v>10</v>
      </c>
      <c r="H165" s="114">
        <v>4</v>
      </c>
      <c r="I165" s="269">
        <v>9615.7999999999993</v>
      </c>
      <c r="J165" s="269">
        <v>8536.9</v>
      </c>
      <c r="K165" s="106">
        <v>426</v>
      </c>
      <c r="L165" s="178">
        <f>'Приложение 2.1'!G167</f>
        <v>2119792</v>
      </c>
      <c r="M165" s="361">
        <v>0</v>
      </c>
      <c r="N165" s="361">
        <v>0</v>
      </c>
      <c r="O165" s="361">
        <v>0</v>
      </c>
      <c r="P165" s="361">
        <f t="shared" ref="P165:P166" si="7">L165</f>
        <v>2119792</v>
      </c>
      <c r="Q165" s="361">
        <v>0</v>
      </c>
      <c r="R165" s="361">
        <v>0</v>
      </c>
      <c r="S165" s="361" t="s">
        <v>585</v>
      </c>
      <c r="T165" s="100"/>
      <c r="U165" s="101"/>
    </row>
    <row r="166" spans="1:21" ht="9" customHeight="1">
      <c r="A166" s="368">
        <v>152</v>
      </c>
      <c r="B166" s="179" t="s">
        <v>1214</v>
      </c>
      <c r="C166" s="257" t="s">
        <v>1104</v>
      </c>
      <c r="D166" s="114" t="s">
        <v>1102</v>
      </c>
      <c r="E166" s="112">
        <v>1984</v>
      </c>
      <c r="F166" s="119" t="s">
        <v>90</v>
      </c>
      <c r="G166" s="119">
        <v>5</v>
      </c>
      <c r="H166" s="114">
        <v>12</v>
      </c>
      <c r="I166" s="269">
        <v>9586.7999999999993</v>
      </c>
      <c r="J166" s="269">
        <v>8845.8000000000011</v>
      </c>
      <c r="K166" s="106">
        <v>413</v>
      </c>
      <c r="L166" s="178">
        <f>'Приложение 2.1'!G168</f>
        <v>2128181.92</v>
      </c>
      <c r="M166" s="361">
        <v>0</v>
      </c>
      <c r="N166" s="361">
        <v>0</v>
      </c>
      <c r="O166" s="361">
        <v>0</v>
      </c>
      <c r="P166" s="361">
        <f t="shared" si="7"/>
        <v>2128181.92</v>
      </c>
      <c r="Q166" s="361">
        <v>0</v>
      </c>
      <c r="R166" s="361">
        <v>0</v>
      </c>
      <c r="S166" s="361" t="s">
        <v>585</v>
      </c>
      <c r="T166" s="100"/>
      <c r="U166" s="101"/>
    </row>
    <row r="167" spans="1:21" ht="9" customHeight="1">
      <c r="A167" s="368">
        <v>153</v>
      </c>
      <c r="B167" s="179" t="s">
        <v>1216</v>
      </c>
      <c r="C167" s="257" t="s">
        <v>1104</v>
      </c>
      <c r="D167" s="114" t="s">
        <v>1102</v>
      </c>
      <c r="E167" s="112">
        <v>1985</v>
      </c>
      <c r="F167" s="119" t="s">
        <v>90</v>
      </c>
      <c r="G167" s="119">
        <v>9</v>
      </c>
      <c r="H167" s="114">
        <v>2</v>
      </c>
      <c r="I167" s="269">
        <v>4236.5</v>
      </c>
      <c r="J167" s="269">
        <v>3815.3</v>
      </c>
      <c r="K167" s="106">
        <v>177</v>
      </c>
      <c r="L167" s="178">
        <f>'Приложение 2.1'!G169</f>
        <v>198550</v>
      </c>
      <c r="M167" s="361">
        <v>0</v>
      </c>
      <c r="N167" s="361">
        <v>0</v>
      </c>
      <c r="O167" s="361">
        <v>0</v>
      </c>
      <c r="P167" s="361">
        <f t="shared" ref="P167:P168" si="8">L167</f>
        <v>198550</v>
      </c>
      <c r="Q167" s="361">
        <v>0</v>
      </c>
      <c r="R167" s="361">
        <v>0</v>
      </c>
      <c r="S167" s="361" t="s">
        <v>585</v>
      </c>
      <c r="T167" s="100"/>
      <c r="U167" s="101"/>
    </row>
    <row r="168" spans="1:21" ht="9" customHeight="1">
      <c r="A168" s="368">
        <v>154</v>
      </c>
      <c r="B168" s="179" t="s">
        <v>1217</v>
      </c>
      <c r="C168" s="257" t="s">
        <v>1104</v>
      </c>
      <c r="D168" s="114" t="s">
        <v>1102</v>
      </c>
      <c r="E168" s="112">
        <v>1968</v>
      </c>
      <c r="F168" s="119" t="s">
        <v>90</v>
      </c>
      <c r="G168" s="119">
        <v>5</v>
      </c>
      <c r="H168" s="114">
        <v>3</v>
      </c>
      <c r="I168" s="269">
        <v>2803.3</v>
      </c>
      <c r="J168" s="269">
        <v>2578.2999999999997</v>
      </c>
      <c r="K168" s="106">
        <v>126</v>
      </c>
      <c r="L168" s="178">
        <f>'Приложение 2.1'!G170</f>
        <v>200892</v>
      </c>
      <c r="M168" s="361">
        <v>0</v>
      </c>
      <c r="N168" s="361">
        <v>0</v>
      </c>
      <c r="O168" s="361">
        <v>0</v>
      </c>
      <c r="P168" s="361">
        <f t="shared" si="8"/>
        <v>200892</v>
      </c>
      <c r="Q168" s="361">
        <v>0</v>
      </c>
      <c r="R168" s="361">
        <v>0</v>
      </c>
      <c r="S168" s="361" t="s">
        <v>585</v>
      </c>
      <c r="T168" s="100"/>
      <c r="U168" s="101"/>
    </row>
    <row r="169" spans="1:21" ht="9" customHeight="1">
      <c r="A169" s="368">
        <v>155</v>
      </c>
      <c r="B169" s="179" t="s">
        <v>1221</v>
      </c>
      <c r="C169" s="257" t="s">
        <v>1104</v>
      </c>
      <c r="D169" s="114" t="s">
        <v>1102</v>
      </c>
      <c r="E169" s="112">
        <v>1971</v>
      </c>
      <c r="F169" s="119" t="s">
        <v>90</v>
      </c>
      <c r="G169" s="119">
        <v>5</v>
      </c>
      <c r="H169" s="114">
        <v>6</v>
      </c>
      <c r="I169" s="269">
        <v>4387.6000000000004</v>
      </c>
      <c r="J169" s="269">
        <v>3812.3</v>
      </c>
      <c r="K169" s="106">
        <v>278</v>
      </c>
      <c r="L169" s="178">
        <f>'Приложение 2.1'!G171</f>
        <v>777218</v>
      </c>
      <c r="M169" s="361">
        <v>0</v>
      </c>
      <c r="N169" s="361">
        <v>0</v>
      </c>
      <c r="O169" s="361">
        <v>0</v>
      </c>
      <c r="P169" s="361">
        <f t="shared" ref="P169" si="9">L169</f>
        <v>777218</v>
      </c>
      <c r="Q169" s="361">
        <v>0</v>
      </c>
      <c r="R169" s="361">
        <v>0</v>
      </c>
      <c r="S169" s="361" t="s">
        <v>585</v>
      </c>
      <c r="T169" s="100"/>
      <c r="U169" s="101"/>
    </row>
    <row r="170" spans="1:21" ht="26.25" customHeight="1">
      <c r="A170" s="514" t="s">
        <v>108</v>
      </c>
      <c r="B170" s="514"/>
      <c r="C170" s="105"/>
      <c r="D170" s="368" t="s">
        <v>388</v>
      </c>
      <c r="E170" s="368" t="s">
        <v>388</v>
      </c>
      <c r="F170" s="368" t="s">
        <v>388</v>
      </c>
      <c r="G170" s="368" t="s">
        <v>388</v>
      </c>
      <c r="H170" s="368" t="s">
        <v>388</v>
      </c>
      <c r="I170" s="184">
        <f>SUM(I15:I169)</f>
        <v>661292.35999999987</v>
      </c>
      <c r="J170" s="184">
        <f t="shared" ref="J170:R170" si="10">SUM(J15:J169)</f>
        <v>571938.91000000015</v>
      </c>
      <c r="K170" s="106">
        <f t="shared" si="10"/>
        <v>27177</v>
      </c>
      <c r="L170" s="184">
        <f t="shared" si="10"/>
        <v>463857469.94999987</v>
      </c>
      <c r="M170" s="184">
        <f t="shared" si="10"/>
        <v>0</v>
      </c>
      <c r="N170" s="184">
        <f t="shared" si="10"/>
        <v>0</v>
      </c>
      <c r="O170" s="184">
        <f t="shared" si="10"/>
        <v>0</v>
      </c>
      <c r="P170" s="184">
        <f t="shared" si="10"/>
        <v>463857469.94999987</v>
      </c>
      <c r="Q170" s="184">
        <f t="shared" si="10"/>
        <v>0</v>
      </c>
      <c r="R170" s="184">
        <f t="shared" si="10"/>
        <v>0</v>
      </c>
      <c r="S170" s="361"/>
      <c r="T170" s="207"/>
      <c r="U170" s="101"/>
    </row>
    <row r="171" spans="1:21" ht="9" customHeight="1">
      <c r="A171" s="430" t="s">
        <v>220</v>
      </c>
      <c r="B171" s="430"/>
      <c r="C171" s="430"/>
      <c r="D171" s="430"/>
      <c r="E171" s="430"/>
      <c r="F171" s="430"/>
      <c r="G171" s="430"/>
      <c r="H171" s="430"/>
      <c r="I171" s="430"/>
      <c r="J171" s="430"/>
      <c r="K171" s="430"/>
      <c r="L171" s="430"/>
      <c r="M171" s="430"/>
      <c r="N171" s="430"/>
      <c r="O171" s="430"/>
      <c r="P171" s="430"/>
      <c r="Q171" s="430"/>
      <c r="R171" s="430"/>
      <c r="S171" s="430"/>
      <c r="T171" s="209"/>
      <c r="U171" s="209"/>
    </row>
    <row r="172" spans="1:21" ht="9" customHeight="1">
      <c r="A172" s="368">
        <v>156</v>
      </c>
      <c r="B172" s="220" t="s">
        <v>739</v>
      </c>
      <c r="C172" s="261" t="s">
        <v>1104</v>
      </c>
      <c r="D172" s="180" t="s">
        <v>1103</v>
      </c>
      <c r="E172" s="353">
        <v>1971</v>
      </c>
      <c r="F172" s="222" t="s">
        <v>88</v>
      </c>
      <c r="G172" s="222">
        <v>5</v>
      </c>
      <c r="H172" s="223">
        <v>4</v>
      </c>
      <c r="I172" s="224">
        <v>3443.4</v>
      </c>
      <c r="J172" s="224">
        <v>2530.3000000000002</v>
      </c>
      <c r="K172" s="307">
        <v>121</v>
      </c>
      <c r="L172" s="178">
        <f>'Приложение 2.1'!G174</f>
        <v>3980141.15</v>
      </c>
      <c r="M172" s="361">
        <v>0</v>
      </c>
      <c r="N172" s="361">
        <v>0</v>
      </c>
      <c r="O172" s="361">
        <v>0</v>
      </c>
      <c r="P172" s="361">
        <f>L172</f>
        <v>3980141.15</v>
      </c>
      <c r="Q172" s="361">
        <v>0</v>
      </c>
      <c r="R172" s="361">
        <v>0</v>
      </c>
      <c r="S172" s="361" t="s">
        <v>585</v>
      </c>
      <c r="T172" s="100"/>
      <c r="U172" s="101"/>
    </row>
    <row r="173" spans="1:21" ht="9" customHeight="1">
      <c r="A173" s="368">
        <v>157</v>
      </c>
      <c r="B173" s="220" t="s">
        <v>741</v>
      </c>
      <c r="C173" s="261" t="s">
        <v>1104</v>
      </c>
      <c r="D173" s="180" t="s">
        <v>1103</v>
      </c>
      <c r="E173" s="353">
        <v>1962</v>
      </c>
      <c r="F173" s="222" t="s">
        <v>88</v>
      </c>
      <c r="G173" s="222">
        <v>4</v>
      </c>
      <c r="H173" s="223">
        <v>3</v>
      </c>
      <c r="I173" s="224">
        <v>2582.9</v>
      </c>
      <c r="J173" s="224">
        <v>1684.6</v>
      </c>
      <c r="K173" s="307">
        <v>194</v>
      </c>
      <c r="L173" s="178">
        <f>'Приложение 2.1'!G175</f>
        <v>3463826.95</v>
      </c>
      <c r="M173" s="361">
        <v>0</v>
      </c>
      <c r="N173" s="361">
        <v>0</v>
      </c>
      <c r="O173" s="361">
        <v>0</v>
      </c>
      <c r="P173" s="361">
        <f>L173</f>
        <v>3463826.95</v>
      </c>
      <c r="Q173" s="361">
        <v>0</v>
      </c>
      <c r="R173" s="361">
        <v>0</v>
      </c>
      <c r="S173" s="361" t="s">
        <v>585</v>
      </c>
      <c r="T173" s="100"/>
      <c r="U173" s="101"/>
    </row>
    <row r="174" spans="1:21" ht="9" customHeight="1">
      <c r="A174" s="368">
        <v>158</v>
      </c>
      <c r="B174" s="220" t="s">
        <v>1028</v>
      </c>
      <c r="C174" s="261" t="s">
        <v>1104</v>
      </c>
      <c r="D174" s="180" t="s">
        <v>1103</v>
      </c>
      <c r="E174" s="353">
        <v>1976</v>
      </c>
      <c r="F174" s="222" t="s">
        <v>88</v>
      </c>
      <c r="G174" s="222">
        <v>5</v>
      </c>
      <c r="H174" s="223">
        <v>4</v>
      </c>
      <c r="I174" s="224">
        <v>3813.8</v>
      </c>
      <c r="J174" s="224">
        <v>3523.8</v>
      </c>
      <c r="K174" s="307">
        <v>135</v>
      </c>
      <c r="L174" s="178">
        <f>'Приложение 2.1'!G176</f>
        <v>3896357.57</v>
      </c>
      <c r="M174" s="361">
        <v>0</v>
      </c>
      <c r="N174" s="361">
        <v>0</v>
      </c>
      <c r="O174" s="361">
        <v>0</v>
      </c>
      <c r="P174" s="361">
        <f>L174</f>
        <v>3896357.57</v>
      </c>
      <c r="Q174" s="361">
        <v>0</v>
      </c>
      <c r="R174" s="361">
        <v>0</v>
      </c>
      <c r="S174" s="361" t="s">
        <v>585</v>
      </c>
      <c r="T174" s="100"/>
      <c r="U174" s="101"/>
    </row>
    <row r="175" spans="1:21" ht="9" customHeight="1">
      <c r="A175" s="368">
        <v>159</v>
      </c>
      <c r="B175" s="220" t="s">
        <v>1029</v>
      </c>
      <c r="C175" s="261" t="s">
        <v>1104</v>
      </c>
      <c r="D175" s="180" t="s">
        <v>1103</v>
      </c>
      <c r="E175" s="353">
        <v>1982</v>
      </c>
      <c r="F175" s="222" t="s">
        <v>90</v>
      </c>
      <c r="G175" s="222">
        <v>5</v>
      </c>
      <c r="H175" s="223">
        <v>8</v>
      </c>
      <c r="I175" s="224">
        <v>6928</v>
      </c>
      <c r="J175" s="224">
        <v>5924.7</v>
      </c>
      <c r="K175" s="307">
        <v>282</v>
      </c>
      <c r="L175" s="178">
        <f>'Приложение 2.1'!G177</f>
        <v>5431620.5800000001</v>
      </c>
      <c r="M175" s="361">
        <v>0</v>
      </c>
      <c r="N175" s="361">
        <v>0</v>
      </c>
      <c r="O175" s="361">
        <v>0</v>
      </c>
      <c r="P175" s="361">
        <f>L175</f>
        <v>5431620.5800000001</v>
      </c>
      <c r="Q175" s="361">
        <v>0</v>
      </c>
      <c r="R175" s="361">
        <v>0</v>
      </c>
      <c r="S175" s="361" t="s">
        <v>585</v>
      </c>
      <c r="T175" s="100"/>
      <c r="U175" s="101"/>
    </row>
    <row r="176" spans="1:21" ht="9" customHeight="1">
      <c r="A176" s="368">
        <v>160</v>
      </c>
      <c r="B176" s="220" t="s">
        <v>228</v>
      </c>
      <c r="C176" s="261" t="s">
        <v>1105</v>
      </c>
      <c r="D176" s="272" t="s">
        <v>1103</v>
      </c>
      <c r="E176" s="221">
        <v>1917</v>
      </c>
      <c r="F176" s="222" t="s">
        <v>88</v>
      </c>
      <c r="G176" s="222">
        <v>3</v>
      </c>
      <c r="H176" s="223">
        <v>1</v>
      </c>
      <c r="I176" s="224">
        <v>703.1</v>
      </c>
      <c r="J176" s="224">
        <v>634.79999999999995</v>
      </c>
      <c r="K176" s="307">
        <v>19</v>
      </c>
      <c r="L176" s="178">
        <f>'Приложение 2.1'!G178</f>
        <v>1078757.02</v>
      </c>
      <c r="M176" s="271">
        <v>0</v>
      </c>
      <c r="N176" s="361">
        <v>0</v>
      </c>
      <c r="O176" s="361">
        <v>0</v>
      </c>
      <c r="P176" s="361">
        <f>L176</f>
        <v>1078757.02</v>
      </c>
      <c r="Q176" s="361">
        <v>0</v>
      </c>
      <c r="R176" s="361">
        <v>0</v>
      </c>
      <c r="S176" s="361" t="s">
        <v>585</v>
      </c>
      <c r="T176" s="100"/>
      <c r="U176" s="101"/>
    </row>
    <row r="177" spans="1:22" ht="24.75" customHeight="1">
      <c r="A177" s="514" t="s">
        <v>221</v>
      </c>
      <c r="B177" s="514"/>
      <c r="C177" s="105"/>
      <c r="D177" s="354"/>
      <c r="E177" s="114" t="s">
        <v>388</v>
      </c>
      <c r="F177" s="114" t="s">
        <v>388</v>
      </c>
      <c r="G177" s="114" t="s">
        <v>388</v>
      </c>
      <c r="H177" s="114" t="s">
        <v>388</v>
      </c>
      <c r="I177" s="269">
        <f t="shared" ref="I177:R177" si="11">SUM(I172:I176)</f>
        <v>17471.199999999997</v>
      </c>
      <c r="J177" s="269">
        <f t="shared" si="11"/>
        <v>14298.199999999999</v>
      </c>
      <c r="K177" s="106">
        <f t="shared" si="11"/>
        <v>751</v>
      </c>
      <c r="L177" s="269">
        <f t="shared" si="11"/>
        <v>17850703.27</v>
      </c>
      <c r="M177" s="269">
        <f t="shared" si="11"/>
        <v>0</v>
      </c>
      <c r="N177" s="269">
        <f t="shared" si="11"/>
        <v>0</v>
      </c>
      <c r="O177" s="269">
        <f t="shared" si="11"/>
        <v>0</v>
      </c>
      <c r="P177" s="269">
        <f t="shared" si="11"/>
        <v>17850703.27</v>
      </c>
      <c r="Q177" s="269">
        <f t="shared" si="11"/>
        <v>0</v>
      </c>
      <c r="R177" s="269">
        <f t="shared" si="11"/>
        <v>0</v>
      </c>
      <c r="S177" s="361"/>
      <c r="T177" s="100"/>
      <c r="U177" s="101"/>
    </row>
    <row r="178" spans="1:22" ht="9" customHeight="1">
      <c r="A178" s="430" t="s">
        <v>230</v>
      </c>
      <c r="B178" s="430"/>
      <c r="C178" s="430"/>
      <c r="D178" s="430"/>
      <c r="E178" s="430"/>
      <c r="F178" s="430"/>
      <c r="G178" s="430"/>
      <c r="H178" s="430"/>
      <c r="I178" s="430"/>
      <c r="J178" s="430"/>
      <c r="K178" s="430"/>
      <c r="L178" s="430"/>
      <c r="M178" s="430"/>
      <c r="N178" s="430"/>
      <c r="O178" s="430"/>
      <c r="P178" s="430"/>
      <c r="Q178" s="430"/>
      <c r="R178" s="430"/>
      <c r="S178" s="430"/>
      <c r="T178" s="209"/>
      <c r="U178" s="209"/>
    </row>
    <row r="179" spans="1:22" ht="9" customHeight="1">
      <c r="A179" s="368">
        <v>161</v>
      </c>
      <c r="B179" s="186" t="s">
        <v>751</v>
      </c>
      <c r="C179" s="262" t="s">
        <v>1104</v>
      </c>
      <c r="D179" s="187" t="s">
        <v>1103</v>
      </c>
      <c r="E179" s="352">
        <v>1978</v>
      </c>
      <c r="F179" s="189" t="s">
        <v>90</v>
      </c>
      <c r="G179" s="189">
        <v>5</v>
      </c>
      <c r="H179" s="225">
        <v>6</v>
      </c>
      <c r="I179" s="190">
        <v>4378.8999999999996</v>
      </c>
      <c r="J179" s="190">
        <v>3936.1</v>
      </c>
      <c r="K179" s="225">
        <v>165</v>
      </c>
      <c r="L179" s="178">
        <f>'Приложение 2.1'!G181</f>
        <v>3820316.92</v>
      </c>
      <c r="M179" s="361">
        <v>0</v>
      </c>
      <c r="N179" s="361">
        <v>0</v>
      </c>
      <c r="O179" s="361">
        <v>0</v>
      </c>
      <c r="P179" s="361">
        <f>L179</f>
        <v>3820316.92</v>
      </c>
      <c r="Q179" s="361">
        <v>0</v>
      </c>
      <c r="R179" s="361">
        <v>0</v>
      </c>
      <c r="S179" s="105" t="s">
        <v>585</v>
      </c>
      <c r="T179" s="100"/>
      <c r="U179" s="101"/>
    </row>
    <row r="180" spans="1:22" ht="9" customHeight="1">
      <c r="A180" s="368">
        <v>162</v>
      </c>
      <c r="B180" s="186" t="s">
        <v>752</v>
      </c>
      <c r="C180" s="262" t="s">
        <v>1104</v>
      </c>
      <c r="D180" s="187" t="s">
        <v>1103</v>
      </c>
      <c r="E180" s="352">
        <v>1982</v>
      </c>
      <c r="F180" s="189" t="s">
        <v>88</v>
      </c>
      <c r="G180" s="189">
        <v>5</v>
      </c>
      <c r="H180" s="225">
        <v>4</v>
      </c>
      <c r="I180" s="190">
        <v>3170.6</v>
      </c>
      <c r="J180" s="190">
        <v>2892.3</v>
      </c>
      <c r="K180" s="225">
        <v>131</v>
      </c>
      <c r="L180" s="178">
        <f>'Приложение 2.1'!G182</f>
        <v>2396302.2000000002</v>
      </c>
      <c r="M180" s="361">
        <v>0</v>
      </c>
      <c r="N180" s="361">
        <v>0</v>
      </c>
      <c r="O180" s="361">
        <v>0</v>
      </c>
      <c r="P180" s="361">
        <f t="shared" ref="P180:P191" si="12">L180</f>
        <v>2396302.2000000002</v>
      </c>
      <c r="Q180" s="361">
        <v>0</v>
      </c>
      <c r="R180" s="361">
        <v>0</v>
      </c>
      <c r="S180" s="105" t="s">
        <v>585</v>
      </c>
      <c r="T180" s="100"/>
      <c r="U180" s="101"/>
    </row>
    <row r="181" spans="1:22" ht="9" customHeight="1">
      <c r="A181" s="368">
        <v>163</v>
      </c>
      <c r="B181" s="186" t="s">
        <v>753</v>
      </c>
      <c r="C181" s="262" t="s">
        <v>1104</v>
      </c>
      <c r="D181" s="187" t="s">
        <v>1103</v>
      </c>
      <c r="E181" s="352">
        <v>1983</v>
      </c>
      <c r="F181" s="189" t="s">
        <v>88</v>
      </c>
      <c r="G181" s="189">
        <v>5</v>
      </c>
      <c r="H181" s="225">
        <v>6</v>
      </c>
      <c r="I181" s="190">
        <v>4550.1000000000004</v>
      </c>
      <c r="J181" s="190">
        <v>4096.3999999999996</v>
      </c>
      <c r="K181" s="225">
        <v>162</v>
      </c>
      <c r="L181" s="178">
        <f>'Приложение 2.1'!G183</f>
        <v>821854.38</v>
      </c>
      <c r="M181" s="256">
        <v>0</v>
      </c>
      <c r="N181" s="122">
        <v>0</v>
      </c>
      <c r="O181" s="361">
        <v>0</v>
      </c>
      <c r="P181" s="361">
        <f t="shared" si="12"/>
        <v>821854.38</v>
      </c>
      <c r="Q181" s="361">
        <v>0</v>
      </c>
      <c r="R181" s="361">
        <v>0</v>
      </c>
      <c r="S181" s="105" t="s">
        <v>585</v>
      </c>
      <c r="T181" s="100"/>
      <c r="U181" s="101"/>
    </row>
    <row r="182" spans="1:22" ht="9" customHeight="1">
      <c r="A182" s="368">
        <v>164</v>
      </c>
      <c r="B182" s="186" t="s">
        <v>754</v>
      </c>
      <c r="C182" s="262" t="s">
        <v>1104</v>
      </c>
      <c r="D182" s="187" t="s">
        <v>1103</v>
      </c>
      <c r="E182" s="352">
        <v>1982</v>
      </c>
      <c r="F182" s="189" t="s">
        <v>88</v>
      </c>
      <c r="G182" s="189">
        <v>5</v>
      </c>
      <c r="H182" s="225">
        <v>5</v>
      </c>
      <c r="I182" s="190">
        <v>4074.4</v>
      </c>
      <c r="J182" s="190">
        <v>3701.7</v>
      </c>
      <c r="K182" s="225">
        <v>144</v>
      </c>
      <c r="L182" s="178">
        <f>'Приложение 2.1'!G184</f>
        <v>2965641.46</v>
      </c>
      <c r="M182" s="256">
        <v>0</v>
      </c>
      <c r="N182" s="122">
        <v>0</v>
      </c>
      <c r="O182" s="361">
        <v>0</v>
      </c>
      <c r="P182" s="361">
        <f t="shared" si="12"/>
        <v>2965641.46</v>
      </c>
      <c r="Q182" s="361">
        <v>0</v>
      </c>
      <c r="R182" s="361">
        <v>0</v>
      </c>
      <c r="S182" s="105" t="s">
        <v>585</v>
      </c>
      <c r="T182" s="100"/>
      <c r="U182" s="101"/>
    </row>
    <row r="183" spans="1:22" ht="9" customHeight="1">
      <c r="A183" s="368">
        <v>165</v>
      </c>
      <c r="B183" s="186" t="s">
        <v>755</v>
      </c>
      <c r="C183" s="262" t="s">
        <v>1104</v>
      </c>
      <c r="D183" s="187" t="s">
        <v>1103</v>
      </c>
      <c r="E183" s="352">
        <v>1983</v>
      </c>
      <c r="F183" s="189" t="s">
        <v>88</v>
      </c>
      <c r="G183" s="189">
        <v>5</v>
      </c>
      <c r="H183" s="225">
        <v>2</v>
      </c>
      <c r="I183" s="190">
        <v>1483.7</v>
      </c>
      <c r="J183" s="190">
        <v>1344.9</v>
      </c>
      <c r="K183" s="225">
        <v>62</v>
      </c>
      <c r="L183" s="178">
        <f>'Приложение 2.1'!G185</f>
        <v>1376681.79</v>
      </c>
      <c r="M183" s="361">
        <v>0</v>
      </c>
      <c r="N183" s="361">
        <v>0</v>
      </c>
      <c r="O183" s="361">
        <v>0</v>
      </c>
      <c r="P183" s="361">
        <f t="shared" si="12"/>
        <v>1376681.79</v>
      </c>
      <c r="Q183" s="361">
        <v>0</v>
      </c>
      <c r="R183" s="361">
        <v>0</v>
      </c>
      <c r="S183" s="105" t="s">
        <v>585</v>
      </c>
      <c r="T183" s="100"/>
      <c r="U183" s="101"/>
    </row>
    <row r="184" spans="1:22" ht="9" customHeight="1">
      <c r="A184" s="368">
        <v>166</v>
      </c>
      <c r="B184" s="186" t="s">
        <v>756</v>
      </c>
      <c r="C184" s="262" t="s">
        <v>1104</v>
      </c>
      <c r="D184" s="180" t="s">
        <v>1103</v>
      </c>
      <c r="E184" s="352">
        <v>1978</v>
      </c>
      <c r="F184" s="189" t="s">
        <v>88</v>
      </c>
      <c r="G184" s="189">
        <v>5</v>
      </c>
      <c r="H184" s="225">
        <v>4</v>
      </c>
      <c r="I184" s="190">
        <v>3633.2</v>
      </c>
      <c r="J184" s="190">
        <v>3203</v>
      </c>
      <c r="K184" s="225">
        <v>150</v>
      </c>
      <c r="L184" s="178">
        <f>'Приложение 2.1'!G186</f>
        <v>3107108.09</v>
      </c>
      <c r="M184" s="361">
        <v>0</v>
      </c>
      <c r="N184" s="361">
        <v>0</v>
      </c>
      <c r="O184" s="361">
        <v>0</v>
      </c>
      <c r="P184" s="361">
        <f t="shared" si="12"/>
        <v>3107108.09</v>
      </c>
      <c r="Q184" s="361">
        <v>0</v>
      </c>
      <c r="R184" s="361">
        <v>0</v>
      </c>
      <c r="S184" s="105" t="s">
        <v>585</v>
      </c>
      <c r="T184" s="100"/>
      <c r="U184" s="101"/>
    </row>
    <row r="185" spans="1:22" ht="9" customHeight="1">
      <c r="A185" s="368">
        <v>167</v>
      </c>
      <c r="B185" s="186" t="s">
        <v>757</v>
      </c>
      <c r="C185" s="262" t="s">
        <v>1104</v>
      </c>
      <c r="D185" s="180" t="s">
        <v>1103</v>
      </c>
      <c r="E185" s="352">
        <v>1982</v>
      </c>
      <c r="F185" s="189" t="s">
        <v>90</v>
      </c>
      <c r="G185" s="189">
        <v>3</v>
      </c>
      <c r="H185" s="225">
        <v>3</v>
      </c>
      <c r="I185" s="190">
        <v>1391.7</v>
      </c>
      <c r="J185" s="190">
        <v>1271</v>
      </c>
      <c r="K185" s="225">
        <v>55</v>
      </c>
      <c r="L185" s="178">
        <f>'Приложение 2.1'!G187</f>
        <v>1864331.58</v>
      </c>
      <c r="M185" s="361">
        <v>0</v>
      </c>
      <c r="N185" s="361">
        <v>0</v>
      </c>
      <c r="O185" s="361">
        <v>0</v>
      </c>
      <c r="P185" s="361">
        <f t="shared" si="12"/>
        <v>1864331.58</v>
      </c>
      <c r="Q185" s="361">
        <v>0</v>
      </c>
      <c r="R185" s="361">
        <v>0</v>
      </c>
      <c r="S185" s="105" t="s">
        <v>585</v>
      </c>
      <c r="T185" s="100"/>
      <c r="U185" s="101"/>
    </row>
    <row r="186" spans="1:22" ht="9" customHeight="1">
      <c r="A186" s="368">
        <v>168</v>
      </c>
      <c r="B186" s="186" t="s">
        <v>758</v>
      </c>
      <c r="C186" s="262" t="s">
        <v>1104</v>
      </c>
      <c r="D186" s="180" t="s">
        <v>1103</v>
      </c>
      <c r="E186" s="352">
        <v>1977</v>
      </c>
      <c r="F186" s="189" t="s">
        <v>88</v>
      </c>
      <c r="G186" s="189">
        <v>5</v>
      </c>
      <c r="H186" s="225">
        <v>6</v>
      </c>
      <c r="I186" s="190">
        <v>4908.8</v>
      </c>
      <c r="J186" s="190">
        <v>4444.8</v>
      </c>
      <c r="K186" s="225">
        <v>203</v>
      </c>
      <c r="L186" s="178">
        <f>'Приложение 2.1'!G188</f>
        <v>4739836.54</v>
      </c>
      <c r="M186" s="361">
        <v>0</v>
      </c>
      <c r="N186" s="361">
        <v>0</v>
      </c>
      <c r="O186" s="361">
        <v>0</v>
      </c>
      <c r="P186" s="361">
        <f t="shared" si="12"/>
        <v>4739836.54</v>
      </c>
      <c r="Q186" s="361">
        <v>0</v>
      </c>
      <c r="R186" s="361">
        <v>0</v>
      </c>
      <c r="S186" s="105" t="s">
        <v>585</v>
      </c>
      <c r="T186" s="100"/>
      <c r="U186" s="101"/>
    </row>
    <row r="187" spans="1:22" ht="9" customHeight="1">
      <c r="A187" s="368">
        <v>169</v>
      </c>
      <c r="B187" s="186" t="s">
        <v>759</v>
      </c>
      <c r="C187" s="262" t="s">
        <v>1104</v>
      </c>
      <c r="D187" s="180" t="s">
        <v>1103</v>
      </c>
      <c r="E187" s="352">
        <v>1977</v>
      </c>
      <c r="F187" s="189" t="s">
        <v>88</v>
      </c>
      <c r="G187" s="189">
        <v>2</v>
      </c>
      <c r="H187" s="225">
        <v>3</v>
      </c>
      <c r="I187" s="190">
        <v>946.2</v>
      </c>
      <c r="J187" s="190">
        <v>861.6</v>
      </c>
      <c r="K187" s="225">
        <v>47</v>
      </c>
      <c r="L187" s="178">
        <f>'Приложение 2.1'!G189</f>
        <v>2525225.21</v>
      </c>
      <c r="M187" s="361">
        <v>0</v>
      </c>
      <c r="N187" s="361">
        <v>0</v>
      </c>
      <c r="O187" s="361">
        <v>0</v>
      </c>
      <c r="P187" s="361">
        <f t="shared" si="12"/>
        <v>2525225.21</v>
      </c>
      <c r="Q187" s="361">
        <v>0</v>
      </c>
      <c r="R187" s="361">
        <v>0</v>
      </c>
      <c r="S187" s="105" t="s">
        <v>585</v>
      </c>
      <c r="T187" s="100"/>
      <c r="U187" s="101"/>
    </row>
    <row r="188" spans="1:22" ht="9" customHeight="1">
      <c r="A188" s="368">
        <v>170</v>
      </c>
      <c r="B188" s="186" t="s">
        <v>760</v>
      </c>
      <c r="C188" s="262" t="s">
        <v>1104</v>
      </c>
      <c r="D188" s="180" t="s">
        <v>1103</v>
      </c>
      <c r="E188" s="352">
        <v>1982</v>
      </c>
      <c r="F188" s="189" t="s">
        <v>88</v>
      </c>
      <c r="G188" s="189">
        <v>2</v>
      </c>
      <c r="H188" s="225">
        <v>3</v>
      </c>
      <c r="I188" s="190">
        <v>916</v>
      </c>
      <c r="J188" s="190">
        <v>836.9</v>
      </c>
      <c r="K188" s="225">
        <v>44</v>
      </c>
      <c r="L188" s="178">
        <f>'Приложение 2.1'!G190</f>
        <v>2034198.35</v>
      </c>
      <c r="M188" s="361">
        <v>0</v>
      </c>
      <c r="N188" s="361">
        <v>0</v>
      </c>
      <c r="O188" s="361">
        <v>0</v>
      </c>
      <c r="P188" s="361">
        <f t="shared" si="12"/>
        <v>2034198.35</v>
      </c>
      <c r="Q188" s="361">
        <v>0</v>
      </c>
      <c r="R188" s="361">
        <v>0</v>
      </c>
      <c r="S188" s="105" t="s">
        <v>585</v>
      </c>
      <c r="T188" s="100"/>
      <c r="U188" s="101"/>
    </row>
    <row r="189" spans="1:22" ht="9" customHeight="1">
      <c r="A189" s="368">
        <v>171</v>
      </c>
      <c r="B189" s="186" t="s">
        <v>761</v>
      </c>
      <c r="C189" s="262" t="s">
        <v>1104</v>
      </c>
      <c r="D189" s="180" t="s">
        <v>1103</v>
      </c>
      <c r="E189" s="352">
        <v>1989</v>
      </c>
      <c r="F189" s="189" t="s">
        <v>90</v>
      </c>
      <c r="G189" s="189">
        <v>5</v>
      </c>
      <c r="H189" s="225">
        <v>1</v>
      </c>
      <c r="I189" s="190">
        <v>2427.5</v>
      </c>
      <c r="J189" s="190">
        <v>1990.5</v>
      </c>
      <c r="K189" s="225">
        <v>143</v>
      </c>
      <c r="L189" s="178">
        <f>'Приложение 2.1'!G191</f>
        <v>1303493.26</v>
      </c>
      <c r="M189" s="361">
        <v>0</v>
      </c>
      <c r="N189" s="361">
        <v>0</v>
      </c>
      <c r="O189" s="361">
        <v>0</v>
      </c>
      <c r="P189" s="361">
        <f t="shared" si="12"/>
        <v>1303493.26</v>
      </c>
      <c r="Q189" s="361">
        <v>0</v>
      </c>
      <c r="R189" s="361">
        <v>0</v>
      </c>
      <c r="S189" s="105" t="s">
        <v>585</v>
      </c>
      <c r="T189" s="100"/>
      <c r="U189" s="101"/>
    </row>
    <row r="190" spans="1:22" ht="9" customHeight="1">
      <c r="A190" s="368">
        <v>172</v>
      </c>
      <c r="B190" s="186" t="s">
        <v>762</v>
      </c>
      <c r="C190" s="262" t="s">
        <v>1104</v>
      </c>
      <c r="D190" s="180" t="s">
        <v>1103</v>
      </c>
      <c r="E190" s="352">
        <v>1980</v>
      </c>
      <c r="F190" s="189" t="s">
        <v>90</v>
      </c>
      <c r="G190" s="189">
        <v>5</v>
      </c>
      <c r="H190" s="225">
        <v>6</v>
      </c>
      <c r="I190" s="190">
        <v>4950.8999999999996</v>
      </c>
      <c r="J190" s="190">
        <v>4338.1000000000004</v>
      </c>
      <c r="K190" s="225">
        <v>117</v>
      </c>
      <c r="L190" s="178">
        <f>'Приложение 2.1'!G192</f>
        <v>2018189.04</v>
      </c>
      <c r="M190" s="361">
        <v>0</v>
      </c>
      <c r="N190" s="361">
        <v>0</v>
      </c>
      <c r="O190" s="361">
        <v>0</v>
      </c>
      <c r="P190" s="361">
        <f t="shared" si="12"/>
        <v>2018189.04</v>
      </c>
      <c r="Q190" s="361">
        <v>0</v>
      </c>
      <c r="R190" s="361">
        <v>0</v>
      </c>
      <c r="S190" s="105" t="s">
        <v>585</v>
      </c>
      <c r="T190" s="100"/>
      <c r="U190" s="101"/>
    </row>
    <row r="191" spans="1:22" ht="9" customHeight="1">
      <c r="A191" s="368">
        <v>173</v>
      </c>
      <c r="B191" s="186" t="s">
        <v>1021</v>
      </c>
      <c r="C191" s="262" t="s">
        <v>1104</v>
      </c>
      <c r="D191" s="180" t="s">
        <v>1103</v>
      </c>
      <c r="E191" s="188">
        <v>1975</v>
      </c>
      <c r="F191" s="189" t="s">
        <v>90</v>
      </c>
      <c r="G191" s="189">
        <v>2</v>
      </c>
      <c r="H191" s="189">
        <v>3</v>
      </c>
      <c r="I191" s="190">
        <v>863.8</v>
      </c>
      <c r="J191" s="190">
        <v>777.4</v>
      </c>
      <c r="K191" s="106">
        <v>42</v>
      </c>
      <c r="L191" s="178">
        <f>'Приложение 2.1'!G193</f>
        <v>1549949.48</v>
      </c>
      <c r="M191" s="361">
        <v>0</v>
      </c>
      <c r="N191" s="361">
        <v>0</v>
      </c>
      <c r="O191" s="361">
        <v>0</v>
      </c>
      <c r="P191" s="361">
        <f t="shared" si="12"/>
        <v>1549949.48</v>
      </c>
      <c r="Q191" s="361">
        <v>0</v>
      </c>
      <c r="R191" s="361">
        <v>0</v>
      </c>
      <c r="S191" s="105" t="s">
        <v>585</v>
      </c>
      <c r="T191" s="100"/>
      <c r="U191" s="101"/>
    </row>
    <row r="192" spans="1:22" ht="24.75" customHeight="1">
      <c r="A192" s="514" t="s">
        <v>229</v>
      </c>
      <c r="B192" s="514"/>
      <c r="C192" s="105"/>
      <c r="D192" s="354"/>
      <c r="E192" s="114" t="s">
        <v>388</v>
      </c>
      <c r="F192" s="114" t="s">
        <v>388</v>
      </c>
      <c r="G192" s="114" t="s">
        <v>388</v>
      </c>
      <c r="H192" s="114" t="s">
        <v>388</v>
      </c>
      <c r="I192" s="269">
        <f>SUM(I179:I191)</f>
        <v>37695.800000000003</v>
      </c>
      <c r="J192" s="269">
        <f t="shared" ref="J192:R192" si="13">SUM(J179:J191)</f>
        <v>33694.700000000004</v>
      </c>
      <c r="K192" s="106">
        <f t="shared" si="13"/>
        <v>1465</v>
      </c>
      <c r="L192" s="269">
        <f t="shared" si="13"/>
        <v>30523128.300000004</v>
      </c>
      <c r="M192" s="269">
        <f t="shared" si="13"/>
        <v>0</v>
      </c>
      <c r="N192" s="269">
        <f t="shared" si="13"/>
        <v>0</v>
      </c>
      <c r="O192" s="269">
        <f t="shared" si="13"/>
        <v>0</v>
      </c>
      <c r="P192" s="269">
        <f t="shared" si="13"/>
        <v>30523128.300000004</v>
      </c>
      <c r="Q192" s="269">
        <f t="shared" si="13"/>
        <v>0</v>
      </c>
      <c r="R192" s="269">
        <f t="shared" si="13"/>
        <v>0</v>
      </c>
      <c r="S192" s="269"/>
      <c r="T192" s="360"/>
      <c r="U192" s="101"/>
      <c r="V192" s="208"/>
    </row>
    <row r="193" spans="1:22" ht="9" customHeight="1">
      <c r="A193" s="430" t="s">
        <v>240</v>
      </c>
      <c r="B193" s="430"/>
      <c r="C193" s="430"/>
      <c r="D193" s="430"/>
      <c r="E193" s="430"/>
      <c r="F193" s="430"/>
      <c r="G193" s="430"/>
      <c r="H193" s="430"/>
      <c r="I193" s="430"/>
      <c r="J193" s="430"/>
      <c r="K193" s="430"/>
      <c r="L193" s="430"/>
      <c r="M193" s="430"/>
      <c r="N193" s="430"/>
      <c r="O193" s="430"/>
      <c r="P193" s="430"/>
      <c r="Q193" s="430"/>
      <c r="R193" s="430"/>
      <c r="S193" s="430"/>
      <c r="T193" s="209"/>
      <c r="U193" s="209"/>
      <c r="V193" s="208"/>
    </row>
    <row r="194" spans="1:22" ht="9" customHeight="1">
      <c r="A194" s="368">
        <v>174</v>
      </c>
      <c r="B194" s="226" t="s">
        <v>986</v>
      </c>
      <c r="C194" s="263" t="s">
        <v>1104</v>
      </c>
      <c r="D194" s="180" t="s">
        <v>1103</v>
      </c>
      <c r="E194" s="350">
        <v>1999</v>
      </c>
      <c r="F194" s="229" t="s">
        <v>88</v>
      </c>
      <c r="G194" s="230">
        <v>3</v>
      </c>
      <c r="H194" s="230">
        <v>3</v>
      </c>
      <c r="I194" s="231">
        <v>2216.6</v>
      </c>
      <c r="J194" s="231">
        <v>1523.7</v>
      </c>
      <c r="K194" s="230">
        <v>60</v>
      </c>
      <c r="L194" s="178">
        <f>'Приложение 2.1'!G196</f>
        <v>2775979.56</v>
      </c>
      <c r="M194" s="361">
        <v>0</v>
      </c>
      <c r="N194" s="361">
        <v>0</v>
      </c>
      <c r="O194" s="361">
        <v>0</v>
      </c>
      <c r="P194" s="361">
        <f>L194</f>
        <v>2775979.56</v>
      </c>
      <c r="Q194" s="361">
        <v>0</v>
      </c>
      <c r="R194" s="361">
        <v>0</v>
      </c>
      <c r="S194" s="105" t="s">
        <v>585</v>
      </c>
      <c r="T194" s="100"/>
      <c r="U194" s="101"/>
      <c r="V194" s="208"/>
    </row>
    <row r="195" spans="1:22" ht="9" customHeight="1">
      <c r="A195" s="368">
        <v>175</v>
      </c>
      <c r="B195" s="226" t="s">
        <v>988</v>
      </c>
      <c r="C195" s="263" t="s">
        <v>1104</v>
      </c>
      <c r="D195" s="180" t="s">
        <v>1103</v>
      </c>
      <c r="E195" s="350">
        <v>1983</v>
      </c>
      <c r="F195" s="229" t="s">
        <v>88</v>
      </c>
      <c r="G195" s="230">
        <v>2</v>
      </c>
      <c r="H195" s="230">
        <v>3</v>
      </c>
      <c r="I195" s="231">
        <v>891.9</v>
      </c>
      <c r="J195" s="231">
        <v>848.3</v>
      </c>
      <c r="K195" s="230">
        <v>59</v>
      </c>
      <c r="L195" s="178">
        <f>'Приложение 2.1'!G197</f>
        <v>2444461.42</v>
      </c>
      <c r="M195" s="361">
        <v>0</v>
      </c>
      <c r="N195" s="361">
        <v>0</v>
      </c>
      <c r="O195" s="361">
        <v>0</v>
      </c>
      <c r="P195" s="361">
        <f>L195</f>
        <v>2444461.42</v>
      </c>
      <c r="Q195" s="361">
        <v>0</v>
      </c>
      <c r="R195" s="361">
        <v>0</v>
      </c>
      <c r="S195" s="105" t="s">
        <v>585</v>
      </c>
      <c r="T195" s="100"/>
      <c r="U195" s="101"/>
      <c r="V195" s="208"/>
    </row>
    <row r="196" spans="1:22" ht="9" customHeight="1">
      <c r="A196" s="368">
        <v>176</v>
      </c>
      <c r="B196" s="226" t="s">
        <v>987</v>
      </c>
      <c r="C196" s="263" t="s">
        <v>1104</v>
      </c>
      <c r="D196" s="180" t="s">
        <v>1103</v>
      </c>
      <c r="E196" s="350">
        <v>1985</v>
      </c>
      <c r="F196" s="229" t="s">
        <v>88</v>
      </c>
      <c r="G196" s="230">
        <v>5</v>
      </c>
      <c r="H196" s="230">
        <v>1</v>
      </c>
      <c r="I196" s="231">
        <v>3026.4</v>
      </c>
      <c r="J196" s="231">
        <v>2440.6</v>
      </c>
      <c r="K196" s="230">
        <v>126</v>
      </c>
      <c r="L196" s="178">
        <f>'Приложение 2.1'!G198</f>
        <v>1826185.27</v>
      </c>
      <c r="M196" s="361">
        <v>0</v>
      </c>
      <c r="N196" s="361">
        <v>0</v>
      </c>
      <c r="O196" s="361">
        <v>0</v>
      </c>
      <c r="P196" s="361">
        <f>L196</f>
        <v>1826185.27</v>
      </c>
      <c r="Q196" s="361">
        <v>0</v>
      </c>
      <c r="R196" s="361">
        <v>0</v>
      </c>
      <c r="S196" s="105" t="s">
        <v>585</v>
      </c>
      <c r="T196" s="100"/>
      <c r="U196" s="101"/>
      <c r="V196" s="208"/>
    </row>
    <row r="197" spans="1:22" ht="9" customHeight="1">
      <c r="A197" s="368">
        <v>177</v>
      </c>
      <c r="B197" s="226" t="s">
        <v>1218</v>
      </c>
      <c r="C197" s="263" t="s">
        <v>1104</v>
      </c>
      <c r="D197" s="180" t="s">
        <v>1102</v>
      </c>
      <c r="E197" s="228">
        <v>1973</v>
      </c>
      <c r="F197" s="229" t="s">
        <v>88</v>
      </c>
      <c r="G197" s="230">
        <v>5</v>
      </c>
      <c r="H197" s="230">
        <v>4</v>
      </c>
      <c r="I197" s="231">
        <v>4169.8999999999996</v>
      </c>
      <c r="J197" s="231">
        <v>3334.8</v>
      </c>
      <c r="K197" s="230">
        <v>148</v>
      </c>
      <c r="L197" s="178">
        <f>'Приложение 2.1'!G199</f>
        <v>282588.42</v>
      </c>
      <c r="M197" s="361">
        <v>0</v>
      </c>
      <c r="N197" s="361">
        <v>0</v>
      </c>
      <c r="O197" s="361">
        <v>0</v>
      </c>
      <c r="P197" s="361">
        <f t="shared" ref="P197:P199" si="14">L197</f>
        <v>282588.42</v>
      </c>
      <c r="Q197" s="361">
        <v>0</v>
      </c>
      <c r="R197" s="361">
        <v>0</v>
      </c>
      <c r="S197" s="105" t="s">
        <v>585</v>
      </c>
      <c r="T197" s="100"/>
      <c r="U197" s="101"/>
      <c r="V197" s="208"/>
    </row>
    <row r="198" spans="1:22" ht="9" customHeight="1">
      <c r="A198" s="368">
        <v>178</v>
      </c>
      <c r="B198" s="226" t="s">
        <v>1219</v>
      </c>
      <c r="C198" s="263" t="s">
        <v>1104</v>
      </c>
      <c r="D198" s="180" t="s">
        <v>1102</v>
      </c>
      <c r="E198" s="228">
        <v>1969</v>
      </c>
      <c r="F198" s="229" t="s">
        <v>88</v>
      </c>
      <c r="G198" s="230">
        <v>5</v>
      </c>
      <c r="H198" s="230">
        <v>4</v>
      </c>
      <c r="I198" s="231">
        <v>4122</v>
      </c>
      <c r="J198" s="231">
        <v>3372.9</v>
      </c>
      <c r="K198" s="230">
        <v>154</v>
      </c>
      <c r="L198" s="178">
        <f>'Приложение 2.1'!G200</f>
        <v>282588.42</v>
      </c>
      <c r="M198" s="361">
        <v>0</v>
      </c>
      <c r="N198" s="361">
        <v>0</v>
      </c>
      <c r="O198" s="361">
        <v>0</v>
      </c>
      <c r="P198" s="361">
        <f t="shared" si="14"/>
        <v>282588.42</v>
      </c>
      <c r="Q198" s="361">
        <v>0</v>
      </c>
      <c r="R198" s="361">
        <v>0</v>
      </c>
      <c r="S198" s="105" t="s">
        <v>585</v>
      </c>
      <c r="T198" s="100"/>
      <c r="U198" s="101"/>
      <c r="V198" s="208"/>
    </row>
    <row r="199" spans="1:22" ht="9" customHeight="1">
      <c r="A199" s="368">
        <v>179</v>
      </c>
      <c r="B199" s="226" t="s">
        <v>1220</v>
      </c>
      <c r="C199" s="263" t="s">
        <v>1104</v>
      </c>
      <c r="D199" s="180" t="s">
        <v>1102</v>
      </c>
      <c r="E199" s="228">
        <v>1966</v>
      </c>
      <c r="F199" s="229" t="s">
        <v>88</v>
      </c>
      <c r="G199" s="230">
        <v>4</v>
      </c>
      <c r="H199" s="230">
        <v>3</v>
      </c>
      <c r="I199" s="231">
        <v>2537.5</v>
      </c>
      <c r="J199" s="231">
        <v>1973.5</v>
      </c>
      <c r="K199" s="230">
        <v>84</v>
      </c>
      <c r="L199" s="178">
        <f>'Приложение 2.1'!G201</f>
        <v>282588.42</v>
      </c>
      <c r="M199" s="361">
        <v>0</v>
      </c>
      <c r="N199" s="361">
        <v>0</v>
      </c>
      <c r="O199" s="361">
        <v>0</v>
      </c>
      <c r="P199" s="361">
        <f t="shared" si="14"/>
        <v>282588.42</v>
      </c>
      <c r="Q199" s="361">
        <v>0</v>
      </c>
      <c r="R199" s="361">
        <v>0</v>
      </c>
      <c r="S199" s="105" t="s">
        <v>585</v>
      </c>
      <c r="T199" s="100"/>
      <c r="U199" s="101"/>
      <c r="V199" s="208"/>
    </row>
    <row r="200" spans="1:22" ht="21.75" customHeight="1">
      <c r="A200" s="514" t="s">
        <v>423</v>
      </c>
      <c r="B200" s="514"/>
      <c r="C200" s="105"/>
      <c r="D200" s="354"/>
      <c r="E200" s="368" t="s">
        <v>388</v>
      </c>
      <c r="F200" s="368" t="s">
        <v>388</v>
      </c>
      <c r="G200" s="368" t="s">
        <v>388</v>
      </c>
      <c r="H200" s="368" t="s">
        <v>388</v>
      </c>
      <c r="I200" s="361">
        <f>SUM(I194:I199)</f>
        <v>16964.3</v>
      </c>
      <c r="J200" s="361">
        <f t="shared" ref="J200:R200" si="15">SUM(J194:J199)</f>
        <v>13493.800000000001</v>
      </c>
      <c r="K200" s="230">
        <f>SUM(K194:K199)</f>
        <v>631</v>
      </c>
      <c r="L200" s="361">
        <f>SUM(L194:L199)</f>
        <v>7894391.5099999998</v>
      </c>
      <c r="M200" s="361">
        <f>SUM(M194:M199)</f>
        <v>0</v>
      </c>
      <c r="N200" s="361">
        <f t="shared" si="15"/>
        <v>0</v>
      </c>
      <c r="O200" s="361">
        <f t="shared" si="15"/>
        <v>0</v>
      </c>
      <c r="P200" s="361">
        <f>SUM(P194:P199)</f>
        <v>7894391.5099999998</v>
      </c>
      <c r="Q200" s="361">
        <f t="shared" si="15"/>
        <v>0</v>
      </c>
      <c r="R200" s="361">
        <f t="shared" si="15"/>
        <v>0</v>
      </c>
      <c r="S200" s="361"/>
      <c r="T200" s="100"/>
      <c r="U200" s="101"/>
      <c r="V200" s="208"/>
    </row>
    <row r="201" spans="1:22" ht="9" customHeight="1">
      <c r="A201" s="430" t="s">
        <v>249</v>
      </c>
      <c r="B201" s="430"/>
      <c r="C201" s="430"/>
      <c r="D201" s="430"/>
      <c r="E201" s="430"/>
      <c r="F201" s="430"/>
      <c r="G201" s="430"/>
      <c r="H201" s="430"/>
      <c r="I201" s="430"/>
      <c r="J201" s="430"/>
      <c r="K201" s="430"/>
      <c r="L201" s="430"/>
      <c r="M201" s="430"/>
      <c r="N201" s="430"/>
      <c r="O201" s="430"/>
      <c r="P201" s="430"/>
      <c r="Q201" s="430"/>
      <c r="R201" s="430"/>
      <c r="S201" s="430"/>
      <c r="T201" s="209"/>
      <c r="U201" s="209"/>
      <c r="V201" s="208"/>
    </row>
    <row r="202" spans="1:22" ht="9" customHeight="1">
      <c r="A202" s="368">
        <v>180</v>
      </c>
      <c r="B202" s="232" t="s">
        <v>776</v>
      </c>
      <c r="C202" s="264" t="s">
        <v>1104</v>
      </c>
      <c r="D202" s="180" t="s">
        <v>1103</v>
      </c>
      <c r="E202" s="351">
        <v>1967</v>
      </c>
      <c r="F202" s="234" t="s">
        <v>88</v>
      </c>
      <c r="G202" s="235">
        <v>5</v>
      </c>
      <c r="H202" s="235">
        <v>4</v>
      </c>
      <c r="I202" s="236">
        <v>3471.8</v>
      </c>
      <c r="J202" s="236">
        <v>3227.4</v>
      </c>
      <c r="K202" s="234">
        <v>129</v>
      </c>
      <c r="L202" s="178">
        <f>'Приложение 2.1'!G204</f>
        <v>4259854.82</v>
      </c>
      <c r="M202" s="361">
        <v>0</v>
      </c>
      <c r="N202" s="361">
        <v>0</v>
      </c>
      <c r="O202" s="361">
        <v>0</v>
      </c>
      <c r="P202" s="361">
        <f t="shared" ref="P202:P208" si="16">L202</f>
        <v>4259854.82</v>
      </c>
      <c r="Q202" s="361">
        <v>0</v>
      </c>
      <c r="R202" s="361">
        <v>0</v>
      </c>
      <c r="S202" s="105" t="s">
        <v>585</v>
      </c>
      <c r="T202" s="100"/>
      <c r="U202" s="101"/>
      <c r="V202" s="208"/>
    </row>
    <row r="203" spans="1:22" ht="9" customHeight="1">
      <c r="A203" s="368">
        <v>181</v>
      </c>
      <c r="B203" s="232" t="s">
        <v>777</v>
      </c>
      <c r="C203" s="264" t="s">
        <v>1104</v>
      </c>
      <c r="D203" s="180" t="s">
        <v>1103</v>
      </c>
      <c r="E203" s="351">
        <v>1965</v>
      </c>
      <c r="F203" s="234" t="s">
        <v>88</v>
      </c>
      <c r="G203" s="235">
        <v>4</v>
      </c>
      <c r="H203" s="235">
        <v>3</v>
      </c>
      <c r="I203" s="236">
        <v>2121.9</v>
      </c>
      <c r="J203" s="236">
        <f>1934.5+41.4</f>
        <v>1975.9</v>
      </c>
      <c r="K203" s="235">
        <v>101</v>
      </c>
      <c r="L203" s="178">
        <f>'Приложение 2.1'!G205</f>
        <v>3104163.47</v>
      </c>
      <c r="M203" s="361">
        <v>0</v>
      </c>
      <c r="N203" s="361">
        <v>0</v>
      </c>
      <c r="O203" s="361">
        <v>0</v>
      </c>
      <c r="P203" s="361">
        <f t="shared" si="16"/>
        <v>3104163.47</v>
      </c>
      <c r="Q203" s="361">
        <v>0</v>
      </c>
      <c r="R203" s="361">
        <v>0</v>
      </c>
      <c r="S203" s="105" t="s">
        <v>585</v>
      </c>
      <c r="T203" s="100"/>
      <c r="U203" s="101"/>
      <c r="V203" s="208"/>
    </row>
    <row r="204" spans="1:22" ht="9" customHeight="1">
      <c r="A204" s="368">
        <v>182</v>
      </c>
      <c r="B204" s="232" t="s">
        <v>778</v>
      </c>
      <c r="C204" s="264" t="s">
        <v>1104</v>
      </c>
      <c r="D204" s="180" t="s">
        <v>1103</v>
      </c>
      <c r="E204" s="351">
        <v>1950</v>
      </c>
      <c r="F204" s="234" t="s">
        <v>250</v>
      </c>
      <c r="G204" s="235">
        <v>2</v>
      </c>
      <c r="H204" s="235">
        <v>1</v>
      </c>
      <c r="I204" s="236">
        <v>588.20000000000005</v>
      </c>
      <c r="J204" s="236">
        <v>530</v>
      </c>
      <c r="K204" s="235">
        <v>21</v>
      </c>
      <c r="L204" s="178">
        <f>'Приложение 2.1'!G206</f>
        <v>1148090.45</v>
      </c>
      <c r="M204" s="361">
        <v>0</v>
      </c>
      <c r="N204" s="361">
        <v>0</v>
      </c>
      <c r="O204" s="361">
        <v>0</v>
      </c>
      <c r="P204" s="361">
        <f t="shared" si="16"/>
        <v>1148090.45</v>
      </c>
      <c r="Q204" s="361">
        <v>0</v>
      </c>
      <c r="R204" s="361">
        <v>0</v>
      </c>
      <c r="S204" s="105" t="s">
        <v>585</v>
      </c>
      <c r="T204" s="100"/>
      <c r="U204" s="101"/>
      <c r="V204" s="208"/>
    </row>
    <row r="205" spans="1:22" ht="9" customHeight="1">
      <c r="A205" s="368">
        <v>183</v>
      </c>
      <c r="B205" s="232" t="s">
        <v>779</v>
      </c>
      <c r="C205" s="264" t="s">
        <v>1104</v>
      </c>
      <c r="D205" s="180" t="s">
        <v>1103</v>
      </c>
      <c r="E205" s="351">
        <v>1953</v>
      </c>
      <c r="F205" s="234" t="s">
        <v>250</v>
      </c>
      <c r="G205" s="235">
        <v>2</v>
      </c>
      <c r="H205" s="235">
        <v>2</v>
      </c>
      <c r="I205" s="236">
        <v>427.4</v>
      </c>
      <c r="J205" s="236">
        <v>383.2</v>
      </c>
      <c r="K205" s="235">
        <v>14</v>
      </c>
      <c r="L205" s="178">
        <f>'Приложение 2.1'!G207</f>
        <v>1400069.93</v>
      </c>
      <c r="M205" s="361">
        <v>0</v>
      </c>
      <c r="N205" s="361">
        <v>0</v>
      </c>
      <c r="O205" s="361">
        <v>0</v>
      </c>
      <c r="P205" s="361">
        <f t="shared" si="16"/>
        <v>1400069.93</v>
      </c>
      <c r="Q205" s="361">
        <v>0</v>
      </c>
      <c r="R205" s="361">
        <v>0</v>
      </c>
      <c r="S205" s="105" t="s">
        <v>585</v>
      </c>
      <c r="T205" s="100"/>
      <c r="U205" s="101"/>
      <c r="V205" s="208"/>
    </row>
    <row r="206" spans="1:22" ht="9" customHeight="1">
      <c r="A206" s="368">
        <v>184</v>
      </c>
      <c r="B206" s="232" t="s">
        <v>780</v>
      </c>
      <c r="C206" s="264" t="s">
        <v>1104</v>
      </c>
      <c r="D206" s="180" t="s">
        <v>1103</v>
      </c>
      <c r="E206" s="351">
        <v>1953</v>
      </c>
      <c r="F206" s="234" t="s">
        <v>250</v>
      </c>
      <c r="G206" s="235">
        <v>2</v>
      </c>
      <c r="H206" s="235">
        <v>2</v>
      </c>
      <c r="I206" s="236">
        <v>429.1</v>
      </c>
      <c r="J206" s="236">
        <v>384.2</v>
      </c>
      <c r="K206" s="235">
        <v>14</v>
      </c>
      <c r="L206" s="178">
        <f>'Приложение 2.1'!G208</f>
        <v>1398978.58</v>
      </c>
      <c r="M206" s="361">
        <v>0</v>
      </c>
      <c r="N206" s="361">
        <v>0</v>
      </c>
      <c r="O206" s="361">
        <v>0</v>
      </c>
      <c r="P206" s="361">
        <f t="shared" si="16"/>
        <v>1398978.58</v>
      </c>
      <c r="Q206" s="361">
        <v>0</v>
      </c>
      <c r="R206" s="361">
        <v>0</v>
      </c>
      <c r="S206" s="105" t="s">
        <v>585</v>
      </c>
      <c r="T206" s="100"/>
      <c r="U206" s="101"/>
      <c r="V206" s="208"/>
    </row>
    <row r="207" spans="1:22" ht="9" customHeight="1">
      <c r="A207" s="368">
        <v>185</v>
      </c>
      <c r="B207" s="232" t="s">
        <v>781</v>
      </c>
      <c r="C207" s="264" t="s">
        <v>1104</v>
      </c>
      <c r="D207" s="180" t="s">
        <v>1103</v>
      </c>
      <c r="E207" s="351">
        <v>1961</v>
      </c>
      <c r="F207" s="234" t="s">
        <v>88</v>
      </c>
      <c r="G207" s="235">
        <v>2</v>
      </c>
      <c r="H207" s="235">
        <v>2</v>
      </c>
      <c r="I207" s="236">
        <v>658.1</v>
      </c>
      <c r="J207" s="236">
        <v>633.5</v>
      </c>
      <c r="K207" s="235">
        <v>31</v>
      </c>
      <c r="L207" s="178">
        <f>'Приложение 2.1'!G209</f>
        <v>2180967.2799999998</v>
      </c>
      <c r="M207" s="361">
        <v>0</v>
      </c>
      <c r="N207" s="361">
        <v>0</v>
      </c>
      <c r="O207" s="361">
        <v>0</v>
      </c>
      <c r="P207" s="361">
        <f t="shared" si="16"/>
        <v>2180967.2799999998</v>
      </c>
      <c r="Q207" s="361">
        <v>0</v>
      </c>
      <c r="R207" s="361">
        <v>0</v>
      </c>
      <c r="S207" s="105" t="s">
        <v>585</v>
      </c>
      <c r="T207" s="100"/>
      <c r="U207" s="101"/>
      <c r="V207" s="208"/>
    </row>
    <row r="208" spans="1:22" ht="9" customHeight="1">
      <c r="A208" s="368">
        <v>186</v>
      </c>
      <c r="B208" s="232" t="s">
        <v>787</v>
      </c>
      <c r="C208" s="264" t="s">
        <v>1104</v>
      </c>
      <c r="D208" s="180" t="s">
        <v>1103</v>
      </c>
      <c r="E208" s="233">
        <v>1951</v>
      </c>
      <c r="F208" s="234" t="s">
        <v>88</v>
      </c>
      <c r="G208" s="235">
        <v>2</v>
      </c>
      <c r="H208" s="235">
        <v>1</v>
      </c>
      <c r="I208" s="236">
        <v>578.4</v>
      </c>
      <c r="J208" s="236">
        <v>530.15</v>
      </c>
      <c r="K208" s="235">
        <v>14</v>
      </c>
      <c r="L208" s="178">
        <f>'Приложение 2.1'!G210</f>
        <v>1526912.25</v>
      </c>
      <c r="M208" s="361">
        <v>0</v>
      </c>
      <c r="N208" s="361">
        <v>0</v>
      </c>
      <c r="O208" s="361">
        <v>0</v>
      </c>
      <c r="P208" s="361">
        <f t="shared" si="16"/>
        <v>1526912.25</v>
      </c>
      <c r="Q208" s="361">
        <v>0</v>
      </c>
      <c r="R208" s="361">
        <v>0</v>
      </c>
      <c r="S208" s="105" t="s">
        <v>585</v>
      </c>
      <c r="T208" s="100"/>
      <c r="U208" s="101"/>
      <c r="V208" s="208"/>
    </row>
    <row r="209" spans="1:22" ht="23.25" customHeight="1">
      <c r="A209" s="514" t="s">
        <v>248</v>
      </c>
      <c r="B209" s="514"/>
      <c r="C209" s="105"/>
      <c r="D209" s="354"/>
      <c r="E209" s="368" t="s">
        <v>388</v>
      </c>
      <c r="F209" s="368" t="s">
        <v>388</v>
      </c>
      <c r="G209" s="368" t="s">
        <v>388</v>
      </c>
      <c r="H209" s="368" t="s">
        <v>388</v>
      </c>
      <c r="I209" s="361">
        <f>SUM(I202:I208)</f>
        <v>8274.9000000000015</v>
      </c>
      <c r="J209" s="361">
        <f t="shared" ref="J209:R209" si="17">SUM(J202:J208)</f>
        <v>7664.3499999999995</v>
      </c>
      <c r="K209" s="104">
        <f t="shared" si="17"/>
        <v>324</v>
      </c>
      <c r="L209" s="361">
        <f>SUM(L202:L208)</f>
        <v>15019036.779999999</v>
      </c>
      <c r="M209" s="361">
        <f t="shared" si="17"/>
        <v>0</v>
      </c>
      <c r="N209" s="361">
        <f t="shared" si="17"/>
        <v>0</v>
      </c>
      <c r="O209" s="361">
        <f t="shared" si="17"/>
        <v>0</v>
      </c>
      <c r="P209" s="361">
        <f>SUM(P202:P208)</f>
        <v>15019036.779999999</v>
      </c>
      <c r="Q209" s="361">
        <f t="shared" si="17"/>
        <v>0</v>
      </c>
      <c r="R209" s="361">
        <f t="shared" si="17"/>
        <v>0</v>
      </c>
      <c r="S209" s="361"/>
      <c r="T209" s="100"/>
      <c r="U209" s="101"/>
      <c r="V209" s="208"/>
    </row>
    <row r="210" spans="1:22" ht="9" customHeight="1">
      <c r="A210" s="440" t="s">
        <v>257</v>
      </c>
      <c r="B210" s="440"/>
      <c r="C210" s="440"/>
      <c r="D210" s="440"/>
      <c r="E210" s="440"/>
      <c r="F210" s="440"/>
      <c r="G210" s="440"/>
      <c r="H210" s="440"/>
      <c r="I210" s="440"/>
      <c r="J210" s="440"/>
      <c r="K210" s="440"/>
      <c r="L210" s="440"/>
      <c r="M210" s="440"/>
      <c r="N210" s="440"/>
      <c r="O210" s="440"/>
      <c r="P210" s="440"/>
      <c r="Q210" s="440"/>
      <c r="R210" s="440"/>
      <c r="S210" s="440"/>
      <c r="T210" s="237"/>
      <c r="U210" s="237"/>
      <c r="V210" s="208"/>
    </row>
    <row r="211" spans="1:22" ht="9" customHeight="1">
      <c r="A211" s="139">
        <v>187</v>
      </c>
      <c r="B211" s="354" t="s">
        <v>788</v>
      </c>
      <c r="C211" s="105" t="s">
        <v>1104</v>
      </c>
      <c r="D211" s="180" t="s">
        <v>1103</v>
      </c>
      <c r="E211" s="103">
        <v>1975</v>
      </c>
      <c r="F211" s="368" t="s">
        <v>90</v>
      </c>
      <c r="G211" s="103">
        <v>5</v>
      </c>
      <c r="H211" s="103">
        <v>6</v>
      </c>
      <c r="I211" s="361">
        <v>5571.4</v>
      </c>
      <c r="J211" s="361">
        <v>4482.8999999999996</v>
      </c>
      <c r="K211" s="103">
        <v>214</v>
      </c>
      <c r="L211" s="178">
        <f>'Приложение 2.1'!G213</f>
        <v>4123766.61</v>
      </c>
      <c r="M211" s="361">
        <v>0</v>
      </c>
      <c r="N211" s="361">
        <v>0</v>
      </c>
      <c r="O211" s="361">
        <v>0</v>
      </c>
      <c r="P211" s="361">
        <f>L211</f>
        <v>4123766.61</v>
      </c>
      <c r="Q211" s="361">
        <v>0</v>
      </c>
      <c r="R211" s="361">
        <v>0</v>
      </c>
      <c r="S211" s="105" t="s">
        <v>585</v>
      </c>
      <c r="T211" s="100"/>
      <c r="U211" s="101"/>
      <c r="V211" s="208"/>
    </row>
    <row r="212" spans="1:22" ht="9" customHeight="1">
      <c r="A212" s="139">
        <v>188</v>
      </c>
      <c r="B212" s="354" t="s">
        <v>789</v>
      </c>
      <c r="C212" s="105" t="s">
        <v>1104</v>
      </c>
      <c r="D212" s="180" t="s">
        <v>1103</v>
      </c>
      <c r="E212" s="103">
        <v>1952</v>
      </c>
      <c r="F212" s="368" t="s">
        <v>88</v>
      </c>
      <c r="G212" s="103">
        <v>2</v>
      </c>
      <c r="H212" s="103">
        <v>3</v>
      </c>
      <c r="I212" s="361">
        <v>916</v>
      </c>
      <c r="J212" s="361">
        <v>776.5</v>
      </c>
      <c r="K212" s="368">
        <v>29</v>
      </c>
      <c r="L212" s="178">
        <f>'Приложение 2.1'!G214</f>
        <v>3270242.73</v>
      </c>
      <c r="M212" s="361">
        <v>0</v>
      </c>
      <c r="N212" s="361">
        <v>0</v>
      </c>
      <c r="O212" s="361">
        <v>0</v>
      </c>
      <c r="P212" s="361">
        <f>L212</f>
        <v>3270242.73</v>
      </c>
      <c r="Q212" s="361">
        <v>0</v>
      </c>
      <c r="R212" s="361">
        <v>0</v>
      </c>
      <c r="S212" s="105" t="s">
        <v>585</v>
      </c>
      <c r="T212" s="100"/>
      <c r="U212" s="101"/>
      <c r="V212" s="208"/>
    </row>
    <row r="213" spans="1:22" ht="9" customHeight="1">
      <c r="A213" s="139">
        <v>189</v>
      </c>
      <c r="B213" s="354" t="s">
        <v>790</v>
      </c>
      <c r="C213" s="105" t="s">
        <v>1104</v>
      </c>
      <c r="D213" s="180" t="s">
        <v>1103</v>
      </c>
      <c r="E213" s="103">
        <v>1958</v>
      </c>
      <c r="F213" s="368" t="s">
        <v>88</v>
      </c>
      <c r="G213" s="103">
        <v>2</v>
      </c>
      <c r="H213" s="103">
        <v>1</v>
      </c>
      <c r="I213" s="361">
        <v>402.1</v>
      </c>
      <c r="J213" s="361">
        <v>381.3</v>
      </c>
      <c r="K213" s="103">
        <v>16</v>
      </c>
      <c r="L213" s="178">
        <f>'Приложение 2.1'!G215</f>
        <v>1396279.69</v>
      </c>
      <c r="M213" s="361">
        <v>0</v>
      </c>
      <c r="N213" s="361">
        <v>0</v>
      </c>
      <c r="O213" s="361">
        <v>0</v>
      </c>
      <c r="P213" s="361">
        <f>L213</f>
        <v>1396279.69</v>
      </c>
      <c r="Q213" s="361">
        <v>0</v>
      </c>
      <c r="R213" s="361">
        <v>0</v>
      </c>
      <c r="S213" s="105" t="s">
        <v>585</v>
      </c>
      <c r="T213" s="100"/>
      <c r="U213" s="101"/>
      <c r="V213" s="208"/>
    </row>
    <row r="214" spans="1:22" ht="24" customHeight="1">
      <c r="A214" s="515" t="s">
        <v>259</v>
      </c>
      <c r="B214" s="515"/>
      <c r="C214" s="147"/>
      <c r="D214" s="374"/>
      <c r="E214" s="368" t="s">
        <v>388</v>
      </c>
      <c r="F214" s="368" t="s">
        <v>388</v>
      </c>
      <c r="G214" s="368" t="s">
        <v>388</v>
      </c>
      <c r="H214" s="368" t="s">
        <v>388</v>
      </c>
      <c r="I214" s="361">
        <f>SUM(I211:I213)</f>
        <v>6889.5</v>
      </c>
      <c r="J214" s="361">
        <f t="shared" ref="J214:R214" si="18">SUM(J211:J213)</f>
        <v>5640.7</v>
      </c>
      <c r="K214" s="104">
        <f t="shared" si="18"/>
        <v>259</v>
      </c>
      <c r="L214" s="361">
        <f t="shared" si="18"/>
        <v>8790289.0299999993</v>
      </c>
      <c r="M214" s="361">
        <f t="shared" si="18"/>
        <v>0</v>
      </c>
      <c r="N214" s="361">
        <f t="shared" si="18"/>
        <v>0</v>
      </c>
      <c r="O214" s="361">
        <f t="shared" si="18"/>
        <v>0</v>
      </c>
      <c r="P214" s="361">
        <f t="shared" si="18"/>
        <v>8790289.0299999993</v>
      </c>
      <c r="Q214" s="361">
        <f t="shared" si="18"/>
        <v>0</v>
      </c>
      <c r="R214" s="361">
        <f t="shared" si="18"/>
        <v>0</v>
      </c>
      <c r="S214" s="361"/>
      <c r="T214" s="210"/>
      <c r="U214" s="211"/>
      <c r="V214" s="208"/>
    </row>
    <row r="215" spans="1:22" ht="9" customHeight="1">
      <c r="A215" s="430" t="s">
        <v>262</v>
      </c>
      <c r="B215" s="430"/>
      <c r="C215" s="430"/>
      <c r="D215" s="430"/>
      <c r="E215" s="430"/>
      <c r="F215" s="430"/>
      <c r="G215" s="430"/>
      <c r="H215" s="430"/>
      <c r="I215" s="430"/>
      <c r="J215" s="430"/>
      <c r="K215" s="430"/>
      <c r="L215" s="430"/>
      <c r="M215" s="430"/>
      <c r="N215" s="430"/>
      <c r="O215" s="430"/>
      <c r="P215" s="430"/>
      <c r="Q215" s="430"/>
      <c r="R215" s="430"/>
      <c r="S215" s="430"/>
      <c r="T215" s="209"/>
      <c r="U215" s="209"/>
      <c r="V215" s="208"/>
    </row>
    <row r="216" spans="1:22" ht="9" customHeight="1">
      <c r="A216" s="368">
        <v>190</v>
      </c>
      <c r="B216" s="354" t="s">
        <v>793</v>
      </c>
      <c r="C216" s="105" t="s">
        <v>1104</v>
      </c>
      <c r="D216" s="180" t="s">
        <v>1103</v>
      </c>
      <c r="E216" s="103">
        <v>1958</v>
      </c>
      <c r="F216" s="368" t="s">
        <v>88</v>
      </c>
      <c r="G216" s="103">
        <v>2</v>
      </c>
      <c r="H216" s="103">
        <v>3</v>
      </c>
      <c r="I216" s="361">
        <v>971.3</v>
      </c>
      <c r="J216" s="361">
        <v>924.1</v>
      </c>
      <c r="K216" s="103">
        <v>41</v>
      </c>
      <c r="L216" s="178">
        <f>'Приложение 2.1'!G218</f>
        <v>3140064.83</v>
      </c>
      <c r="M216" s="361">
        <v>0</v>
      </c>
      <c r="N216" s="361">
        <v>0</v>
      </c>
      <c r="O216" s="361">
        <v>0</v>
      </c>
      <c r="P216" s="361">
        <f>L216</f>
        <v>3140064.83</v>
      </c>
      <c r="Q216" s="361">
        <v>0</v>
      </c>
      <c r="R216" s="361">
        <v>0</v>
      </c>
      <c r="S216" s="105" t="s">
        <v>585</v>
      </c>
      <c r="T216" s="100"/>
      <c r="U216" s="101"/>
      <c r="V216" s="208"/>
    </row>
    <row r="217" spans="1:22" ht="9" customHeight="1">
      <c r="A217" s="368">
        <v>191</v>
      </c>
      <c r="B217" s="354" t="s">
        <v>794</v>
      </c>
      <c r="C217" s="105" t="s">
        <v>1104</v>
      </c>
      <c r="D217" s="180" t="s">
        <v>1103</v>
      </c>
      <c r="E217" s="103">
        <v>1960</v>
      </c>
      <c r="F217" s="368" t="s">
        <v>88</v>
      </c>
      <c r="G217" s="103">
        <v>2</v>
      </c>
      <c r="H217" s="103">
        <v>3</v>
      </c>
      <c r="I217" s="361">
        <v>731.9</v>
      </c>
      <c r="J217" s="361">
        <v>726.8</v>
      </c>
      <c r="K217" s="368">
        <v>35</v>
      </c>
      <c r="L217" s="178">
        <f>'Приложение 2.1'!G219</f>
        <v>2387527.79</v>
      </c>
      <c r="M217" s="361">
        <v>0</v>
      </c>
      <c r="N217" s="361">
        <v>0</v>
      </c>
      <c r="O217" s="361">
        <v>0</v>
      </c>
      <c r="P217" s="361">
        <f>L217</f>
        <v>2387527.79</v>
      </c>
      <c r="Q217" s="361">
        <v>0</v>
      </c>
      <c r="R217" s="361">
        <v>0</v>
      </c>
      <c r="S217" s="105" t="s">
        <v>585</v>
      </c>
      <c r="T217" s="100"/>
      <c r="U217" s="101"/>
      <c r="V217" s="208"/>
    </row>
    <row r="218" spans="1:22" ht="9" customHeight="1">
      <c r="A218" s="368">
        <v>192</v>
      </c>
      <c r="B218" s="354" t="s">
        <v>795</v>
      </c>
      <c r="C218" s="105" t="s">
        <v>1104</v>
      </c>
      <c r="D218" s="180" t="s">
        <v>1103</v>
      </c>
      <c r="E218" s="103">
        <v>1973</v>
      </c>
      <c r="F218" s="368" t="s">
        <v>88</v>
      </c>
      <c r="G218" s="103">
        <v>2</v>
      </c>
      <c r="H218" s="103">
        <v>1</v>
      </c>
      <c r="I218" s="361">
        <v>465.51</v>
      </c>
      <c r="J218" s="361">
        <v>369.21</v>
      </c>
      <c r="K218" s="103">
        <v>29</v>
      </c>
      <c r="L218" s="178">
        <f>'Приложение 2.1'!G220</f>
        <v>1250603.26</v>
      </c>
      <c r="M218" s="361">
        <v>0</v>
      </c>
      <c r="N218" s="361">
        <v>0</v>
      </c>
      <c r="O218" s="361">
        <v>0</v>
      </c>
      <c r="P218" s="361">
        <f>L218</f>
        <v>1250603.26</v>
      </c>
      <c r="Q218" s="361">
        <v>0</v>
      </c>
      <c r="R218" s="361">
        <v>0</v>
      </c>
      <c r="S218" s="105" t="s">
        <v>585</v>
      </c>
      <c r="T218" s="100"/>
      <c r="U218" s="101"/>
      <c r="V218" s="208"/>
    </row>
    <row r="219" spans="1:22" ht="9" customHeight="1">
      <c r="A219" s="368">
        <v>193</v>
      </c>
      <c r="B219" s="354" t="s">
        <v>796</v>
      </c>
      <c r="C219" s="105" t="s">
        <v>1104</v>
      </c>
      <c r="D219" s="180" t="s">
        <v>1103</v>
      </c>
      <c r="E219" s="103">
        <v>1962</v>
      </c>
      <c r="F219" s="368" t="s">
        <v>88</v>
      </c>
      <c r="G219" s="103">
        <v>2</v>
      </c>
      <c r="H219" s="103">
        <v>1</v>
      </c>
      <c r="I219" s="361">
        <v>314</v>
      </c>
      <c r="J219" s="361">
        <v>287.5</v>
      </c>
      <c r="K219" s="103">
        <v>28</v>
      </c>
      <c r="L219" s="178">
        <f>'Приложение 2.1'!G221</f>
        <v>763126.38</v>
      </c>
      <c r="M219" s="361">
        <v>0</v>
      </c>
      <c r="N219" s="361">
        <v>0</v>
      </c>
      <c r="O219" s="361">
        <v>0</v>
      </c>
      <c r="P219" s="361">
        <f>L219</f>
        <v>763126.38</v>
      </c>
      <c r="Q219" s="361">
        <v>0</v>
      </c>
      <c r="R219" s="361">
        <v>0</v>
      </c>
      <c r="S219" s="105" t="s">
        <v>585</v>
      </c>
      <c r="T219" s="100"/>
      <c r="U219" s="101"/>
      <c r="V219" s="208"/>
    </row>
    <row r="220" spans="1:22" ht="34.5" customHeight="1">
      <c r="A220" s="514" t="s">
        <v>438</v>
      </c>
      <c r="B220" s="514"/>
      <c r="C220" s="105"/>
      <c r="D220" s="354"/>
      <c r="E220" s="368" t="s">
        <v>388</v>
      </c>
      <c r="F220" s="368" t="s">
        <v>388</v>
      </c>
      <c r="G220" s="368" t="s">
        <v>388</v>
      </c>
      <c r="H220" s="368" t="s">
        <v>388</v>
      </c>
      <c r="I220" s="361">
        <f>SUM(I216:I219)</f>
        <v>2482.71</v>
      </c>
      <c r="J220" s="361">
        <f t="shared" ref="J220:R220" si="19">SUM(J216:J219)</f>
        <v>2307.61</v>
      </c>
      <c r="K220" s="104">
        <f t="shared" si="19"/>
        <v>133</v>
      </c>
      <c r="L220" s="361">
        <f t="shared" si="19"/>
        <v>7541322.2599999998</v>
      </c>
      <c r="M220" s="361">
        <f t="shared" si="19"/>
        <v>0</v>
      </c>
      <c r="N220" s="361">
        <f t="shared" si="19"/>
        <v>0</v>
      </c>
      <c r="O220" s="361">
        <f t="shared" si="19"/>
        <v>0</v>
      </c>
      <c r="P220" s="361">
        <f t="shared" si="19"/>
        <v>7541322.2599999998</v>
      </c>
      <c r="Q220" s="361">
        <f t="shared" si="19"/>
        <v>0</v>
      </c>
      <c r="R220" s="361">
        <f t="shared" si="19"/>
        <v>0</v>
      </c>
      <c r="S220" s="361"/>
      <c r="T220" s="100"/>
      <c r="U220" s="101"/>
      <c r="V220" s="208"/>
    </row>
    <row r="221" spans="1:22" ht="9" customHeight="1">
      <c r="A221" s="430" t="s">
        <v>392</v>
      </c>
      <c r="B221" s="430"/>
      <c r="C221" s="430"/>
      <c r="D221" s="430"/>
      <c r="E221" s="430"/>
      <c r="F221" s="430"/>
      <c r="G221" s="430"/>
      <c r="H221" s="430"/>
      <c r="I221" s="430"/>
      <c r="J221" s="430"/>
      <c r="K221" s="430"/>
      <c r="L221" s="430"/>
      <c r="M221" s="430"/>
      <c r="N221" s="430"/>
      <c r="O221" s="430"/>
      <c r="P221" s="430"/>
      <c r="Q221" s="430"/>
      <c r="R221" s="430"/>
      <c r="S221" s="430"/>
      <c r="T221" s="209"/>
      <c r="U221" s="209"/>
      <c r="V221" s="208"/>
    </row>
    <row r="222" spans="1:22" ht="9" customHeight="1">
      <c r="A222" s="368">
        <v>194</v>
      </c>
      <c r="B222" s="354" t="s">
        <v>797</v>
      </c>
      <c r="C222" s="105" t="s">
        <v>1104</v>
      </c>
      <c r="D222" s="180" t="s">
        <v>1103</v>
      </c>
      <c r="E222" s="103">
        <v>1988</v>
      </c>
      <c r="F222" s="368" t="s">
        <v>88</v>
      </c>
      <c r="G222" s="103">
        <v>5</v>
      </c>
      <c r="H222" s="103">
        <v>1</v>
      </c>
      <c r="I222" s="361">
        <v>2159.59</v>
      </c>
      <c r="J222" s="361">
        <v>1055</v>
      </c>
      <c r="K222" s="368">
        <v>50</v>
      </c>
      <c r="L222" s="178">
        <f>'Приложение 2.1'!G224</f>
        <v>1388763.64</v>
      </c>
      <c r="M222" s="361">
        <v>0</v>
      </c>
      <c r="N222" s="361">
        <v>0</v>
      </c>
      <c r="O222" s="361">
        <v>0</v>
      </c>
      <c r="P222" s="361">
        <f>L222</f>
        <v>1388763.64</v>
      </c>
      <c r="Q222" s="361">
        <v>0</v>
      </c>
      <c r="R222" s="361">
        <v>0</v>
      </c>
      <c r="S222" s="105" t="s">
        <v>585</v>
      </c>
      <c r="T222" s="100"/>
      <c r="U222" s="101"/>
      <c r="V222" s="208"/>
    </row>
    <row r="223" spans="1:22" ht="9" customHeight="1">
      <c r="A223" s="368">
        <v>195</v>
      </c>
      <c r="B223" s="354" t="s">
        <v>798</v>
      </c>
      <c r="C223" s="105" t="s">
        <v>1104</v>
      </c>
      <c r="D223" s="180" t="s">
        <v>1103</v>
      </c>
      <c r="E223" s="103">
        <v>1993</v>
      </c>
      <c r="F223" s="368" t="s">
        <v>90</v>
      </c>
      <c r="G223" s="103">
        <v>3</v>
      </c>
      <c r="H223" s="103">
        <v>3</v>
      </c>
      <c r="I223" s="361">
        <v>1058.2</v>
      </c>
      <c r="J223" s="361">
        <v>961.6</v>
      </c>
      <c r="K223" s="103">
        <v>39</v>
      </c>
      <c r="L223" s="178">
        <f>'Приложение 2.1'!G225</f>
        <v>1424183.47</v>
      </c>
      <c r="M223" s="361">
        <v>0</v>
      </c>
      <c r="N223" s="361">
        <v>0</v>
      </c>
      <c r="O223" s="361">
        <v>0</v>
      </c>
      <c r="P223" s="361">
        <f t="shared" ref="P223:P235" si="20">L223</f>
        <v>1424183.47</v>
      </c>
      <c r="Q223" s="361">
        <v>0</v>
      </c>
      <c r="R223" s="361">
        <v>0</v>
      </c>
      <c r="S223" s="105" t="s">
        <v>585</v>
      </c>
      <c r="T223" s="100"/>
      <c r="U223" s="101"/>
      <c r="V223" s="208"/>
    </row>
    <row r="224" spans="1:22" ht="9" customHeight="1">
      <c r="A224" s="368">
        <v>196</v>
      </c>
      <c r="B224" s="354" t="s">
        <v>799</v>
      </c>
      <c r="C224" s="105" t="s">
        <v>1104</v>
      </c>
      <c r="D224" s="180" t="s">
        <v>1103</v>
      </c>
      <c r="E224" s="103">
        <v>1984</v>
      </c>
      <c r="F224" s="368" t="s">
        <v>88</v>
      </c>
      <c r="G224" s="103">
        <v>4</v>
      </c>
      <c r="H224" s="103">
        <v>1</v>
      </c>
      <c r="I224" s="361">
        <v>618.29999999999995</v>
      </c>
      <c r="J224" s="361">
        <v>571.1</v>
      </c>
      <c r="K224" s="103">
        <v>34</v>
      </c>
      <c r="L224" s="178">
        <f>'Приложение 2.1'!G226</f>
        <v>633633.25</v>
      </c>
      <c r="M224" s="361">
        <v>0</v>
      </c>
      <c r="N224" s="361">
        <v>0</v>
      </c>
      <c r="O224" s="361">
        <v>0</v>
      </c>
      <c r="P224" s="361">
        <f t="shared" si="20"/>
        <v>633633.25</v>
      </c>
      <c r="Q224" s="361">
        <v>0</v>
      </c>
      <c r="R224" s="361">
        <v>0</v>
      </c>
      <c r="S224" s="105" t="s">
        <v>585</v>
      </c>
      <c r="T224" s="100"/>
      <c r="U224" s="101"/>
      <c r="V224" s="208"/>
    </row>
    <row r="225" spans="1:22" ht="9" customHeight="1">
      <c r="A225" s="368">
        <v>197</v>
      </c>
      <c r="B225" s="354" t="s">
        <v>800</v>
      </c>
      <c r="C225" s="105" t="s">
        <v>1104</v>
      </c>
      <c r="D225" s="180" t="s">
        <v>1103</v>
      </c>
      <c r="E225" s="103">
        <v>1977</v>
      </c>
      <c r="F225" s="368" t="s">
        <v>88</v>
      </c>
      <c r="G225" s="103">
        <v>4</v>
      </c>
      <c r="H225" s="103">
        <v>1</v>
      </c>
      <c r="I225" s="361">
        <v>940.8</v>
      </c>
      <c r="J225" s="361">
        <v>844.6</v>
      </c>
      <c r="K225" s="103">
        <v>44</v>
      </c>
      <c r="L225" s="178">
        <f>'Приложение 2.1'!G227</f>
        <v>1273334.82</v>
      </c>
      <c r="M225" s="361">
        <v>0</v>
      </c>
      <c r="N225" s="361">
        <v>0</v>
      </c>
      <c r="O225" s="361">
        <v>0</v>
      </c>
      <c r="P225" s="361">
        <f t="shared" si="20"/>
        <v>1273334.82</v>
      </c>
      <c r="Q225" s="361">
        <v>0</v>
      </c>
      <c r="R225" s="361">
        <v>0</v>
      </c>
      <c r="S225" s="105" t="s">
        <v>585</v>
      </c>
      <c r="T225" s="100"/>
      <c r="U225" s="101"/>
      <c r="V225" s="208"/>
    </row>
    <row r="226" spans="1:22" ht="9" customHeight="1">
      <c r="A226" s="368">
        <v>198</v>
      </c>
      <c r="B226" s="354" t="s">
        <v>801</v>
      </c>
      <c r="C226" s="105" t="s">
        <v>1104</v>
      </c>
      <c r="D226" s="180" t="s">
        <v>1103</v>
      </c>
      <c r="E226" s="103">
        <v>1968</v>
      </c>
      <c r="F226" s="368" t="s">
        <v>90</v>
      </c>
      <c r="G226" s="103">
        <v>2</v>
      </c>
      <c r="H226" s="103">
        <v>2</v>
      </c>
      <c r="I226" s="361">
        <v>1163.2</v>
      </c>
      <c r="J226" s="361">
        <v>638.20000000000005</v>
      </c>
      <c r="K226" s="103">
        <v>32</v>
      </c>
      <c r="L226" s="178">
        <f>'Приложение 2.1'!G228</f>
        <v>1619089.52</v>
      </c>
      <c r="M226" s="361">
        <v>0</v>
      </c>
      <c r="N226" s="361">
        <v>0</v>
      </c>
      <c r="O226" s="361">
        <v>0</v>
      </c>
      <c r="P226" s="361">
        <f t="shared" si="20"/>
        <v>1619089.52</v>
      </c>
      <c r="Q226" s="361">
        <v>0</v>
      </c>
      <c r="R226" s="361">
        <v>0</v>
      </c>
      <c r="S226" s="105" t="s">
        <v>585</v>
      </c>
      <c r="T226" s="100"/>
      <c r="U226" s="101"/>
      <c r="V226" s="208"/>
    </row>
    <row r="227" spans="1:22" ht="9" customHeight="1">
      <c r="A227" s="368">
        <v>199</v>
      </c>
      <c r="B227" s="354" t="s">
        <v>802</v>
      </c>
      <c r="C227" s="105" t="s">
        <v>1104</v>
      </c>
      <c r="D227" s="180" t="s">
        <v>1103</v>
      </c>
      <c r="E227" s="103">
        <v>1979</v>
      </c>
      <c r="F227" s="368" t="s">
        <v>88</v>
      </c>
      <c r="G227" s="103">
        <v>5</v>
      </c>
      <c r="H227" s="103">
        <v>4</v>
      </c>
      <c r="I227" s="361">
        <v>4349.5</v>
      </c>
      <c r="J227" s="361">
        <v>3181.15</v>
      </c>
      <c r="K227" s="103">
        <v>151</v>
      </c>
      <c r="L227" s="178">
        <f>'Приложение 2.1'!G229</f>
        <v>3873336.36</v>
      </c>
      <c r="M227" s="361">
        <v>0</v>
      </c>
      <c r="N227" s="361">
        <v>0</v>
      </c>
      <c r="O227" s="361">
        <v>0</v>
      </c>
      <c r="P227" s="361">
        <f t="shared" si="20"/>
        <v>3873336.36</v>
      </c>
      <c r="Q227" s="361">
        <v>0</v>
      </c>
      <c r="R227" s="361">
        <v>0</v>
      </c>
      <c r="S227" s="105" t="s">
        <v>585</v>
      </c>
      <c r="T227" s="100"/>
      <c r="U227" s="101"/>
      <c r="V227" s="208"/>
    </row>
    <row r="228" spans="1:22" ht="9" customHeight="1">
      <c r="A228" s="368">
        <v>200</v>
      </c>
      <c r="B228" s="354" t="s">
        <v>803</v>
      </c>
      <c r="C228" s="105" t="s">
        <v>1104</v>
      </c>
      <c r="D228" s="180" t="s">
        <v>1103</v>
      </c>
      <c r="E228" s="103">
        <v>1976</v>
      </c>
      <c r="F228" s="368" t="s">
        <v>88</v>
      </c>
      <c r="G228" s="103">
        <v>3</v>
      </c>
      <c r="H228" s="103">
        <v>2</v>
      </c>
      <c r="I228" s="361">
        <v>1235.8699999999999</v>
      </c>
      <c r="J228" s="361">
        <v>1127.8699999999999</v>
      </c>
      <c r="K228" s="368">
        <v>68</v>
      </c>
      <c r="L228" s="178">
        <f>'Приложение 2.1'!G230</f>
        <v>1883504.89</v>
      </c>
      <c r="M228" s="361">
        <v>0</v>
      </c>
      <c r="N228" s="361">
        <v>0</v>
      </c>
      <c r="O228" s="361">
        <v>0</v>
      </c>
      <c r="P228" s="361">
        <f t="shared" si="20"/>
        <v>1883504.89</v>
      </c>
      <c r="Q228" s="361">
        <v>0</v>
      </c>
      <c r="R228" s="361">
        <v>0</v>
      </c>
      <c r="S228" s="105" t="s">
        <v>585</v>
      </c>
      <c r="T228" s="100"/>
      <c r="U228" s="101"/>
      <c r="V228" s="208"/>
    </row>
    <row r="229" spans="1:22" ht="9" customHeight="1">
      <c r="A229" s="368">
        <v>201</v>
      </c>
      <c r="B229" s="354" t="s">
        <v>804</v>
      </c>
      <c r="C229" s="105" t="s">
        <v>1104</v>
      </c>
      <c r="D229" s="180" t="s">
        <v>1103</v>
      </c>
      <c r="E229" s="103">
        <v>1976</v>
      </c>
      <c r="F229" s="368" t="s">
        <v>88</v>
      </c>
      <c r="G229" s="103">
        <v>3</v>
      </c>
      <c r="H229" s="103">
        <v>2</v>
      </c>
      <c r="I229" s="361">
        <v>1221.9000000000001</v>
      </c>
      <c r="J229" s="361">
        <v>1113.9000000000001</v>
      </c>
      <c r="K229" s="103">
        <v>52</v>
      </c>
      <c r="L229" s="178">
        <f>'Приложение 2.1'!G231</f>
        <v>1952671.89</v>
      </c>
      <c r="M229" s="361">
        <v>0</v>
      </c>
      <c r="N229" s="361">
        <v>0</v>
      </c>
      <c r="O229" s="361">
        <v>0</v>
      </c>
      <c r="P229" s="361">
        <f t="shared" si="20"/>
        <v>1952671.89</v>
      </c>
      <c r="Q229" s="361">
        <v>0</v>
      </c>
      <c r="R229" s="361">
        <v>0</v>
      </c>
      <c r="S229" s="105" t="s">
        <v>585</v>
      </c>
      <c r="T229" s="100"/>
      <c r="U229" s="101"/>
      <c r="V229" s="208"/>
    </row>
    <row r="230" spans="1:22" ht="9" customHeight="1">
      <c r="A230" s="368">
        <v>202</v>
      </c>
      <c r="B230" s="354" t="s">
        <v>805</v>
      </c>
      <c r="C230" s="105" t="s">
        <v>1104</v>
      </c>
      <c r="D230" s="180" t="s">
        <v>1103</v>
      </c>
      <c r="E230" s="103">
        <v>1988</v>
      </c>
      <c r="F230" s="368" t="s">
        <v>90</v>
      </c>
      <c r="G230" s="103">
        <v>2</v>
      </c>
      <c r="H230" s="103">
        <v>3</v>
      </c>
      <c r="I230" s="361">
        <v>1158.7</v>
      </c>
      <c r="J230" s="361">
        <v>1076.7</v>
      </c>
      <c r="K230" s="368">
        <v>46</v>
      </c>
      <c r="L230" s="178">
        <f>'Приложение 2.1'!G232</f>
        <v>1809570.68</v>
      </c>
      <c r="M230" s="361">
        <v>0</v>
      </c>
      <c r="N230" s="361">
        <v>0</v>
      </c>
      <c r="O230" s="361">
        <v>0</v>
      </c>
      <c r="P230" s="361">
        <f t="shared" si="20"/>
        <v>1809570.68</v>
      </c>
      <c r="Q230" s="361">
        <v>0</v>
      </c>
      <c r="R230" s="361">
        <v>0</v>
      </c>
      <c r="S230" s="105" t="s">
        <v>585</v>
      </c>
      <c r="T230" s="100"/>
      <c r="U230" s="101"/>
      <c r="V230" s="208"/>
    </row>
    <row r="231" spans="1:22" ht="9" customHeight="1">
      <c r="A231" s="368">
        <v>203</v>
      </c>
      <c r="B231" s="354" t="s">
        <v>806</v>
      </c>
      <c r="C231" s="105" t="s">
        <v>1104</v>
      </c>
      <c r="D231" s="180" t="s">
        <v>1103</v>
      </c>
      <c r="E231" s="103">
        <v>1970</v>
      </c>
      <c r="F231" s="368" t="s">
        <v>88</v>
      </c>
      <c r="G231" s="103">
        <v>2</v>
      </c>
      <c r="H231" s="103">
        <v>1</v>
      </c>
      <c r="I231" s="361">
        <v>326</v>
      </c>
      <c r="J231" s="361">
        <v>255</v>
      </c>
      <c r="K231" s="368">
        <v>17</v>
      </c>
      <c r="L231" s="178">
        <f>'Приложение 2.1'!G233</f>
        <v>972909.12</v>
      </c>
      <c r="M231" s="361">
        <v>0</v>
      </c>
      <c r="N231" s="361">
        <v>0</v>
      </c>
      <c r="O231" s="361">
        <v>0</v>
      </c>
      <c r="P231" s="361">
        <f t="shared" si="20"/>
        <v>972909.12</v>
      </c>
      <c r="Q231" s="361">
        <v>0</v>
      </c>
      <c r="R231" s="361">
        <v>0</v>
      </c>
      <c r="S231" s="105" t="s">
        <v>585</v>
      </c>
      <c r="T231" s="100"/>
      <c r="U231" s="101"/>
      <c r="V231" s="208"/>
    </row>
    <row r="232" spans="1:22" ht="9" customHeight="1">
      <c r="A232" s="368">
        <v>204</v>
      </c>
      <c r="B232" s="354" t="s">
        <v>807</v>
      </c>
      <c r="C232" s="105" t="s">
        <v>1104</v>
      </c>
      <c r="D232" s="180" t="s">
        <v>1103</v>
      </c>
      <c r="E232" s="103">
        <v>1974</v>
      </c>
      <c r="F232" s="368" t="s">
        <v>88</v>
      </c>
      <c r="G232" s="103">
        <v>2</v>
      </c>
      <c r="H232" s="103">
        <v>3</v>
      </c>
      <c r="I232" s="361">
        <v>1452.7</v>
      </c>
      <c r="J232" s="361">
        <v>904.2</v>
      </c>
      <c r="K232" s="103">
        <v>56</v>
      </c>
      <c r="L232" s="178">
        <f>'Приложение 2.1'!G234</f>
        <v>1725909.96</v>
      </c>
      <c r="M232" s="361">
        <v>0</v>
      </c>
      <c r="N232" s="361">
        <v>0</v>
      </c>
      <c r="O232" s="361">
        <v>0</v>
      </c>
      <c r="P232" s="361">
        <f t="shared" si="20"/>
        <v>1725909.96</v>
      </c>
      <c r="Q232" s="361">
        <v>0</v>
      </c>
      <c r="R232" s="361">
        <v>0</v>
      </c>
      <c r="S232" s="105" t="s">
        <v>585</v>
      </c>
      <c r="T232" s="100"/>
      <c r="U232" s="101"/>
      <c r="V232" s="208"/>
    </row>
    <row r="233" spans="1:22" ht="9" customHeight="1">
      <c r="A233" s="368">
        <v>205</v>
      </c>
      <c r="B233" s="354" t="s">
        <v>809</v>
      </c>
      <c r="C233" s="105" t="s">
        <v>1104</v>
      </c>
      <c r="D233" s="180" t="s">
        <v>1103</v>
      </c>
      <c r="E233" s="103">
        <v>1975</v>
      </c>
      <c r="F233" s="368" t="s">
        <v>88</v>
      </c>
      <c r="G233" s="103">
        <v>2</v>
      </c>
      <c r="H233" s="103">
        <v>3</v>
      </c>
      <c r="I233" s="361">
        <v>944</v>
      </c>
      <c r="J233" s="361">
        <v>884</v>
      </c>
      <c r="K233" s="103">
        <v>47</v>
      </c>
      <c r="L233" s="178">
        <f>'Приложение 2.1'!G235</f>
        <v>3060923.48</v>
      </c>
      <c r="M233" s="361">
        <v>0</v>
      </c>
      <c r="N233" s="361">
        <v>0</v>
      </c>
      <c r="O233" s="361">
        <v>0</v>
      </c>
      <c r="P233" s="361">
        <f t="shared" si="20"/>
        <v>3060923.48</v>
      </c>
      <c r="Q233" s="361">
        <v>0</v>
      </c>
      <c r="R233" s="361">
        <v>0</v>
      </c>
      <c r="S233" s="105" t="s">
        <v>585</v>
      </c>
      <c r="T233" s="100"/>
      <c r="U233" s="101"/>
      <c r="V233" s="208"/>
    </row>
    <row r="234" spans="1:22" ht="9" customHeight="1">
      <c r="A234" s="368">
        <v>206</v>
      </c>
      <c r="B234" s="354" t="s">
        <v>810</v>
      </c>
      <c r="C234" s="105" t="s">
        <v>1104</v>
      </c>
      <c r="D234" s="180" t="s">
        <v>1103</v>
      </c>
      <c r="E234" s="103">
        <v>1961</v>
      </c>
      <c r="F234" s="368" t="s">
        <v>88</v>
      </c>
      <c r="G234" s="103">
        <v>2</v>
      </c>
      <c r="H234" s="103">
        <v>2</v>
      </c>
      <c r="I234" s="361">
        <v>432.9</v>
      </c>
      <c r="J234" s="361">
        <v>392.1</v>
      </c>
      <c r="K234" s="368">
        <v>28</v>
      </c>
      <c r="L234" s="178">
        <f>'Приложение 2.1'!G236</f>
        <v>493360.46</v>
      </c>
      <c r="M234" s="361">
        <v>0</v>
      </c>
      <c r="N234" s="361">
        <v>0</v>
      </c>
      <c r="O234" s="361">
        <v>0</v>
      </c>
      <c r="P234" s="361">
        <f t="shared" si="20"/>
        <v>493360.46</v>
      </c>
      <c r="Q234" s="361">
        <v>0</v>
      </c>
      <c r="R234" s="361">
        <v>0</v>
      </c>
      <c r="S234" s="105" t="s">
        <v>585</v>
      </c>
      <c r="T234" s="100"/>
      <c r="U234" s="101"/>
      <c r="V234" s="208"/>
    </row>
    <row r="235" spans="1:22" ht="9" customHeight="1">
      <c r="A235" s="368">
        <v>207</v>
      </c>
      <c r="B235" s="354" t="s">
        <v>811</v>
      </c>
      <c r="C235" s="105" t="s">
        <v>1104</v>
      </c>
      <c r="D235" s="180" t="s">
        <v>1103</v>
      </c>
      <c r="E235" s="103">
        <v>1983</v>
      </c>
      <c r="F235" s="368" t="s">
        <v>88</v>
      </c>
      <c r="G235" s="103">
        <v>2</v>
      </c>
      <c r="H235" s="103">
        <v>2</v>
      </c>
      <c r="I235" s="361">
        <v>677.7</v>
      </c>
      <c r="J235" s="361">
        <v>605.70000000000005</v>
      </c>
      <c r="K235" s="368">
        <v>35</v>
      </c>
      <c r="L235" s="178">
        <f>'Приложение 2.1'!G237</f>
        <v>1025379.23</v>
      </c>
      <c r="M235" s="361">
        <v>0</v>
      </c>
      <c r="N235" s="361">
        <v>0</v>
      </c>
      <c r="O235" s="361">
        <v>0</v>
      </c>
      <c r="P235" s="361">
        <f t="shared" si="20"/>
        <v>1025379.23</v>
      </c>
      <c r="Q235" s="361">
        <v>0</v>
      </c>
      <c r="R235" s="361">
        <v>0</v>
      </c>
      <c r="S235" s="105" t="s">
        <v>585</v>
      </c>
      <c r="T235" s="100"/>
      <c r="U235" s="101"/>
      <c r="V235" s="208"/>
    </row>
    <row r="236" spans="1:22" ht="22.5" customHeight="1">
      <c r="A236" s="514" t="s">
        <v>269</v>
      </c>
      <c r="B236" s="514"/>
      <c r="C236" s="105"/>
      <c r="D236" s="354"/>
      <c r="E236" s="114" t="s">
        <v>388</v>
      </c>
      <c r="F236" s="114" t="s">
        <v>388</v>
      </c>
      <c r="G236" s="114" t="s">
        <v>388</v>
      </c>
      <c r="H236" s="114" t="s">
        <v>388</v>
      </c>
      <c r="I236" s="269">
        <f>SUM(I222:I235)</f>
        <v>17739.360000000004</v>
      </c>
      <c r="J236" s="269">
        <f t="shared" ref="J236:R236" si="21">SUM(J222:J235)</f>
        <v>13611.120000000003</v>
      </c>
      <c r="K236" s="106">
        <f t="shared" si="21"/>
        <v>699</v>
      </c>
      <c r="L236" s="269">
        <f t="shared" si="21"/>
        <v>23136570.770000003</v>
      </c>
      <c r="M236" s="269">
        <f t="shared" si="21"/>
        <v>0</v>
      </c>
      <c r="N236" s="269">
        <f t="shared" si="21"/>
        <v>0</v>
      </c>
      <c r="O236" s="269">
        <f t="shared" si="21"/>
        <v>0</v>
      </c>
      <c r="P236" s="269">
        <f t="shared" si="21"/>
        <v>23136570.770000003</v>
      </c>
      <c r="Q236" s="269">
        <f t="shared" si="21"/>
        <v>0</v>
      </c>
      <c r="R236" s="269">
        <f t="shared" si="21"/>
        <v>0</v>
      </c>
      <c r="S236" s="361"/>
      <c r="T236" s="360"/>
      <c r="U236" s="101"/>
      <c r="V236" s="208"/>
    </row>
    <row r="237" spans="1:22" ht="9" customHeight="1">
      <c r="A237" s="440" t="s">
        <v>442</v>
      </c>
      <c r="B237" s="440"/>
      <c r="C237" s="440"/>
      <c r="D237" s="440"/>
      <c r="E237" s="440"/>
      <c r="F237" s="440"/>
      <c r="G237" s="440"/>
      <c r="H237" s="440"/>
      <c r="I237" s="440"/>
      <c r="J237" s="440"/>
      <c r="K237" s="440"/>
      <c r="L237" s="440"/>
      <c r="M237" s="440"/>
      <c r="N237" s="440"/>
      <c r="O237" s="440"/>
      <c r="P237" s="440"/>
      <c r="Q237" s="440"/>
      <c r="R237" s="440"/>
      <c r="S237" s="440"/>
      <c r="T237" s="237"/>
      <c r="U237" s="237"/>
      <c r="V237" s="208"/>
    </row>
    <row r="238" spans="1:22" ht="9" customHeight="1">
      <c r="A238" s="139">
        <v>208</v>
      </c>
      <c r="B238" s="354" t="s">
        <v>825</v>
      </c>
      <c r="C238" s="105" t="s">
        <v>1104</v>
      </c>
      <c r="D238" s="180" t="s">
        <v>1103</v>
      </c>
      <c r="E238" s="103">
        <v>1986</v>
      </c>
      <c r="F238" s="368" t="s">
        <v>764</v>
      </c>
      <c r="G238" s="103">
        <v>2</v>
      </c>
      <c r="H238" s="103">
        <v>1</v>
      </c>
      <c r="I238" s="361">
        <v>306.7</v>
      </c>
      <c r="J238" s="361">
        <v>291.39999999999998</v>
      </c>
      <c r="K238" s="103">
        <v>20</v>
      </c>
      <c r="L238" s="178">
        <f>'Приложение 2.1'!G240</f>
        <v>31639.55</v>
      </c>
      <c r="M238" s="361">
        <v>0</v>
      </c>
      <c r="N238" s="361">
        <v>0</v>
      </c>
      <c r="O238" s="361">
        <v>0</v>
      </c>
      <c r="P238" s="361">
        <f>L238</f>
        <v>31639.55</v>
      </c>
      <c r="Q238" s="361">
        <v>0</v>
      </c>
      <c r="R238" s="361">
        <v>0</v>
      </c>
      <c r="S238" s="105" t="s">
        <v>585</v>
      </c>
      <c r="T238" s="100"/>
      <c r="U238" s="101"/>
      <c r="V238" s="208"/>
    </row>
    <row r="239" spans="1:22" ht="9" customHeight="1">
      <c r="A239" s="139">
        <v>209</v>
      </c>
      <c r="B239" s="354" t="s">
        <v>826</v>
      </c>
      <c r="C239" s="105" t="s">
        <v>1104</v>
      </c>
      <c r="D239" s="180" t="s">
        <v>1103</v>
      </c>
      <c r="E239" s="103">
        <v>1989</v>
      </c>
      <c r="F239" s="368" t="s">
        <v>90</v>
      </c>
      <c r="G239" s="103">
        <v>2</v>
      </c>
      <c r="H239" s="103">
        <v>2</v>
      </c>
      <c r="I239" s="361">
        <v>853.7</v>
      </c>
      <c r="J239" s="361">
        <v>803.5</v>
      </c>
      <c r="K239" s="103">
        <v>26</v>
      </c>
      <c r="L239" s="178">
        <f>'Приложение 2.1'!G241</f>
        <v>2012777.33</v>
      </c>
      <c r="M239" s="361">
        <v>0</v>
      </c>
      <c r="N239" s="361">
        <v>0</v>
      </c>
      <c r="O239" s="361">
        <v>0</v>
      </c>
      <c r="P239" s="361">
        <f>L239</f>
        <v>2012777.33</v>
      </c>
      <c r="Q239" s="361">
        <v>0</v>
      </c>
      <c r="R239" s="361">
        <v>0</v>
      </c>
      <c r="S239" s="105" t="s">
        <v>585</v>
      </c>
      <c r="T239" s="100"/>
      <c r="U239" s="101"/>
      <c r="V239" s="208"/>
    </row>
    <row r="240" spans="1:22" ht="39.75" customHeight="1">
      <c r="A240" s="515" t="s">
        <v>443</v>
      </c>
      <c r="B240" s="515"/>
      <c r="C240" s="147"/>
      <c r="D240" s="374"/>
      <c r="E240" s="139" t="s">
        <v>388</v>
      </c>
      <c r="F240" s="139" t="s">
        <v>388</v>
      </c>
      <c r="G240" s="139" t="s">
        <v>388</v>
      </c>
      <c r="H240" s="139" t="s">
        <v>388</v>
      </c>
      <c r="I240" s="140">
        <f>SUM(I238:I239)</f>
        <v>1160.4000000000001</v>
      </c>
      <c r="J240" s="140">
        <f t="shared" ref="J240:R240" si="22">SUM(J238:J239)</f>
        <v>1094.9000000000001</v>
      </c>
      <c r="K240" s="141">
        <f t="shared" si="22"/>
        <v>46</v>
      </c>
      <c r="L240" s="140">
        <f t="shared" si="22"/>
        <v>2044416.8800000001</v>
      </c>
      <c r="M240" s="140">
        <f t="shared" si="22"/>
        <v>0</v>
      </c>
      <c r="N240" s="140">
        <f t="shared" si="22"/>
        <v>0</v>
      </c>
      <c r="O240" s="140">
        <f t="shared" si="22"/>
        <v>0</v>
      </c>
      <c r="P240" s="140">
        <f t="shared" si="22"/>
        <v>2044416.8800000001</v>
      </c>
      <c r="Q240" s="140">
        <f t="shared" si="22"/>
        <v>0</v>
      </c>
      <c r="R240" s="140">
        <f t="shared" si="22"/>
        <v>0</v>
      </c>
      <c r="S240" s="361"/>
      <c r="T240" s="100"/>
      <c r="U240" s="210"/>
      <c r="V240" s="208"/>
    </row>
    <row r="241" spans="1:22" ht="20.25" customHeight="1">
      <c r="A241" s="440" t="s">
        <v>394</v>
      </c>
      <c r="B241" s="440"/>
      <c r="C241" s="440"/>
      <c r="D241" s="440"/>
      <c r="E241" s="440"/>
      <c r="F241" s="440"/>
      <c r="G241" s="440"/>
      <c r="H241" s="440"/>
      <c r="I241" s="440"/>
      <c r="J241" s="440"/>
      <c r="K241" s="440"/>
      <c r="L241" s="440"/>
      <c r="M241" s="440"/>
      <c r="N241" s="440"/>
      <c r="O241" s="440"/>
      <c r="P241" s="440"/>
      <c r="Q241" s="440"/>
      <c r="R241" s="440"/>
      <c r="S241" s="440"/>
      <c r="T241" s="237"/>
      <c r="U241" s="237"/>
      <c r="V241" s="208"/>
    </row>
    <row r="242" spans="1:22" ht="9" customHeight="1">
      <c r="A242" s="139">
        <v>210</v>
      </c>
      <c r="B242" s="354" t="s">
        <v>824</v>
      </c>
      <c r="C242" s="105" t="s">
        <v>1104</v>
      </c>
      <c r="D242" s="180" t="s">
        <v>1103</v>
      </c>
      <c r="E242" s="103">
        <v>1970</v>
      </c>
      <c r="F242" s="368" t="s">
        <v>88</v>
      </c>
      <c r="G242" s="103">
        <v>2</v>
      </c>
      <c r="H242" s="103">
        <v>2</v>
      </c>
      <c r="I242" s="361">
        <v>838.5</v>
      </c>
      <c r="J242" s="361">
        <v>752.2</v>
      </c>
      <c r="K242" s="103">
        <v>39</v>
      </c>
      <c r="L242" s="178">
        <f>'Приложение 2.1'!G244</f>
        <v>2484603.9500000002</v>
      </c>
      <c r="M242" s="361">
        <v>0</v>
      </c>
      <c r="N242" s="361">
        <v>0</v>
      </c>
      <c r="O242" s="361">
        <v>0</v>
      </c>
      <c r="P242" s="361">
        <f>L242</f>
        <v>2484603.9500000002</v>
      </c>
      <c r="Q242" s="361">
        <v>0</v>
      </c>
      <c r="R242" s="361">
        <v>0</v>
      </c>
      <c r="S242" s="105" t="s">
        <v>585</v>
      </c>
      <c r="T242" s="100"/>
      <c r="U242" s="101"/>
      <c r="V242" s="208"/>
    </row>
    <row r="243" spans="1:22" ht="9" customHeight="1">
      <c r="A243" s="139">
        <v>211</v>
      </c>
      <c r="B243" s="354" t="s">
        <v>827</v>
      </c>
      <c r="C243" s="105" t="s">
        <v>1104</v>
      </c>
      <c r="D243" s="180" t="s">
        <v>1103</v>
      </c>
      <c r="E243" s="103">
        <v>1980</v>
      </c>
      <c r="F243" s="368" t="s">
        <v>88</v>
      </c>
      <c r="G243" s="103">
        <v>2</v>
      </c>
      <c r="H243" s="103">
        <v>3</v>
      </c>
      <c r="I243" s="361">
        <v>1977.1</v>
      </c>
      <c r="J243" s="361">
        <v>1865</v>
      </c>
      <c r="K243" s="103">
        <v>70</v>
      </c>
      <c r="L243" s="178">
        <f>'Приложение 2.1'!G245</f>
        <v>2989320.31</v>
      </c>
      <c r="M243" s="361">
        <v>0</v>
      </c>
      <c r="N243" s="361">
        <v>0</v>
      </c>
      <c r="O243" s="361">
        <v>0</v>
      </c>
      <c r="P243" s="361">
        <f>L243</f>
        <v>2989320.31</v>
      </c>
      <c r="Q243" s="361">
        <v>0</v>
      </c>
      <c r="R243" s="361">
        <v>0</v>
      </c>
      <c r="S243" s="105" t="s">
        <v>585</v>
      </c>
      <c r="T243" s="100"/>
      <c r="U243" s="101"/>
      <c r="V243" s="208"/>
    </row>
    <row r="244" spans="1:22" ht="9" customHeight="1">
      <c r="A244" s="139">
        <v>212</v>
      </c>
      <c r="B244" s="354" t="s">
        <v>1178</v>
      </c>
      <c r="C244" s="257" t="s">
        <v>1104</v>
      </c>
      <c r="D244" s="180" t="s">
        <v>1102</v>
      </c>
      <c r="E244" s="368">
        <v>1980</v>
      </c>
      <c r="F244" s="368" t="s">
        <v>90</v>
      </c>
      <c r="G244" s="103">
        <v>5</v>
      </c>
      <c r="H244" s="103">
        <v>6</v>
      </c>
      <c r="I244" s="361">
        <v>4544</v>
      </c>
      <c r="J244" s="361">
        <v>4322.5</v>
      </c>
      <c r="K244" s="103">
        <v>158</v>
      </c>
      <c r="L244" s="178">
        <f>'Приложение 2.1'!G246</f>
        <v>987401.58</v>
      </c>
      <c r="M244" s="361">
        <v>0</v>
      </c>
      <c r="N244" s="361">
        <v>0</v>
      </c>
      <c r="O244" s="361">
        <v>0</v>
      </c>
      <c r="P244" s="361">
        <f>L244</f>
        <v>987401.58</v>
      </c>
      <c r="Q244" s="361">
        <v>0</v>
      </c>
      <c r="R244" s="361">
        <v>0</v>
      </c>
      <c r="S244" s="105" t="s">
        <v>585</v>
      </c>
      <c r="T244" s="100"/>
      <c r="U244" s="101"/>
      <c r="V244" s="208"/>
    </row>
    <row r="245" spans="1:22" ht="20.25" customHeight="1">
      <c r="A245" s="515" t="s">
        <v>395</v>
      </c>
      <c r="B245" s="515"/>
      <c r="C245" s="147"/>
      <c r="D245" s="139"/>
      <c r="E245" s="139" t="s">
        <v>388</v>
      </c>
      <c r="F245" s="139" t="s">
        <v>388</v>
      </c>
      <c r="G245" s="139" t="s">
        <v>388</v>
      </c>
      <c r="H245" s="139" t="s">
        <v>388</v>
      </c>
      <c r="I245" s="140">
        <f t="shared" ref="I245:Q245" si="23">SUM(I242:I244)</f>
        <v>7359.6</v>
      </c>
      <c r="J245" s="140">
        <f t="shared" si="23"/>
        <v>6939.7</v>
      </c>
      <c r="K245" s="103">
        <f t="shared" si="23"/>
        <v>267</v>
      </c>
      <c r="L245" s="140">
        <f t="shared" si="23"/>
        <v>6461325.8399999999</v>
      </c>
      <c r="M245" s="140">
        <f t="shared" si="23"/>
        <v>0</v>
      </c>
      <c r="N245" s="140">
        <f t="shared" si="23"/>
        <v>0</v>
      </c>
      <c r="O245" s="140">
        <f t="shared" si="23"/>
        <v>0</v>
      </c>
      <c r="P245" s="140">
        <f t="shared" si="23"/>
        <v>6461325.8399999999</v>
      </c>
      <c r="Q245" s="140">
        <f t="shared" si="23"/>
        <v>0</v>
      </c>
      <c r="R245" s="140">
        <f>SUM(R242:R244)</f>
        <v>0</v>
      </c>
      <c r="S245" s="361"/>
      <c r="T245" s="100"/>
      <c r="U245" s="210"/>
      <c r="V245" s="208"/>
    </row>
    <row r="246" spans="1:22" ht="12" customHeight="1">
      <c r="A246" s="430" t="s">
        <v>439</v>
      </c>
      <c r="B246" s="430"/>
      <c r="C246" s="430"/>
      <c r="D246" s="430"/>
      <c r="E246" s="430"/>
      <c r="F246" s="430"/>
      <c r="G246" s="430"/>
      <c r="H246" s="430"/>
      <c r="I246" s="430"/>
      <c r="J246" s="430"/>
      <c r="K246" s="430"/>
      <c r="L246" s="430"/>
      <c r="M246" s="430"/>
      <c r="N246" s="430"/>
      <c r="O246" s="430"/>
      <c r="P246" s="430"/>
      <c r="Q246" s="430"/>
      <c r="R246" s="430"/>
      <c r="S246" s="430"/>
      <c r="T246" s="209"/>
      <c r="U246" s="209"/>
      <c r="V246" s="208"/>
    </row>
    <row r="247" spans="1:22" ht="9" customHeight="1">
      <c r="A247" s="368">
        <v>213</v>
      </c>
      <c r="B247" s="354" t="s">
        <v>831</v>
      </c>
      <c r="C247" s="105" t="s">
        <v>1104</v>
      </c>
      <c r="D247" s="180" t="s">
        <v>1103</v>
      </c>
      <c r="E247" s="103">
        <v>1990</v>
      </c>
      <c r="F247" s="368" t="s">
        <v>88</v>
      </c>
      <c r="G247" s="103">
        <v>3</v>
      </c>
      <c r="H247" s="103">
        <v>3</v>
      </c>
      <c r="I247" s="361">
        <v>2049.8000000000002</v>
      </c>
      <c r="J247" s="361">
        <v>1538.2</v>
      </c>
      <c r="K247" s="103">
        <v>58</v>
      </c>
      <c r="L247" s="178">
        <f>'Приложение 2.1'!G249</f>
        <v>1743919.52</v>
      </c>
      <c r="M247" s="361">
        <v>0</v>
      </c>
      <c r="N247" s="361">
        <v>0</v>
      </c>
      <c r="O247" s="361">
        <v>0</v>
      </c>
      <c r="P247" s="361">
        <f>L247</f>
        <v>1743919.52</v>
      </c>
      <c r="Q247" s="361">
        <v>0</v>
      </c>
      <c r="R247" s="361">
        <v>0</v>
      </c>
      <c r="S247" s="105" t="s">
        <v>585</v>
      </c>
      <c r="T247" s="100"/>
      <c r="U247" s="101"/>
      <c r="V247" s="208"/>
    </row>
    <row r="248" spans="1:22" ht="35.25" customHeight="1">
      <c r="A248" s="514" t="s">
        <v>440</v>
      </c>
      <c r="B248" s="514"/>
      <c r="C248" s="105"/>
      <c r="D248" s="354"/>
      <c r="E248" s="368" t="s">
        <v>388</v>
      </c>
      <c r="F248" s="368" t="s">
        <v>388</v>
      </c>
      <c r="G248" s="368" t="s">
        <v>388</v>
      </c>
      <c r="H248" s="368" t="s">
        <v>388</v>
      </c>
      <c r="I248" s="361">
        <f>SUM(I247)</f>
        <v>2049.8000000000002</v>
      </c>
      <c r="J248" s="361">
        <f t="shared" ref="J248:R248" si="24">SUM(J247)</f>
        <v>1538.2</v>
      </c>
      <c r="K248" s="104">
        <f t="shared" si="24"/>
        <v>58</v>
      </c>
      <c r="L248" s="361">
        <f t="shared" si="24"/>
        <v>1743919.52</v>
      </c>
      <c r="M248" s="361">
        <f t="shared" si="24"/>
        <v>0</v>
      </c>
      <c r="N248" s="361">
        <f t="shared" si="24"/>
        <v>0</v>
      </c>
      <c r="O248" s="361">
        <f t="shared" si="24"/>
        <v>0</v>
      </c>
      <c r="P248" s="361">
        <f t="shared" si="24"/>
        <v>1743919.52</v>
      </c>
      <c r="Q248" s="361">
        <f t="shared" si="24"/>
        <v>0</v>
      </c>
      <c r="R248" s="361">
        <f t="shared" si="24"/>
        <v>0</v>
      </c>
      <c r="S248" s="361"/>
      <c r="T248" s="100"/>
      <c r="U248" s="101"/>
      <c r="V248" s="208"/>
    </row>
    <row r="249" spans="1:22" ht="9" customHeight="1">
      <c r="A249" s="440" t="s">
        <v>432</v>
      </c>
      <c r="B249" s="440"/>
      <c r="C249" s="440"/>
      <c r="D249" s="440"/>
      <c r="E249" s="440"/>
      <c r="F249" s="440"/>
      <c r="G249" s="440"/>
      <c r="H249" s="440"/>
      <c r="I249" s="440"/>
      <c r="J249" s="440"/>
      <c r="K249" s="440"/>
      <c r="L249" s="440"/>
      <c r="M249" s="440"/>
      <c r="N249" s="440"/>
      <c r="O249" s="440"/>
      <c r="P249" s="440"/>
      <c r="Q249" s="440"/>
      <c r="R249" s="440"/>
      <c r="S249" s="440"/>
      <c r="T249" s="237"/>
      <c r="U249" s="237"/>
      <c r="V249" s="208"/>
    </row>
    <row r="250" spans="1:22" ht="9" customHeight="1">
      <c r="A250" s="139">
        <v>214</v>
      </c>
      <c r="B250" s="354" t="s">
        <v>837</v>
      </c>
      <c r="C250" s="105" t="s">
        <v>1104</v>
      </c>
      <c r="D250" s="180" t="s">
        <v>1103</v>
      </c>
      <c r="E250" s="103">
        <v>1965</v>
      </c>
      <c r="F250" s="368" t="s">
        <v>88</v>
      </c>
      <c r="G250" s="103">
        <v>2</v>
      </c>
      <c r="H250" s="103">
        <v>2</v>
      </c>
      <c r="I250" s="361">
        <v>531.5</v>
      </c>
      <c r="J250" s="361">
        <v>516.20000000000005</v>
      </c>
      <c r="K250" s="103">
        <v>13</v>
      </c>
      <c r="L250" s="178">
        <f>'Приложение 2.1'!G252</f>
        <v>1676393.18</v>
      </c>
      <c r="M250" s="361">
        <v>0</v>
      </c>
      <c r="N250" s="361">
        <v>0</v>
      </c>
      <c r="O250" s="361">
        <v>0</v>
      </c>
      <c r="P250" s="361">
        <f>L250</f>
        <v>1676393.18</v>
      </c>
      <c r="Q250" s="361">
        <v>0</v>
      </c>
      <c r="R250" s="361">
        <v>0</v>
      </c>
      <c r="S250" s="105" t="s">
        <v>585</v>
      </c>
      <c r="T250" s="100"/>
      <c r="U250" s="101"/>
      <c r="V250" s="208"/>
    </row>
    <row r="251" spans="1:22" ht="28.5" customHeight="1">
      <c r="A251" s="514" t="s">
        <v>433</v>
      </c>
      <c r="B251" s="514"/>
      <c r="C251" s="105"/>
      <c r="D251" s="354"/>
      <c r="E251" s="139" t="s">
        <v>388</v>
      </c>
      <c r="F251" s="139" t="s">
        <v>388</v>
      </c>
      <c r="G251" s="139" t="s">
        <v>388</v>
      </c>
      <c r="H251" s="139" t="s">
        <v>388</v>
      </c>
      <c r="I251" s="140">
        <f>SUM(I250)</f>
        <v>531.5</v>
      </c>
      <c r="J251" s="140">
        <f t="shared" ref="J251:R251" si="25">SUM(J250)</f>
        <v>516.20000000000005</v>
      </c>
      <c r="K251" s="141">
        <f t="shared" si="25"/>
        <v>13</v>
      </c>
      <c r="L251" s="140">
        <f t="shared" si="25"/>
        <v>1676393.18</v>
      </c>
      <c r="M251" s="140">
        <f t="shared" si="25"/>
        <v>0</v>
      </c>
      <c r="N251" s="140">
        <f t="shared" si="25"/>
        <v>0</v>
      </c>
      <c r="O251" s="140">
        <f t="shared" si="25"/>
        <v>0</v>
      </c>
      <c r="P251" s="140">
        <f t="shared" si="25"/>
        <v>1676393.18</v>
      </c>
      <c r="Q251" s="140">
        <f t="shared" si="25"/>
        <v>0</v>
      </c>
      <c r="R251" s="140">
        <f t="shared" si="25"/>
        <v>0</v>
      </c>
      <c r="S251" s="361"/>
      <c r="T251" s="100"/>
      <c r="U251" s="210"/>
      <c r="V251" s="208"/>
    </row>
    <row r="252" spans="1:22" ht="9" customHeight="1">
      <c r="A252" s="440" t="s">
        <v>841</v>
      </c>
      <c r="B252" s="440"/>
      <c r="C252" s="440"/>
      <c r="D252" s="440"/>
      <c r="E252" s="440"/>
      <c r="F252" s="440"/>
      <c r="G252" s="440"/>
      <c r="H252" s="440"/>
      <c r="I252" s="440"/>
      <c r="J252" s="440"/>
      <c r="K252" s="440"/>
      <c r="L252" s="440"/>
      <c r="M252" s="440"/>
      <c r="N252" s="440"/>
      <c r="O252" s="440"/>
      <c r="P252" s="440"/>
      <c r="Q252" s="440"/>
      <c r="R252" s="440"/>
      <c r="S252" s="440"/>
      <c r="T252" s="237"/>
      <c r="U252" s="237"/>
      <c r="V252" s="208"/>
    </row>
    <row r="253" spans="1:22" ht="9" customHeight="1">
      <c r="A253" s="139">
        <v>215</v>
      </c>
      <c r="B253" s="354" t="s">
        <v>838</v>
      </c>
      <c r="C253" s="105" t="s">
        <v>1104</v>
      </c>
      <c r="D253" s="180" t="s">
        <v>1103</v>
      </c>
      <c r="E253" s="103">
        <v>1972</v>
      </c>
      <c r="F253" s="368" t="s">
        <v>90</v>
      </c>
      <c r="G253" s="103">
        <v>2</v>
      </c>
      <c r="H253" s="103">
        <v>2</v>
      </c>
      <c r="I253" s="361">
        <v>674.2</v>
      </c>
      <c r="J253" s="361">
        <v>634.20000000000005</v>
      </c>
      <c r="K253" s="103">
        <v>31</v>
      </c>
      <c r="L253" s="178">
        <f>'Приложение 2.1'!G255</f>
        <v>1264812.56</v>
      </c>
      <c r="M253" s="361">
        <v>0</v>
      </c>
      <c r="N253" s="361">
        <v>0</v>
      </c>
      <c r="O253" s="361">
        <v>0</v>
      </c>
      <c r="P253" s="361">
        <f>L253</f>
        <v>1264812.56</v>
      </c>
      <c r="Q253" s="361">
        <v>0</v>
      </c>
      <c r="R253" s="361">
        <v>0</v>
      </c>
      <c r="S253" s="105" t="s">
        <v>585</v>
      </c>
      <c r="T253" s="100"/>
      <c r="U253" s="101"/>
      <c r="V253" s="208"/>
    </row>
    <row r="254" spans="1:22" ht="24" customHeight="1">
      <c r="A254" s="514" t="s">
        <v>984</v>
      </c>
      <c r="B254" s="514"/>
      <c r="C254" s="105"/>
      <c r="D254" s="354"/>
      <c r="E254" s="139" t="s">
        <v>388</v>
      </c>
      <c r="F254" s="139" t="s">
        <v>388</v>
      </c>
      <c r="G254" s="139" t="s">
        <v>388</v>
      </c>
      <c r="H254" s="139" t="s">
        <v>388</v>
      </c>
      <c r="I254" s="140">
        <f>SUM(I253)</f>
        <v>674.2</v>
      </c>
      <c r="J254" s="140">
        <f t="shared" ref="J254:R254" si="26">SUM(J253)</f>
        <v>634.20000000000005</v>
      </c>
      <c r="K254" s="141">
        <f t="shared" si="26"/>
        <v>31</v>
      </c>
      <c r="L254" s="140">
        <f t="shared" si="26"/>
        <v>1264812.56</v>
      </c>
      <c r="M254" s="140">
        <f t="shared" si="26"/>
        <v>0</v>
      </c>
      <c r="N254" s="140">
        <f t="shared" si="26"/>
        <v>0</v>
      </c>
      <c r="O254" s="140">
        <f t="shared" si="26"/>
        <v>0</v>
      </c>
      <c r="P254" s="140">
        <f t="shared" si="26"/>
        <v>1264812.56</v>
      </c>
      <c r="Q254" s="140">
        <f t="shared" si="26"/>
        <v>0</v>
      </c>
      <c r="R254" s="140">
        <f t="shared" si="26"/>
        <v>0</v>
      </c>
      <c r="S254" s="361"/>
      <c r="T254" s="100"/>
      <c r="U254" s="210"/>
      <c r="V254" s="208"/>
    </row>
    <row r="255" spans="1:22" ht="9" customHeight="1">
      <c r="A255" s="430" t="s">
        <v>406</v>
      </c>
      <c r="B255" s="430"/>
      <c r="C255" s="430"/>
      <c r="D255" s="430"/>
      <c r="E255" s="430"/>
      <c r="F255" s="430"/>
      <c r="G255" s="430"/>
      <c r="H255" s="430"/>
      <c r="I255" s="430"/>
      <c r="J255" s="430"/>
      <c r="K255" s="430"/>
      <c r="L255" s="430"/>
      <c r="M255" s="430"/>
      <c r="N255" s="430"/>
      <c r="O255" s="430"/>
      <c r="P255" s="430"/>
      <c r="Q255" s="430"/>
      <c r="R255" s="430"/>
      <c r="S255" s="430"/>
      <c r="T255" s="209"/>
      <c r="U255" s="209"/>
      <c r="V255" s="208"/>
    </row>
    <row r="256" spans="1:22" ht="9" customHeight="1">
      <c r="A256" s="114">
        <v>216</v>
      </c>
      <c r="B256" s="123" t="s">
        <v>864</v>
      </c>
      <c r="C256" s="105" t="s">
        <v>1104</v>
      </c>
      <c r="D256" s="180" t="s">
        <v>1103</v>
      </c>
      <c r="E256" s="103">
        <v>1983</v>
      </c>
      <c r="F256" s="368" t="s">
        <v>90</v>
      </c>
      <c r="G256" s="103">
        <v>3</v>
      </c>
      <c r="H256" s="103">
        <v>2</v>
      </c>
      <c r="I256" s="122">
        <v>1279.2</v>
      </c>
      <c r="J256" s="122">
        <v>1137.9000000000001</v>
      </c>
      <c r="K256" s="103">
        <v>82</v>
      </c>
      <c r="L256" s="178">
        <f>'Приложение 2.1'!G258</f>
        <v>2527049.2599999998</v>
      </c>
      <c r="M256" s="361">
        <v>0</v>
      </c>
      <c r="N256" s="361">
        <v>0</v>
      </c>
      <c r="O256" s="361">
        <v>0</v>
      </c>
      <c r="P256" s="361">
        <f>L256</f>
        <v>2527049.2599999998</v>
      </c>
      <c r="Q256" s="361">
        <v>0</v>
      </c>
      <c r="R256" s="361">
        <v>0</v>
      </c>
      <c r="S256" s="105" t="s">
        <v>585</v>
      </c>
      <c r="T256" s="100"/>
      <c r="U256" s="101"/>
      <c r="V256" s="208"/>
    </row>
    <row r="257" spans="1:22" ht="35.25" customHeight="1">
      <c r="A257" s="514" t="s">
        <v>407</v>
      </c>
      <c r="B257" s="514"/>
      <c r="C257" s="105"/>
      <c r="D257" s="354"/>
      <c r="E257" s="368" t="s">
        <v>388</v>
      </c>
      <c r="F257" s="368" t="s">
        <v>388</v>
      </c>
      <c r="G257" s="368" t="s">
        <v>388</v>
      </c>
      <c r="H257" s="368" t="s">
        <v>388</v>
      </c>
      <c r="I257" s="122">
        <f>SUM(I256)</f>
        <v>1279.2</v>
      </c>
      <c r="J257" s="122">
        <f t="shared" ref="J257:R257" si="27">SUM(J256)</f>
        <v>1137.9000000000001</v>
      </c>
      <c r="K257" s="104">
        <f t="shared" si="27"/>
        <v>82</v>
      </c>
      <c r="L257" s="140">
        <f t="shared" si="27"/>
        <v>2527049.2599999998</v>
      </c>
      <c r="M257" s="122">
        <f t="shared" si="27"/>
        <v>0</v>
      </c>
      <c r="N257" s="122">
        <f t="shared" si="27"/>
        <v>0</v>
      </c>
      <c r="O257" s="122">
        <f t="shared" si="27"/>
        <v>0</v>
      </c>
      <c r="P257" s="122">
        <f t="shared" si="27"/>
        <v>2527049.2599999998</v>
      </c>
      <c r="Q257" s="122">
        <f t="shared" si="27"/>
        <v>0</v>
      </c>
      <c r="R257" s="122">
        <f t="shared" si="27"/>
        <v>0</v>
      </c>
      <c r="S257" s="361"/>
      <c r="T257" s="100"/>
      <c r="U257" s="101"/>
      <c r="V257" s="208"/>
    </row>
    <row r="258" spans="1:22" ht="9" customHeight="1">
      <c r="A258" s="430" t="s">
        <v>293</v>
      </c>
      <c r="B258" s="430"/>
      <c r="C258" s="430"/>
      <c r="D258" s="430"/>
      <c r="E258" s="430"/>
      <c r="F258" s="430"/>
      <c r="G258" s="430"/>
      <c r="H258" s="430"/>
      <c r="I258" s="430"/>
      <c r="J258" s="430"/>
      <c r="K258" s="430"/>
      <c r="L258" s="430"/>
      <c r="M258" s="430"/>
      <c r="N258" s="430"/>
      <c r="O258" s="430"/>
      <c r="P258" s="430"/>
      <c r="Q258" s="430"/>
      <c r="R258" s="430"/>
      <c r="S258" s="430"/>
      <c r="T258" s="209"/>
      <c r="U258" s="209"/>
      <c r="V258" s="208"/>
    </row>
    <row r="259" spans="1:22" ht="9" customHeight="1">
      <c r="A259" s="368">
        <v>217</v>
      </c>
      <c r="B259" s="354" t="s">
        <v>842</v>
      </c>
      <c r="C259" s="105" t="s">
        <v>1104</v>
      </c>
      <c r="D259" s="180" t="s">
        <v>1103</v>
      </c>
      <c r="E259" s="103">
        <v>1989</v>
      </c>
      <c r="F259" s="368" t="s">
        <v>90</v>
      </c>
      <c r="G259" s="103">
        <v>5</v>
      </c>
      <c r="H259" s="103">
        <v>6</v>
      </c>
      <c r="I259" s="361">
        <v>6330.1</v>
      </c>
      <c r="J259" s="361">
        <v>5744.2</v>
      </c>
      <c r="K259" s="106">
        <v>206</v>
      </c>
      <c r="L259" s="178">
        <f>'Приложение 2.1'!G261</f>
        <v>4319006.53</v>
      </c>
      <c r="M259" s="361">
        <v>0</v>
      </c>
      <c r="N259" s="361">
        <v>0</v>
      </c>
      <c r="O259" s="361">
        <v>0</v>
      </c>
      <c r="P259" s="361">
        <f t="shared" ref="P259:P268" si="28">L259</f>
        <v>4319006.53</v>
      </c>
      <c r="Q259" s="361">
        <v>0</v>
      </c>
      <c r="R259" s="361">
        <v>0</v>
      </c>
      <c r="S259" s="105" t="s">
        <v>585</v>
      </c>
      <c r="T259" s="100"/>
      <c r="U259" s="101"/>
      <c r="V259" s="208"/>
    </row>
    <row r="260" spans="1:22" ht="9" customHeight="1">
      <c r="A260" s="368">
        <v>218</v>
      </c>
      <c r="B260" s="354" t="s">
        <v>843</v>
      </c>
      <c r="C260" s="105" t="s">
        <v>1104</v>
      </c>
      <c r="D260" s="180" t="s">
        <v>1103</v>
      </c>
      <c r="E260" s="103">
        <v>1993</v>
      </c>
      <c r="F260" s="368" t="s">
        <v>90</v>
      </c>
      <c r="G260" s="103">
        <v>5</v>
      </c>
      <c r="H260" s="103">
        <v>6</v>
      </c>
      <c r="I260" s="361">
        <v>6737.5</v>
      </c>
      <c r="J260" s="361">
        <v>6094.5</v>
      </c>
      <c r="K260" s="106">
        <v>234</v>
      </c>
      <c r="L260" s="178">
        <f>'Приложение 2.1'!G262</f>
        <v>4605116.66</v>
      </c>
      <c r="M260" s="361">
        <v>0</v>
      </c>
      <c r="N260" s="361">
        <v>0</v>
      </c>
      <c r="O260" s="361">
        <v>0</v>
      </c>
      <c r="P260" s="361">
        <f t="shared" si="28"/>
        <v>4605116.66</v>
      </c>
      <c r="Q260" s="361">
        <v>0</v>
      </c>
      <c r="R260" s="361">
        <v>0</v>
      </c>
      <c r="S260" s="105" t="s">
        <v>585</v>
      </c>
      <c r="T260" s="100"/>
      <c r="U260" s="101"/>
      <c r="V260" s="208"/>
    </row>
    <row r="261" spans="1:22" ht="9" customHeight="1">
      <c r="A261" s="368">
        <v>219</v>
      </c>
      <c r="B261" s="354" t="s">
        <v>844</v>
      </c>
      <c r="C261" s="105" t="s">
        <v>1104</v>
      </c>
      <c r="D261" s="180" t="s">
        <v>1103</v>
      </c>
      <c r="E261" s="103">
        <v>1969</v>
      </c>
      <c r="F261" s="368" t="s">
        <v>88</v>
      </c>
      <c r="G261" s="103">
        <v>2</v>
      </c>
      <c r="H261" s="103">
        <v>2</v>
      </c>
      <c r="I261" s="361">
        <v>959.1</v>
      </c>
      <c r="J261" s="361">
        <v>922.2</v>
      </c>
      <c r="K261" s="106">
        <v>27</v>
      </c>
      <c r="L261" s="178">
        <f>'Приложение 2.1'!G263</f>
        <v>2486098.17</v>
      </c>
      <c r="M261" s="361">
        <v>0</v>
      </c>
      <c r="N261" s="361">
        <v>0</v>
      </c>
      <c r="O261" s="361">
        <v>0</v>
      </c>
      <c r="P261" s="361">
        <f t="shared" si="28"/>
        <v>2486098.17</v>
      </c>
      <c r="Q261" s="361">
        <v>0</v>
      </c>
      <c r="R261" s="361">
        <v>0</v>
      </c>
      <c r="S261" s="105" t="s">
        <v>585</v>
      </c>
      <c r="T261" s="100"/>
      <c r="U261" s="101"/>
      <c r="V261" s="208"/>
    </row>
    <row r="262" spans="1:22" ht="9" customHeight="1">
      <c r="A262" s="368">
        <v>220</v>
      </c>
      <c r="B262" s="354" t="s">
        <v>845</v>
      </c>
      <c r="C262" s="105" t="s">
        <v>1104</v>
      </c>
      <c r="D262" s="180" t="s">
        <v>1103</v>
      </c>
      <c r="E262" s="103">
        <v>1974</v>
      </c>
      <c r="F262" s="368" t="s">
        <v>88</v>
      </c>
      <c r="G262" s="103">
        <v>5</v>
      </c>
      <c r="H262" s="103">
        <v>2</v>
      </c>
      <c r="I262" s="361">
        <v>2010.5</v>
      </c>
      <c r="J262" s="361">
        <v>1816.3</v>
      </c>
      <c r="K262" s="106">
        <v>59</v>
      </c>
      <c r="L262" s="178">
        <f>'Приложение 2.1'!G264</f>
        <v>1961206.46</v>
      </c>
      <c r="M262" s="361">
        <v>0</v>
      </c>
      <c r="N262" s="361">
        <v>0</v>
      </c>
      <c r="O262" s="361">
        <v>0</v>
      </c>
      <c r="P262" s="361">
        <f t="shared" si="28"/>
        <v>1961206.46</v>
      </c>
      <c r="Q262" s="361">
        <v>0</v>
      </c>
      <c r="R262" s="361">
        <v>0</v>
      </c>
      <c r="S262" s="105" t="s">
        <v>585</v>
      </c>
      <c r="T262" s="100"/>
      <c r="U262" s="101"/>
      <c r="V262" s="208"/>
    </row>
    <row r="263" spans="1:22" ht="9" customHeight="1">
      <c r="A263" s="368">
        <v>221</v>
      </c>
      <c r="B263" s="354" t="s">
        <v>846</v>
      </c>
      <c r="C263" s="105" t="s">
        <v>1104</v>
      </c>
      <c r="D263" s="180" t="s">
        <v>1103</v>
      </c>
      <c r="E263" s="103">
        <v>1991</v>
      </c>
      <c r="F263" s="368" t="s">
        <v>764</v>
      </c>
      <c r="G263" s="103">
        <v>2</v>
      </c>
      <c r="H263" s="103">
        <v>2</v>
      </c>
      <c r="I263" s="361">
        <v>652.4</v>
      </c>
      <c r="J263" s="361">
        <v>640.4</v>
      </c>
      <c r="K263" s="106">
        <v>21</v>
      </c>
      <c r="L263" s="178">
        <f>'Приложение 2.1'!G265</f>
        <v>1704468.28</v>
      </c>
      <c r="M263" s="361">
        <v>0</v>
      </c>
      <c r="N263" s="361">
        <v>0</v>
      </c>
      <c r="O263" s="361">
        <v>0</v>
      </c>
      <c r="P263" s="361">
        <f t="shared" si="28"/>
        <v>1704468.28</v>
      </c>
      <c r="Q263" s="361">
        <v>0</v>
      </c>
      <c r="R263" s="361">
        <v>0</v>
      </c>
      <c r="S263" s="105" t="s">
        <v>585</v>
      </c>
      <c r="T263" s="100"/>
      <c r="U263" s="101"/>
      <c r="V263" s="208"/>
    </row>
    <row r="264" spans="1:22" ht="9" customHeight="1">
      <c r="A264" s="368">
        <v>222</v>
      </c>
      <c r="B264" s="354" t="s">
        <v>847</v>
      </c>
      <c r="C264" s="105" t="s">
        <v>1104</v>
      </c>
      <c r="D264" s="180" t="s">
        <v>1103</v>
      </c>
      <c r="E264" s="103">
        <v>1983</v>
      </c>
      <c r="F264" s="368" t="s">
        <v>88</v>
      </c>
      <c r="G264" s="103">
        <v>5</v>
      </c>
      <c r="H264" s="103">
        <v>4</v>
      </c>
      <c r="I264" s="361">
        <v>3714.8</v>
      </c>
      <c r="J264" s="361">
        <v>3115</v>
      </c>
      <c r="K264" s="106">
        <v>140</v>
      </c>
      <c r="L264" s="178">
        <f>'Приложение 2.1'!G266</f>
        <v>3136829.47</v>
      </c>
      <c r="M264" s="361">
        <v>0</v>
      </c>
      <c r="N264" s="361">
        <v>0</v>
      </c>
      <c r="O264" s="361">
        <v>0</v>
      </c>
      <c r="P264" s="361">
        <f t="shared" si="28"/>
        <v>3136829.47</v>
      </c>
      <c r="Q264" s="361">
        <v>0</v>
      </c>
      <c r="R264" s="361">
        <v>0</v>
      </c>
      <c r="S264" s="105" t="s">
        <v>585</v>
      </c>
      <c r="T264" s="100"/>
      <c r="U264" s="101"/>
      <c r="V264" s="208"/>
    </row>
    <row r="265" spans="1:22" ht="9" customHeight="1">
      <c r="A265" s="368">
        <v>223</v>
      </c>
      <c r="B265" s="354" t="s">
        <v>848</v>
      </c>
      <c r="C265" s="105" t="s">
        <v>1104</v>
      </c>
      <c r="D265" s="180" t="s">
        <v>1103</v>
      </c>
      <c r="E265" s="103">
        <v>1976</v>
      </c>
      <c r="F265" s="368" t="s">
        <v>88</v>
      </c>
      <c r="G265" s="103">
        <v>5</v>
      </c>
      <c r="H265" s="103">
        <v>1</v>
      </c>
      <c r="I265" s="361">
        <v>3974.1</v>
      </c>
      <c r="J265" s="361">
        <v>2545.1999999999998</v>
      </c>
      <c r="K265" s="106">
        <v>194</v>
      </c>
      <c r="L265" s="178">
        <f>'Приложение 2.1'!G267</f>
        <v>5192069.1100000003</v>
      </c>
      <c r="M265" s="361">
        <v>0</v>
      </c>
      <c r="N265" s="361">
        <v>0</v>
      </c>
      <c r="O265" s="361">
        <v>0</v>
      </c>
      <c r="P265" s="361">
        <f t="shared" si="28"/>
        <v>5192069.1100000003</v>
      </c>
      <c r="Q265" s="361">
        <v>0</v>
      </c>
      <c r="R265" s="361">
        <v>0</v>
      </c>
      <c r="S265" s="105" t="s">
        <v>585</v>
      </c>
      <c r="T265" s="100"/>
      <c r="U265" s="101"/>
      <c r="V265" s="208"/>
    </row>
    <row r="266" spans="1:22" ht="9" customHeight="1">
      <c r="A266" s="368">
        <v>224</v>
      </c>
      <c r="B266" s="354" t="s">
        <v>849</v>
      </c>
      <c r="C266" s="105" t="s">
        <v>1104</v>
      </c>
      <c r="D266" s="180" t="s">
        <v>1103</v>
      </c>
      <c r="E266" s="103">
        <v>1980</v>
      </c>
      <c r="F266" s="368" t="s">
        <v>88</v>
      </c>
      <c r="G266" s="103">
        <v>2</v>
      </c>
      <c r="H266" s="103">
        <v>1</v>
      </c>
      <c r="I266" s="361">
        <v>400.9</v>
      </c>
      <c r="J266" s="361">
        <v>372.7</v>
      </c>
      <c r="K266" s="106">
        <v>17</v>
      </c>
      <c r="L266" s="178">
        <f>'Приложение 2.1'!G268</f>
        <v>999190.59</v>
      </c>
      <c r="M266" s="361">
        <v>0</v>
      </c>
      <c r="N266" s="361">
        <v>0</v>
      </c>
      <c r="O266" s="361">
        <v>0</v>
      </c>
      <c r="P266" s="361">
        <f t="shared" si="28"/>
        <v>999190.59</v>
      </c>
      <c r="Q266" s="361">
        <v>0</v>
      </c>
      <c r="R266" s="361">
        <v>0</v>
      </c>
      <c r="S266" s="105" t="s">
        <v>585</v>
      </c>
      <c r="T266" s="100"/>
      <c r="U266" s="101"/>
      <c r="V266" s="208"/>
    </row>
    <row r="267" spans="1:22" ht="9" customHeight="1">
      <c r="A267" s="368">
        <v>225</v>
      </c>
      <c r="B267" s="354" t="s">
        <v>850</v>
      </c>
      <c r="C267" s="105" t="s">
        <v>1104</v>
      </c>
      <c r="D267" s="180" t="s">
        <v>1103</v>
      </c>
      <c r="E267" s="103">
        <v>1981</v>
      </c>
      <c r="F267" s="368" t="s">
        <v>88</v>
      </c>
      <c r="G267" s="103">
        <v>2</v>
      </c>
      <c r="H267" s="103">
        <v>3</v>
      </c>
      <c r="I267" s="361">
        <v>1050.9000000000001</v>
      </c>
      <c r="J267" s="361">
        <v>972.4</v>
      </c>
      <c r="K267" s="106">
        <v>42</v>
      </c>
      <c r="L267" s="178">
        <f>'Приложение 2.1'!G269</f>
        <v>1798631.82</v>
      </c>
      <c r="M267" s="361">
        <v>0</v>
      </c>
      <c r="N267" s="361">
        <v>0</v>
      </c>
      <c r="O267" s="361">
        <v>0</v>
      </c>
      <c r="P267" s="361">
        <f t="shared" si="28"/>
        <v>1798631.82</v>
      </c>
      <c r="Q267" s="361">
        <v>0</v>
      </c>
      <c r="R267" s="361">
        <v>0</v>
      </c>
      <c r="S267" s="105" t="s">
        <v>585</v>
      </c>
      <c r="T267" s="100"/>
      <c r="U267" s="101"/>
      <c r="V267" s="208"/>
    </row>
    <row r="268" spans="1:22" ht="9" customHeight="1">
      <c r="A268" s="368">
        <v>226</v>
      </c>
      <c r="B268" s="354" t="s">
        <v>851</v>
      </c>
      <c r="C268" s="105" t="s">
        <v>1104</v>
      </c>
      <c r="D268" s="180" t="s">
        <v>1103</v>
      </c>
      <c r="E268" s="103">
        <v>1980</v>
      </c>
      <c r="F268" s="368" t="s">
        <v>90</v>
      </c>
      <c r="G268" s="103">
        <v>2</v>
      </c>
      <c r="H268" s="103">
        <v>2</v>
      </c>
      <c r="I268" s="361">
        <v>676.1</v>
      </c>
      <c r="J268" s="361">
        <v>594.6</v>
      </c>
      <c r="K268" s="106">
        <v>26</v>
      </c>
      <c r="L268" s="178">
        <f>'Приложение 2.1'!G270</f>
        <v>1423305.96</v>
      </c>
      <c r="M268" s="361">
        <v>0</v>
      </c>
      <c r="N268" s="361">
        <v>0</v>
      </c>
      <c r="O268" s="361">
        <v>0</v>
      </c>
      <c r="P268" s="361">
        <f t="shared" si="28"/>
        <v>1423305.96</v>
      </c>
      <c r="Q268" s="361">
        <v>0</v>
      </c>
      <c r="R268" s="361">
        <v>0</v>
      </c>
      <c r="S268" s="105" t="s">
        <v>585</v>
      </c>
      <c r="T268" s="100"/>
      <c r="U268" s="101"/>
      <c r="V268" s="208"/>
    </row>
    <row r="269" spans="1:22" ht="9" customHeight="1">
      <c r="A269" s="368">
        <v>227</v>
      </c>
      <c r="B269" s="354" t="s">
        <v>1043</v>
      </c>
      <c r="C269" s="105" t="s">
        <v>1104</v>
      </c>
      <c r="D269" s="180" t="s">
        <v>1103</v>
      </c>
      <c r="E269" s="368">
        <v>1986</v>
      </c>
      <c r="F269" s="368" t="s">
        <v>88</v>
      </c>
      <c r="G269" s="368">
        <v>9</v>
      </c>
      <c r="H269" s="368">
        <v>1</v>
      </c>
      <c r="I269" s="361">
        <v>7081.8</v>
      </c>
      <c r="J269" s="361">
        <v>3837.7999999999997</v>
      </c>
      <c r="K269" s="106">
        <v>345</v>
      </c>
      <c r="L269" s="178">
        <f>'Приложение 2.1'!G271</f>
        <v>2986705.34</v>
      </c>
      <c r="M269" s="361">
        <v>0</v>
      </c>
      <c r="N269" s="361">
        <v>0</v>
      </c>
      <c r="O269" s="361">
        <v>200000</v>
      </c>
      <c r="P269" s="361">
        <f>L269-O269</f>
        <v>2786705.34</v>
      </c>
      <c r="Q269" s="361">
        <v>0</v>
      </c>
      <c r="R269" s="361">
        <v>0</v>
      </c>
      <c r="S269" s="105" t="s">
        <v>585</v>
      </c>
      <c r="T269" s="100"/>
      <c r="U269" s="101"/>
      <c r="V269" s="208"/>
    </row>
    <row r="270" spans="1:22" ht="35.25" customHeight="1">
      <c r="A270" s="514" t="s">
        <v>299</v>
      </c>
      <c r="B270" s="514"/>
      <c r="C270" s="105"/>
      <c r="D270" s="368"/>
      <c r="E270" s="368" t="s">
        <v>388</v>
      </c>
      <c r="F270" s="368" t="s">
        <v>388</v>
      </c>
      <c r="G270" s="368" t="s">
        <v>388</v>
      </c>
      <c r="H270" s="368" t="s">
        <v>388</v>
      </c>
      <c r="I270" s="361">
        <f>SUM(I259:I269)</f>
        <v>33588.200000000004</v>
      </c>
      <c r="J270" s="361">
        <f t="shared" ref="J270:R270" si="29">SUM(J259:J269)</f>
        <v>26655.3</v>
      </c>
      <c r="K270" s="104">
        <f t="shared" si="29"/>
        <v>1311</v>
      </c>
      <c r="L270" s="361">
        <f t="shared" si="29"/>
        <v>30612628.390000001</v>
      </c>
      <c r="M270" s="361">
        <f t="shared" si="29"/>
        <v>0</v>
      </c>
      <c r="N270" s="361">
        <f t="shared" si="29"/>
        <v>0</v>
      </c>
      <c r="O270" s="361">
        <f t="shared" si="29"/>
        <v>200000</v>
      </c>
      <c r="P270" s="361">
        <f t="shared" si="29"/>
        <v>30412628.390000001</v>
      </c>
      <c r="Q270" s="361">
        <f t="shared" si="29"/>
        <v>0</v>
      </c>
      <c r="R270" s="361">
        <f t="shared" si="29"/>
        <v>0</v>
      </c>
      <c r="S270" s="361"/>
      <c r="T270" s="100"/>
      <c r="U270" s="101"/>
      <c r="V270" s="208"/>
    </row>
    <row r="271" spans="1:22" ht="9" customHeight="1">
      <c r="A271" s="430" t="s">
        <v>294</v>
      </c>
      <c r="B271" s="430"/>
      <c r="C271" s="430"/>
      <c r="D271" s="430"/>
      <c r="E271" s="430"/>
      <c r="F271" s="430"/>
      <c r="G271" s="430"/>
      <c r="H271" s="430"/>
      <c r="I271" s="430"/>
      <c r="J271" s="430"/>
      <c r="K271" s="430"/>
      <c r="L271" s="430"/>
      <c r="M271" s="430"/>
      <c r="N271" s="430"/>
      <c r="O271" s="430"/>
      <c r="P271" s="430"/>
      <c r="Q271" s="430"/>
      <c r="R271" s="430"/>
      <c r="S271" s="430"/>
      <c r="T271" s="209"/>
      <c r="U271" s="209"/>
      <c r="V271" s="208"/>
    </row>
    <row r="272" spans="1:22" ht="9" customHeight="1">
      <c r="A272" s="368">
        <v>228</v>
      </c>
      <c r="B272" s="129" t="s">
        <v>863</v>
      </c>
      <c r="C272" s="105" t="s">
        <v>1104</v>
      </c>
      <c r="D272" s="180" t="s">
        <v>1103</v>
      </c>
      <c r="E272" s="103">
        <v>1980</v>
      </c>
      <c r="F272" s="368" t="s">
        <v>88</v>
      </c>
      <c r="G272" s="103">
        <v>5</v>
      </c>
      <c r="H272" s="103">
        <v>4</v>
      </c>
      <c r="I272" s="361">
        <v>3412.9</v>
      </c>
      <c r="J272" s="361">
        <v>3144</v>
      </c>
      <c r="K272" s="103">
        <v>140</v>
      </c>
      <c r="L272" s="178">
        <f>'Приложение 2.1'!G274</f>
        <v>2938112.05</v>
      </c>
      <c r="M272" s="361">
        <v>0</v>
      </c>
      <c r="N272" s="361">
        <v>0</v>
      </c>
      <c r="O272" s="361">
        <v>0</v>
      </c>
      <c r="P272" s="361">
        <f>L272</f>
        <v>2938112.05</v>
      </c>
      <c r="Q272" s="361">
        <v>0</v>
      </c>
      <c r="R272" s="361">
        <v>0</v>
      </c>
      <c r="S272" s="105" t="s">
        <v>585</v>
      </c>
      <c r="T272" s="100"/>
      <c r="U272" s="101"/>
      <c r="V272" s="208"/>
    </row>
    <row r="273" spans="1:22" ht="35.25" customHeight="1">
      <c r="A273" s="514" t="s">
        <v>300</v>
      </c>
      <c r="B273" s="514"/>
      <c r="C273" s="105"/>
      <c r="D273" s="354"/>
      <c r="E273" s="368" t="s">
        <v>388</v>
      </c>
      <c r="F273" s="368" t="s">
        <v>388</v>
      </c>
      <c r="G273" s="368" t="s">
        <v>388</v>
      </c>
      <c r="H273" s="368" t="s">
        <v>388</v>
      </c>
      <c r="I273" s="361">
        <f>SUM(I272)</f>
        <v>3412.9</v>
      </c>
      <c r="J273" s="361">
        <f t="shared" ref="J273:R273" si="30">SUM(J272)</f>
        <v>3144</v>
      </c>
      <c r="K273" s="104">
        <f t="shared" si="30"/>
        <v>140</v>
      </c>
      <c r="L273" s="361">
        <f t="shared" si="30"/>
        <v>2938112.05</v>
      </c>
      <c r="M273" s="361">
        <f t="shared" si="30"/>
        <v>0</v>
      </c>
      <c r="N273" s="361">
        <f t="shared" si="30"/>
        <v>0</v>
      </c>
      <c r="O273" s="361">
        <f t="shared" si="30"/>
        <v>0</v>
      </c>
      <c r="P273" s="361">
        <f t="shared" si="30"/>
        <v>2938112.05</v>
      </c>
      <c r="Q273" s="361">
        <f t="shared" si="30"/>
        <v>0</v>
      </c>
      <c r="R273" s="361">
        <f t="shared" si="30"/>
        <v>0</v>
      </c>
      <c r="S273" s="361"/>
      <c r="T273" s="100"/>
      <c r="U273" s="101"/>
      <c r="V273" s="208"/>
    </row>
    <row r="274" spans="1:22" ht="9" customHeight="1">
      <c r="A274" s="430" t="s">
        <v>296</v>
      </c>
      <c r="B274" s="430"/>
      <c r="C274" s="430"/>
      <c r="D274" s="430"/>
      <c r="E274" s="430"/>
      <c r="F274" s="430"/>
      <c r="G274" s="430"/>
      <c r="H274" s="430"/>
      <c r="I274" s="430"/>
      <c r="J274" s="430"/>
      <c r="K274" s="430"/>
      <c r="L274" s="430"/>
      <c r="M274" s="430"/>
      <c r="N274" s="430"/>
      <c r="O274" s="430"/>
      <c r="P274" s="430"/>
      <c r="Q274" s="430"/>
      <c r="R274" s="430"/>
      <c r="S274" s="430"/>
      <c r="T274" s="209"/>
      <c r="U274" s="209"/>
      <c r="V274" s="208"/>
    </row>
    <row r="275" spans="1:22" ht="9" customHeight="1">
      <c r="A275" s="368">
        <v>229</v>
      </c>
      <c r="B275" s="354" t="s">
        <v>861</v>
      </c>
      <c r="C275" s="105" t="s">
        <v>1104</v>
      </c>
      <c r="D275" s="180" t="s">
        <v>1103</v>
      </c>
      <c r="E275" s="103">
        <v>1982</v>
      </c>
      <c r="F275" s="368" t="s">
        <v>90</v>
      </c>
      <c r="G275" s="103">
        <v>5</v>
      </c>
      <c r="H275" s="103">
        <v>4</v>
      </c>
      <c r="I275" s="361">
        <v>4457.7</v>
      </c>
      <c r="J275" s="361">
        <v>3118.3</v>
      </c>
      <c r="K275" s="104">
        <v>131</v>
      </c>
      <c r="L275" s="178">
        <f>'Приложение 2.1'!G277</f>
        <v>2515980.5299999998</v>
      </c>
      <c r="M275" s="361">
        <v>0</v>
      </c>
      <c r="N275" s="361">
        <v>0</v>
      </c>
      <c r="O275" s="361">
        <v>0</v>
      </c>
      <c r="P275" s="361">
        <f>L275</f>
        <v>2515980.5299999998</v>
      </c>
      <c r="Q275" s="361">
        <v>0</v>
      </c>
      <c r="R275" s="361">
        <v>0</v>
      </c>
      <c r="S275" s="105" t="s">
        <v>585</v>
      </c>
      <c r="T275" s="100"/>
      <c r="U275" s="101"/>
      <c r="V275" s="208"/>
    </row>
    <row r="276" spans="1:22" ht="34.5" customHeight="1">
      <c r="A276" s="514" t="s">
        <v>302</v>
      </c>
      <c r="B276" s="514"/>
      <c r="C276" s="105"/>
      <c r="D276" s="354"/>
      <c r="E276" s="368" t="s">
        <v>388</v>
      </c>
      <c r="F276" s="368" t="s">
        <v>388</v>
      </c>
      <c r="G276" s="368" t="s">
        <v>388</v>
      </c>
      <c r="H276" s="368" t="s">
        <v>388</v>
      </c>
      <c r="I276" s="361">
        <f>SUM(I275)</f>
        <v>4457.7</v>
      </c>
      <c r="J276" s="361">
        <f t="shared" ref="J276:R276" si="31">SUM(J275)</f>
        <v>3118.3</v>
      </c>
      <c r="K276" s="104">
        <f t="shared" si="31"/>
        <v>131</v>
      </c>
      <c r="L276" s="361">
        <f t="shared" si="31"/>
        <v>2515980.5299999998</v>
      </c>
      <c r="M276" s="361">
        <f t="shared" si="31"/>
        <v>0</v>
      </c>
      <c r="N276" s="361">
        <f t="shared" si="31"/>
        <v>0</v>
      </c>
      <c r="O276" s="361">
        <f t="shared" si="31"/>
        <v>0</v>
      </c>
      <c r="P276" s="361">
        <f t="shared" si="31"/>
        <v>2515980.5299999998</v>
      </c>
      <c r="Q276" s="361">
        <f t="shared" si="31"/>
        <v>0</v>
      </c>
      <c r="R276" s="361">
        <f t="shared" si="31"/>
        <v>0</v>
      </c>
      <c r="S276" s="361"/>
      <c r="T276" s="360"/>
      <c r="U276" s="101"/>
      <c r="V276" s="208"/>
    </row>
    <row r="277" spans="1:22" ht="9" customHeight="1">
      <c r="A277" s="471" t="s">
        <v>328</v>
      </c>
      <c r="B277" s="471"/>
      <c r="C277" s="471"/>
      <c r="D277" s="471"/>
      <c r="E277" s="471"/>
      <c r="F277" s="471"/>
      <c r="G277" s="471"/>
      <c r="H277" s="471"/>
      <c r="I277" s="471"/>
      <c r="J277" s="471"/>
      <c r="K277" s="471"/>
      <c r="L277" s="471"/>
      <c r="M277" s="471"/>
      <c r="N277" s="471"/>
      <c r="O277" s="471"/>
      <c r="P277" s="471"/>
      <c r="Q277" s="471"/>
      <c r="R277" s="471"/>
      <c r="S277" s="471"/>
      <c r="T277" s="238"/>
      <c r="U277" s="238"/>
      <c r="V277" s="208"/>
    </row>
    <row r="278" spans="1:22" ht="9" customHeight="1">
      <c r="A278" s="151">
        <v>230</v>
      </c>
      <c r="B278" s="354" t="s">
        <v>867</v>
      </c>
      <c r="C278" s="105" t="s">
        <v>1104</v>
      </c>
      <c r="D278" s="180" t="s">
        <v>1103</v>
      </c>
      <c r="E278" s="103">
        <v>1980</v>
      </c>
      <c r="F278" s="368" t="s">
        <v>90</v>
      </c>
      <c r="G278" s="103">
        <v>5</v>
      </c>
      <c r="H278" s="103">
        <v>6</v>
      </c>
      <c r="I278" s="361">
        <v>6186.67</v>
      </c>
      <c r="J278" s="361">
        <f>4576.57+103.1</f>
        <v>4679.67</v>
      </c>
      <c r="K278" s="103">
        <v>157</v>
      </c>
      <c r="L278" s="178">
        <f>'Приложение 2.1'!G280</f>
        <v>4319858.1399999997</v>
      </c>
      <c r="M278" s="361">
        <v>0</v>
      </c>
      <c r="N278" s="361">
        <v>0</v>
      </c>
      <c r="O278" s="361">
        <v>0</v>
      </c>
      <c r="P278" s="361">
        <f>L278</f>
        <v>4319858.1399999997</v>
      </c>
      <c r="Q278" s="361">
        <v>0</v>
      </c>
      <c r="R278" s="361">
        <v>0</v>
      </c>
      <c r="S278" s="105" t="s">
        <v>585</v>
      </c>
      <c r="T278" s="100"/>
      <c r="U278" s="101"/>
      <c r="V278" s="208"/>
    </row>
    <row r="279" spans="1:22" ht="9" customHeight="1">
      <c r="A279" s="151">
        <v>231</v>
      </c>
      <c r="B279" s="354" t="s">
        <v>868</v>
      </c>
      <c r="C279" s="105" t="s">
        <v>1104</v>
      </c>
      <c r="D279" s="180" t="s">
        <v>1103</v>
      </c>
      <c r="E279" s="103">
        <v>1981</v>
      </c>
      <c r="F279" s="368" t="s">
        <v>90</v>
      </c>
      <c r="G279" s="103">
        <v>5</v>
      </c>
      <c r="H279" s="103">
        <v>6</v>
      </c>
      <c r="I279" s="361">
        <v>5148.3</v>
      </c>
      <c r="J279" s="361">
        <v>3784</v>
      </c>
      <c r="K279" s="103">
        <v>130</v>
      </c>
      <c r="L279" s="178">
        <f>'Приложение 2.1'!G281</f>
        <v>3478913.37</v>
      </c>
      <c r="M279" s="361">
        <v>0</v>
      </c>
      <c r="N279" s="361">
        <v>0</v>
      </c>
      <c r="O279" s="361">
        <v>0</v>
      </c>
      <c r="P279" s="361">
        <f>L279</f>
        <v>3478913.37</v>
      </c>
      <c r="Q279" s="361">
        <v>0</v>
      </c>
      <c r="R279" s="361">
        <v>0</v>
      </c>
      <c r="S279" s="105" t="s">
        <v>585</v>
      </c>
      <c r="T279" s="100"/>
      <c r="U279" s="101"/>
      <c r="V279" s="208"/>
    </row>
    <row r="280" spans="1:22" ht="9" customHeight="1">
      <c r="A280" s="151">
        <v>232</v>
      </c>
      <c r="B280" s="354" t="s">
        <v>869</v>
      </c>
      <c r="C280" s="105" t="s">
        <v>1104</v>
      </c>
      <c r="D280" s="180" t="s">
        <v>1103</v>
      </c>
      <c r="E280" s="103">
        <v>1980</v>
      </c>
      <c r="F280" s="368" t="s">
        <v>88</v>
      </c>
      <c r="G280" s="103">
        <v>5</v>
      </c>
      <c r="H280" s="103">
        <v>6</v>
      </c>
      <c r="I280" s="361">
        <v>5872.8</v>
      </c>
      <c r="J280" s="361">
        <v>4220.7</v>
      </c>
      <c r="K280" s="103">
        <v>164</v>
      </c>
      <c r="L280" s="178">
        <f>'Приложение 2.1'!G282</f>
        <v>4422550.34</v>
      </c>
      <c r="M280" s="361">
        <v>0</v>
      </c>
      <c r="N280" s="361">
        <v>0</v>
      </c>
      <c r="O280" s="361">
        <v>0</v>
      </c>
      <c r="P280" s="361">
        <f>L280</f>
        <v>4422550.34</v>
      </c>
      <c r="Q280" s="361">
        <v>0</v>
      </c>
      <c r="R280" s="361">
        <v>0</v>
      </c>
      <c r="S280" s="105" t="s">
        <v>585</v>
      </c>
      <c r="T280" s="100"/>
      <c r="U280" s="101"/>
      <c r="V280" s="208"/>
    </row>
    <row r="281" spans="1:22" ht="9" customHeight="1">
      <c r="A281" s="151">
        <v>233</v>
      </c>
      <c r="B281" s="354" t="s">
        <v>870</v>
      </c>
      <c r="C281" s="105" t="s">
        <v>1104</v>
      </c>
      <c r="D281" s="180" t="s">
        <v>1103</v>
      </c>
      <c r="E281" s="103">
        <v>1984</v>
      </c>
      <c r="F281" s="368" t="s">
        <v>90</v>
      </c>
      <c r="G281" s="103">
        <v>5</v>
      </c>
      <c r="H281" s="103">
        <v>6</v>
      </c>
      <c r="I281" s="361">
        <v>6151.62</v>
      </c>
      <c r="J281" s="361">
        <f>4334.82+202.9</f>
        <v>4537.7199999999993</v>
      </c>
      <c r="K281" s="103">
        <v>151</v>
      </c>
      <c r="L281" s="178">
        <f>'Приложение 2.1'!G283</f>
        <v>4512217.43</v>
      </c>
      <c r="M281" s="361">
        <v>0</v>
      </c>
      <c r="N281" s="361">
        <v>0</v>
      </c>
      <c r="O281" s="361">
        <v>0</v>
      </c>
      <c r="P281" s="361">
        <f>L281</f>
        <v>4512217.43</v>
      </c>
      <c r="Q281" s="361">
        <v>0</v>
      </c>
      <c r="R281" s="361">
        <v>0</v>
      </c>
      <c r="S281" s="105" t="s">
        <v>585</v>
      </c>
      <c r="T281" s="100"/>
      <c r="U281" s="101"/>
      <c r="V281" s="208"/>
    </row>
    <row r="282" spans="1:22" ht="33" customHeight="1">
      <c r="A282" s="518" t="s">
        <v>329</v>
      </c>
      <c r="B282" s="518"/>
      <c r="C282" s="155"/>
      <c r="D282" s="151"/>
      <c r="E282" s="368" t="s">
        <v>388</v>
      </c>
      <c r="F282" s="368" t="s">
        <v>388</v>
      </c>
      <c r="G282" s="368" t="s">
        <v>388</v>
      </c>
      <c r="H282" s="368" t="s">
        <v>388</v>
      </c>
      <c r="I282" s="361">
        <f>SUM(I278:I281)</f>
        <v>23359.39</v>
      </c>
      <c r="J282" s="361">
        <f t="shared" ref="J282:R282" si="32">SUM(J278:J281)</f>
        <v>17222.089999999997</v>
      </c>
      <c r="K282" s="104">
        <f t="shared" si="32"/>
        <v>602</v>
      </c>
      <c r="L282" s="361">
        <f t="shared" si="32"/>
        <v>16733539.279999999</v>
      </c>
      <c r="M282" s="361">
        <f t="shared" si="32"/>
        <v>0</v>
      </c>
      <c r="N282" s="361">
        <f t="shared" si="32"/>
        <v>0</v>
      </c>
      <c r="O282" s="361">
        <f t="shared" si="32"/>
        <v>0</v>
      </c>
      <c r="P282" s="361">
        <f t="shared" si="32"/>
        <v>16733539.279999999</v>
      </c>
      <c r="Q282" s="361">
        <f t="shared" si="32"/>
        <v>0</v>
      </c>
      <c r="R282" s="361">
        <f t="shared" si="32"/>
        <v>0</v>
      </c>
      <c r="S282" s="361"/>
      <c r="T282" s="212"/>
      <c r="U282" s="213"/>
      <c r="V282" s="208"/>
    </row>
    <row r="283" spans="1:22" ht="9" customHeight="1">
      <c r="A283" s="430" t="s">
        <v>880</v>
      </c>
      <c r="B283" s="430"/>
      <c r="C283" s="430"/>
      <c r="D283" s="430"/>
      <c r="E283" s="430"/>
      <c r="F283" s="430"/>
      <c r="G283" s="430"/>
      <c r="H283" s="430"/>
      <c r="I283" s="430"/>
      <c r="J283" s="430"/>
      <c r="K283" s="430"/>
      <c r="L283" s="430"/>
      <c r="M283" s="430"/>
      <c r="N283" s="430"/>
      <c r="O283" s="430"/>
      <c r="P283" s="430"/>
      <c r="Q283" s="430"/>
      <c r="R283" s="430"/>
      <c r="S283" s="430"/>
      <c r="T283" s="209"/>
      <c r="U283" s="209"/>
      <c r="V283" s="208"/>
    </row>
    <row r="284" spans="1:22" ht="9" customHeight="1">
      <c r="A284" s="151">
        <v>234</v>
      </c>
      <c r="B284" s="354" t="s">
        <v>881</v>
      </c>
      <c r="C284" s="105" t="s">
        <v>1104</v>
      </c>
      <c r="D284" s="180" t="s">
        <v>1103</v>
      </c>
      <c r="E284" s="103">
        <v>1984</v>
      </c>
      <c r="F284" s="368" t="s">
        <v>88</v>
      </c>
      <c r="G284" s="103">
        <v>2</v>
      </c>
      <c r="H284" s="103">
        <v>2</v>
      </c>
      <c r="I284" s="361">
        <v>535.29999999999995</v>
      </c>
      <c r="J284" s="361">
        <v>447.6</v>
      </c>
      <c r="K284" s="103">
        <v>12</v>
      </c>
      <c r="L284" s="178">
        <f>'Приложение 2.1'!G286</f>
        <v>1493525.2</v>
      </c>
      <c r="M284" s="361">
        <v>0</v>
      </c>
      <c r="N284" s="361">
        <v>0</v>
      </c>
      <c r="O284" s="361">
        <v>0</v>
      </c>
      <c r="P284" s="361">
        <f>L284</f>
        <v>1493525.2</v>
      </c>
      <c r="Q284" s="361">
        <v>0</v>
      </c>
      <c r="R284" s="361">
        <v>0</v>
      </c>
      <c r="S284" s="105" t="s">
        <v>585</v>
      </c>
      <c r="T284" s="100"/>
      <c r="U284" s="101"/>
      <c r="V284" s="208"/>
    </row>
    <row r="285" spans="1:22" ht="35.25" customHeight="1">
      <c r="A285" s="518" t="s">
        <v>882</v>
      </c>
      <c r="B285" s="518"/>
      <c r="C285" s="155"/>
      <c r="D285" s="151"/>
      <c r="E285" s="368" t="s">
        <v>388</v>
      </c>
      <c r="F285" s="368" t="s">
        <v>388</v>
      </c>
      <c r="G285" s="368" t="s">
        <v>388</v>
      </c>
      <c r="H285" s="368" t="s">
        <v>388</v>
      </c>
      <c r="I285" s="361">
        <f>SUM(I284)</f>
        <v>535.29999999999995</v>
      </c>
      <c r="J285" s="361">
        <f t="shared" ref="J285:R285" si="33">SUM(J284)</f>
        <v>447.6</v>
      </c>
      <c r="K285" s="104">
        <f t="shared" si="33"/>
        <v>12</v>
      </c>
      <c r="L285" s="361">
        <f t="shared" si="33"/>
        <v>1493525.2</v>
      </c>
      <c r="M285" s="361">
        <f t="shared" si="33"/>
        <v>0</v>
      </c>
      <c r="N285" s="361">
        <f t="shared" si="33"/>
        <v>0</v>
      </c>
      <c r="O285" s="361">
        <f t="shared" si="33"/>
        <v>0</v>
      </c>
      <c r="P285" s="361">
        <f t="shared" si="33"/>
        <v>1493525.2</v>
      </c>
      <c r="Q285" s="361">
        <f t="shared" si="33"/>
        <v>0</v>
      </c>
      <c r="R285" s="361">
        <f t="shared" si="33"/>
        <v>0</v>
      </c>
      <c r="S285" s="361"/>
      <c r="T285" s="212"/>
      <c r="U285" s="213"/>
      <c r="V285" s="208"/>
    </row>
    <row r="286" spans="1:22" ht="9" customHeight="1">
      <c r="A286" s="430" t="s">
        <v>424</v>
      </c>
      <c r="B286" s="430"/>
      <c r="C286" s="430"/>
      <c r="D286" s="430"/>
      <c r="E286" s="430"/>
      <c r="F286" s="430"/>
      <c r="G286" s="430"/>
      <c r="H286" s="430"/>
      <c r="I286" s="430"/>
      <c r="J286" s="430"/>
      <c r="K286" s="430"/>
      <c r="L286" s="430"/>
      <c r="M286" s="430"/>
      <c r="N286" s="430"/>
      <c r="O286" s="430"/>
      <c r="P286" s="430"/>
      <c r="Q286" s="430"/>
      <c r="R286" s="430"/>
      <c r="S286" s="430"/>
      <c r="T286" s="209"/>
      <c r="U286" s="209"/>
      <c r="V286" s="208"/>
    </row>
    <row r="287" spans="1:22" ht="9" customHeight="1">
      <c r="A287" s="368">
        <v>235</v>
      </c>
      <c r="B287" s="129" t="s">
        <v>884</v>
      </c>
      <c r="C287" s="105" t="s">
        <v>1104</v>
      </c>
      <c r="D287" s="180" t="s">
        <v>1103</v>
      </c>
      <c r="E287" s="103">
        <v>1961</v>
      </c>
      <c r="F287" s="368" t="s">
        <v>88</v>
      </c>
      <c r="G287" s="103">
        <v>2</v>
      </c>
      <c r="H287" s="103">
        <v>2</v>
      </c>
      <c r="I287" s="361">
        <v>846.5</v>
      </c>
      <c r="J287" s="361">
        <v>557.29999999999995</v>
      </c>
      <c r="K287" s="103">
        <v>28</v>
      </c>
      <c r="L287" s="178">
        <f>'Приложение 2.1'!G289</f>
        <v>1934395.18</v>
      </c>
      <c r="M287" s="361">
        <v>0</v>
      </c>
      <c r="N287" s="361">
        <v>0</v>
      </c>
      <c r="O287" s="361">
        <v>0</v>
      </c>
      <c r="P287" s="361">
        <f t="shared" ref="P287:P292" si="34">L287</f>
        <v>1934395.18</v>
      </c>
      <c r="Q287" s="361">
        <v>0</v>
      </c>
      <c r="R287" s="361">
        <v>0</v>
      </c>
      <c r="S287" s="105" t="s">
        <v>585</v>
      </c>
      <c r="T287" s="100"/>
      <c r="U287" s="101"/>
      <c r="V287" s="208"/>
    </row>
    <row r="288" spans="1:22" ht="9" customHeight="1">
      <c r="A288" s="368">
        <v>236</v>
      </c>
      <c r="B288" s="129" t="s">
        <v>885</v>
      </c>
      <c r="C288" s="105" t="s">
        <v>1104</v>
      </c>
      <c r="D288" s="180" t="s">
        <v>1103</v>
      </c>
      <c r="E288" s="103">
        <v>1968</v>
      </c>
      <c r="F288" s="368" t="s">
        <v>88</v>
      </c>
      <c r="G288" s="103">
        <v>2</v>
      </c>
      <c r="H288" s="103">
        <v>1</v>
      </c>
      <c r="I288" s="361">
        <v>329.8</v>
      </c>
      <c r="J288" s="361">
        <v>301.8</v>
      </c>
      <c r="K288" s="103">
        <v>20</v>
      </c>
      <c r="L288" s="178">
        <f>'Приложение 2.1'!G290</f>
        <v>1369225.88</v>
      </c>
      <c r="M288" s="361">
        <v>0</v>
      </c>
      <c r="N288" s="361">
        <v>0</v>
      </c>
      <c r="O288" s="361">
        <v>0</v>
      </c>
      <c r="P288" s="361">
        <f t="shared" si="34"/>
        <v>1369225.88</v>
      </c>
      <c r="Q288" s="361">
        <v>0</v>
      </c>
      <c r="R288" s="361">
        <v>0</v>
      </c>
      <c r="S288" s="105" t="s">
        <v>585</v>
      </c>
      <c r="T288" s="100"/>
      <c r="U288" s="101"/>
      <c r="V288" s="208"/>
    </row>
    <row r="289" spans="1:22" ht="9" customHeight="1">
      <c r="A289" s="368">
        <v>237</v>
      </c>
      <c r="B289" s="129" t="s">
        <v>886</v>
      </c>
      <c r="C289" s="105" t="s">
        <v>1104</v>
      </c>
      <c r="D289" s="180" t="s">
        <v>1103</v>
      </c>
      <c r="E289" s="103">
        <v>1968</v>
      </c>
      <c r="F289" s="368" t="s">
        <v>88</v>
      </c>
      <c r="G289" s="103">
        <v>2</v>
      </c>
      <c r="H289" s="103">
        <v>2</v>
      </c>
      <c r="I289" s="361">
        <v>512.70000000000005</v>
      </c>
      <c r="J289" s="361">
        <v>473.3</v>
      </c>
      <c r="K289" s="103">
        <v>21</v>
      </c>
      <c r="L289" s="178">
        <f>'Приложение 2.1'!G291</f>
        <v>1863424.27</v>
      </c>
      <c r="M289" s="361">
        <v>0</v>
      </c>
      <c r="N289" s="361">
        <v>0</v>
      </c>
      <c r="O289" s="361">
        <v>0</v>
      </c>
      <c r="P289" s="361">
        <f t="shared" si="34"/>
        <v>1863424.27</v>
      </c>
      <c r="Q289" s="361">
        <v>0</v>
      </c>
      <c r="R289" s="361">
        <v>0</v>
      </c>
      <c r="S289" s="105" t="s">
        <v>585</v>
      </c>
      <c r="T289" s="100"/>
      <c r="U289" s="101"/>
      <c r="V289" s="208"/>
    </row>
    <row r="290" spans="1:22" ht="9" customHeight="1">
      <c r="A290" s="368">
        <v>238</v>
      </c>
      <c r="B290" s="129" t="s">
        <v>887</v>
      </c>
      <c r="C290" s="105" t="s">
        <v>1104</v>
      </c>
      <c r="D290" s="180" t="s">
        <v>1103</v>
      </c>
      <c r="E290" s="103">
        <v>1961</v>
      </c>
      <c r="F290" s="368" t="s">
        <v>88</v>
      </c>
      <c r="G290" s="103">
        <v>2</v>
      </c>
      <c r="H290" s="103">
        <v>2</v>
      </c>
      <c r="I290" s="361">
        <v>892.8</v>
      </c>
      <c r="J290" s="361">
        <v>638.6</v>
      </c>
      <c r="K290" s="103">
        <v>35</v>
      </c>
      <c r="L290" s="178">
        <f>'Приложение 2.1'!G292</f>
        <v>1966702.78</v>
      </c>
      <c r="M290" s="361">
        <v>0</v>
      </c>
      <c r="N290" s="361">
        <v>0</v>
      </c>
      <c r="O290" s="361">
        <v>0</v>
      </c>
      <c r="P290" s="361">
        <f t="shared" si="34"/>
        <v>1966702.78</v>
      </c>
      <c r="Q290" s="361">
        <v>0</v>
      </c>
      <c r="R290" s="361">
        <v>0</v>
      </c>
      <c r="S290" s="105" t="s">
        <v>585</v>
      </c>
      <c r="T290" s="100"/>
      <c r="U290" s="101"/>
      <c r="V290" s="208"/>
    </row>
    <row r="291" spans="1:22" ht="9" customHeight="1">
      <c r="A291" s="368">
        <v>239</v>
      </c>
      <c r="B291" s="129" t="s">
        <v>888</v>
      </c>
      <c r="C291" s="105" t="s">
        <v>1104</v>
      </c>
      <c r="D291" s="180" t="s">
        <v>1103</v>
      </c>
      <c r="E291" s="103">
        <v>1959</v>
      </c>
      <c r="F291" s="368" t="s">
        <v>88</v>
      </c>
      <c r="G291" s="103">
        <v>2</v>
      </c>
      <c r="H291" s="103">
        <v>1</v>
      </c>
      <c r="I291" s="361">
        <v>286.14</v>
      </c>
      <c r="J291" s="361">
        <v>263.39999999999998</v>
      </c>
      <c r="K291" s="103">
        <v>20</v>
      </c>
      <c r="L291" s="178">
        <f>'Приложение 2.1'!G293</f>
        <v>1086100.44</v>
      </c>
      <c r="M291" s="361">
        <v>0</v>
      </c>
      <c r="N291" s="361">
        <v>0</v>
      </c>
      <c r="O291" s="361">
        <v>0</v>
      </c>
      <c r="P291" s="361">
        <f t="shared" si="34"/>
        <v>1086100.44</v>
      </c>
      <c r="Q291" s="361">
        <v>0</v>
      </c>
      <c r="R291" s="361">
        <v>0</v>
      </c>
      <c r="S291" s="105" t="s">
        <v>585</v>
      </c>
      <c r="T291" s="100"/>
      <c r="U291" s="101"/>
      <c r="V291" s="208"/>
    </row>
    <row r="292" spans="1:22" ht="9" customHeight="1">
      <c r="A292" s="368">
        <v>240</v>
      </c>
      <c r="B292" s="129" t="s">
        <v>889</v>
      </c>
      <c r="C292" s="105" t="s">
        <v>1104</v>
      </c>
      <c r="D292" s="180" t="s">
        <v>1103</v>
      </c>
      <c r="E292" s="103">
        <v>1964</v>
      </c>
      <c r="F292" s="368" t="s">
        <v>88</v>
      </c>
      <c r="G292" s="103">
        <v>2</v>
      </c>
      <c r="H292" s="103">
        <v>2</v>
      </c>
      <c r="I292" s="361">
        <v>420.5</v>
      </c>
      <c r="J292" s="361">
        <v>382.9</v>
      </c>
      <c r="K292" s="103">
        <v>17</v>
      </c>
      <c r="L292" s="178">
        <f>'Приложение 2.1'!G294</f>
        <v>1284167.98</v>
      </c>
      <c r="M292" s="361">
        <v>0</v>
      </c>
      <c r="N292" s="361">
        <v>0</v>
      </c>
      <c r="O292" s="361">
        <v>0</v>
      </c>
      <c r="P292" s="361">
        <f t="shared" si="34"/>
        <v>1284167.98</v>
      </c>
      <c r="Q292" s="361">
        <v>0</v>
      </c>
      <c r="R292" s="361">
        <v>0</v>
      </c>
      <c r="S292" s="105" t="s">
        <v>585</v>
      </c>
      <c r="T292" s="100"/>
      <c r="U292" s="101"/>
      <c r="V292" s="208"/>
    </row>
    <row r="293" spans="1:22" ht="24" customHeight="1">
      <c r="A293" s="514" t="s">
        <v>425</v>
      </c>
      <c r="B293" s="514"/>
      <c r="C293" s="105"/>
      <c r="D293" s="354"/>
      <c r="E293" s="114" t="s">
        <v>388</v>
      </c>
      <c r="F293" s="114" t="s">
        <v>388</v>
      </c>
      <c r="G293" s="114" t="s">
        <v>388</v>
      </c>
      <c r="H293" s="114" t="s">
        <v>388</v>
      </c>
      <c r="I293" s="269">
        <f>SUM(I287:I292)</f>
        <v>3288.44</v>
      </c>
      <c r="J293" s="269">
        <f t="shared" ref="J293:R293" si="35">SUM(J287:J292)</f>
        <v>2617.3000000000002</v>
      </c>
      <c r="K293" s="106">
        <f t="shared" si="35"/>
        <v>141</v>
      </c>
      <c r="L293" s="269">
        <f t="shared" si="35"/>
        <v>9504016.5300000012</v>
      </c>
      <c r="M293" s="269">
        <f t="shared" si="35"/>
        <v>0</v>
      </c>
      <c r="N293" s="269">
        <f t="shared" si="35"/>
        <v>0</v>
      </c>
      <c r="O293" s="269">
        <f t="shared" si="35"/>
        <v>0</v>
      </c>
      <c r="P293" s="269">
        <f t="shared" si="35"/>
        <v>9504016.5300000012</v>
      </c>
      <c r="Q293" s="269">
        <f t="shared" si="35"/>
        <v>0</v>
      </c>
      <c r="R293" s="269">
        <f t="shared" si="35"/>
        <v>0</v>
      </c>
      <c r="S293" s="361"/>
      <c r="T293" s="360"/>
      <c r="U293" s="101"/>
      <c r="V293" s="208"/>
    </row>
    <row r="294" spans="1:22" ht="9" customHeight="1">
      <c r="A294" s="430" t="s">
        <v>1044</v>
      </c>
      <c r="B294" s="430"/>
      <c r="C294" s="430"/>
      <c r="D294" s="430"/>
      <c r="E294" s="430"/>
      <c r="F294" s="430"/>
      <c r="G294" s="430"/>
      <c r="H294" s="430"/>
      <c r="I294" s="430"/>
      <c r="J294" s="430"/>
      <c r="K294" s="430"/>
      <c r="L294" s="430"/>
      <c r="M294" s="430"/>
      <c r="N294" s="430"/>
      <c r="O294" s="430"/>
      <c r="P294" s="430"/>
      <c r="Q294" s="430"/>
      <c r="R294" s="430"/>
      <c r="S294" s="430"/>
      <c r="T294" s="209"/>
      <c r="U294" s="209"/>
      <c r="V294" s="208"/>
    </row>
    <row r="295" spans="1:22" ht="9" customHeight="1">
      <c r="A295" s="368">
        <v>241</v>
      </c>
      <c r="B295" s="129" t="s">
        <v>896</v>
      </c>
      <c r="C295" s="105" t="s">
        <v>1104</v>
      </c>
      <c r="D295" s="180" t="s">
        <v>1103</v>
      </c>
      <c r="E295" s="103">
        <v>1975</v>
      </c>
      <c r="F295" s="368" t="s">
        <v>88</v>
      </c>
      <c r="G295" s="103">
        <v>2</v>
      </c>
      <c r="H295" s="103">
        <v>3</v>
      </c>
      <c r="I295" s="361">
        <v>998.9</v>
      </c>
      <c r="J295" s="361">
        <v>909.2</v>
      </c>
      <c r="K295" s="103">
        <v>30</v>
      </c>
      <c r="L295" s="178">
        <f>'Приложение 2.1'!G297</f>
        <v>2682878.52</v>
      </c>
      <c r="M295" s="361">
        <v>0</v>
      </c>
      <c r="N295" s="361">
        <v>0</v>
      </c>
      <c r="O295" s="361">
        <v>0</v>
      </c>
      <c r="P295" s="361">
        <f>L295</f>
        <v>2682878.52</v>
      </c>
      <c r="Q295" s="361">
        <v>0</v>
      </c>
      <c r="R295" s="361">
        <v>0</v>
      </c>
      <c r="S295" s="105" t="s">
        <v>585</v>
      </c>
      <c r="T295" s="100"/>
      <c r="U295" s="101"/>
      <c r="V295" s="208"/>
    </row>
    <row r="296" spans="1:22" ht="9" customHeight="1">
      <c r="A296" s="368">
        <v>242</v>
      </c>
      <c r="B296" s="129" t="s">
        <v>897</v>
      </c>
      <c r="C296" s="105" t="s">
        <v>1104</v>
      </c>
      <c r="D296" s="180" t="s">
        <v>1103</v>
      </c>
      <c r="E296" s="103">
        <v>1962</v>
      </c>
      <c r="F296" s="368" t="s">
        <v>88</v>
      </c>
      <c r="G296" s="103">
        <v>2</v>
      </c>
      <c r="H296" s="103">
        <v>2</v>
      </c>
      <c r="I296" s="361">
        <v>529.70000000000005</v>
      </c>
      <c r="J296" s="361">
        <f>444.5+117.9</f>
        <v>562.4</v>
      </c>
      <c r="K296" s="103">
        <v>11</v>
      </c>
      <c r="L296" s="178">
        <f>'Приложение 2.1'!G298</f>
        <v>1616456.5</v>
      </c>
      <c r="M296" s="361">
        <v>0</v>
      </c>
      <c r="N296" s="361">
        <v>0</v>
      </c>
      <c r="O296" s="361">
        <v>0</v>
      </c>
      <c r="P296" s="361">
        <f>L296</f>
        <v>1616456.5</v>
      </c>
      <c r="Q296" s="361">
        <v>0</v>
      </c>
      <c r="R296" s="361">
        <v>0</v>
      </c>
      <c r="S296" s="105" t="s">
        <v>585</v>
      </c>
      <c r="T296" s="100"/>
      <c r="U296" s="101"/>
      <c r="V296" s="208"/>
    </row>
    <row r="297" spans="1:22" ht="9" customHeight="1">
      <c r="A297" s="368">
        <v>243</v>
      </c>
      <c r="B297" s="129" t="s">
        <v>898</v>
      </c>
      <c r="C297" s="105" t="s">
        <v>1104</v>
      </c>
      <c r="D297" s="180" t="s">
        <v>1103</v>
      </c>
      <c r="E297" s="103">
        <v>1962</v>
      </c>
      <c r="F297" s="368" t="s">
        <v>88</v>
      </c>
      <c r="G297" s="103">
        <v>2</v>
      </c>
      <c r="H297" s="103">
        <v>2</v>
      </c>
      <c r="I297" s="361">
        <v>669.1</v>
      </c>
      <c r="J297" s="361">
        <v>626.20000000000005</v>
      </c>
      <c r="K297" s="103">
        <v>28</v>
      </c>
      <c r="L297" s="178">
        <f>'Приложение 2.1'!G299</f>
        <v>1976125.89</v>
      </c>
      <c r="M297" s="361">
        <v>0</v>
      </c>
      <c r="N297" s="361">
        <v>0</v>
      </c>
      <c r="O297" s="361">
        <v>0</v>
      </c>
      <c r="P297" s="361">
        <f>L297</f>
        <v>1976125.89</v>
      </c>
      <c r="Q297" s="361">
        <v>0</v>
      </c>
      <c r="R297" s="361">
        <v>0</v>
      </c>
      <c r="S297" s="105" t="s">
        <v>585</v>
      </c>
      <c r="T297" s="100"/>
      <c r="U297" s="101"/>
      <c r="V297" s="208"/>
    </row>
    <row r="298" spans="1:22" ht="35.25" customHeight="1">
      <c r="A298" s="514" t="s">
        <v>974</v>
      </c>
      <c r="B298" s="514"/>
      <c r="C298" s="105"/>
      <c r="D298" s="354"/>
      <c r="E298" s="114" t="s">
        <v>388</v>
      </c>
      <c r="F298" s="114" t="s">
        <v>388</v>
      </c>
      <c r="G298" s="114" t="s">
        <v>388</v>
      </c>
      <c r="H298" s="114" t="s">
        <v>388</v>
      </c>
      <c r="I298" s="269">
        <f>SUM(I295:I297)</f>
        <v>2197.6999999999998</v>
      </c>
      <c r="J298" s="269">
        <f t="shared" ref="J298:R298" si="36">SUM(J295:J297)</f>
        <v>2097.8000000000002</v>
      </c>
      <c r="K298" s="106">
        <f t="shared" si="36"/>
        <v>69</v>
      </c>
      <c r="L298" s="269">
        <f t="shared" si="36"/>
        <v>6275460.9099999992</v>
      </c>
      <c r="M298" s="269">
        <f t="shared" si="36"/>
        <v>0</v>
      </c>
      <c r="N298" s="269">
        <f t="shared" si="36"/>
        <v>0</v>
      </c>
      <c r="O298" s="269">
        <f t="shared" si="36"/>
        <v>0</v>
      </c>
      <c r="P298" s="269">
        <f t="shared" si="36"/>
        <v>6275460.9099999992</v>
      </c>
      <c r="Q298" s="269">
        <f t="shared" si="36"/>
        <v>0</v>
      </c>
      <c r="R298" s="269">
        <f t="shared" si="36"/>
        <v>0</v>
      </c>
      <c r="S298" s="361"/>
      <c r="T298" s="360"/>
      <c r="U298" s="101"/>
      <c r="V298" s="208"/>
    </row>
    <row r="299" spans="1:22" ht="9" customHeight="1">
      <c r="A299" s="430" t="s">
        <v>422</v>
      </c>
      <c r="B299" s="430"/>
      <c r="C299" s="430"/>
      <c r="D299" s="430"/>
      <c r="E299" s="430"/>
      <c r="F299" s="430"/>
      <c r="G299" s="430"/>
      <c r="H299" s="430"/>
      <c r="I299" s="430"/>
      <c r="J299" s="430"/>
      <c r="K299" s="430"/>
      <c r="L299" s="430"/>
      <c r="M299" s="430"/>
      <c r="N299" s="430"/>
      <c r="O299" s="430"/>
      <c r="P299" s="430"/>
      <c r="Q299" s="430"/>
      <c r="R299" s="430"/>
      <c r="S299" s="430"/>
      <c r="T299" s="209"/>
      <c r="U299" s="209"/>
      <c r="V299" s="208"/>
    </row>
    <row r="300" spans="1:22" ht="9" customHeight="1">
      <c r="A300" s="368">
        <v>244</v>
      </c>
      <c r="B300" s="129" t="s">
        <v>901</v>
      </c>
      <c r="C300" s="105" t="s">
        <v>1104</v>
      </c>
      <c r="D300" s="180" t="s">
        <v>1103</v>
      </c>
      <c r="E300" s="103">
        <v>1971</v>
      </c>
      <c r="F300" s="368" t="s">
        <v>88</v>
      </c>
      <c r="G300" s="103">
        <v>2</v>
      </c>
      <c r="H300" s="103">
        <v>1</v>
      </c>
      <c r="I300" s="361">
        <v>390</v>
      </c>
      <c r="J300" s="361">
        <v>365</v>
      </c>
      <c r="K300" s="103">
        <v>15</v>
      </c>
      <c r="L300" s="178">
        <f>'Приложение 2.1'!G302</f>
        <v>1286385.98</v>
      </c>
      <c r="M300" s="361">
        <v>0</v>
      </c>
      <c r="N300" s="361">
        <v>0</v>
      </c>
      <c r="O300" s="361">
        <v>0</v>
      </c>
      <c r="P300" s="361">
        <f>L300</f>
        <v>1286385.98</v>
      </c>
      <c r="Q300" s="361">
        <v>0</v>
      </c>
      <c r="R300" s="361">
        <v>0</v>
      </c>
      <c r="S300" s="105" t="s">
        <v>585</v>
      </c>
      <c r="T300" s="100"/>
      <c r="U300" s="101"/>
      <c r="V300" s="208"/>
    </row>
    <row r="301" spans="1:22" ht="30.75" customHeight="1">
      <c r="A301" s="514" t="s">
        <v>421</v>
      </c>
      <c r="B301" s="514"/>
      <c r="C301" s="105"/>
      <c r="D301" s="354"/>
      <c r="E301" s="114" t="s">
        <v>388</v>
      </c>
      <c r="F301" s="114" t="s">
        <v>388</v>
      </c>
      <c r="G301" s="114" t="s">
        <v>388</v>
      </c>
      <c r="H301" s="114" t="s">
        <v>388</v>
      </c>
      <c r="I301" s="269">
        <f>SUM(I300)</f>
        <v>390</v>
      </c>
      <c r="J301" s="269">
        <f t="shared" ref="J301:R301" si="37">SUM(J300)</f>
        <v>365</v>
      </c>
      <c r="K301" s="106">
        <f t="shared" si="37"/>
        <v>15</v>
      </c>
      <c r="L301" s="269">
        <f t="shared" si="37"/>
        <v>1286385.98</v>
      </c>
      <c r="M301" s="269">
        <f t="shared" si="37"/>
        <v>0</v>
      </c>
      <c r="N301" s="269">
        <f t="shared" si="37"/>
        <v>0</v>
      </c>
      <c r="O301" s="269">
        <f t="shared" si="37"/>
        <v>0</v>
      </c>
      <c r="P301" s="269">
        <f t="shared" si="37"/>
        <v>1286385.98</v>
      </c>
      <c r="Q301" s="269">
        <f t="shared" si="37"/>
        <v>0</v>
      </c>
      <c r="R301" s="269">
        <f t="shared" si="37"/>
        <v>0</v>
      </c>
      <c r="S301" s="361"/>
      <c r="T301" s="100"/>
      <c r="U301" s="100"/>
      <c r="V301" s="208"/>
    </row>
    <row r="302" spans="1:22" ht="9" customHeight="1">
      <c r="A302" s="430" t="s">
        <v>350</v>
      </c>
      <c r="B302" s="430"/>
      <c r="C302" s="430"/>
      <c r="D302" s="430"/>
      <c r="E302" s="430"/>
      <c r="F302" s="430"/>
      <c r="G302" s="430"/>
      <c r="H302" s="430"/>
      <c r="I302" s="430"/>
      <c r="J302" s="430"/>
      <c r="K302" s="430"/>
      <c r="L302" s="430"/>
      <c r="M302" s="430"/>
      <c r="N302" s="430"/>
      <c r="O302" s="430"/>
      <c r="P302" s="430"/>
      <c r="Q302" s="430"/>
      <c r="R302" s="430"/>
      <c r="S302" s="430"/>
      <c r="T302" s="209"/>
      <c r="U302" s="209"/>
      <c r="V302" s="208"/>
    </row>
    <row r="303" spans="1:22" ht="9" customHeight="1">
      <c r="A303" s="368">
        <v>245</v>
      </c>
      <c r="B303" s="129" t="s">
        <v>903</v>
      </c>
      <c r="C303" s="105" t="s">
        <v>1104</v>
      </c>
      <c r="D303" s="180" t="s">
        <v>1103</v>
      </c>
      <c r="E303" s="103">
        <v>1987</v>
      </c>
      <c r="F303" s="368" t="s">
        <v>90</v>
      </c>
      <c r="G303" s="103">
        <v>2</v>
      </c>
      <c r="H303" s="103">
        <v>2</v>
      </c>
      <c r="I303" s="361">
        <v>621.23</v>
      </c>
      <c r="J303" s="361">
        <v>590.04</v>
      </c>
      <c r="K303" s="104">
        <v>19</v>
      </c>
      <c r="L303" s="178">
        <f>'Приложение 2.1'!G305</f>
        <v>1784716.26</v>
      </c>
      <c r="M303" s="361">
        <v>0</v>
      </c>
      <c r="N303" s="361">
        <v>0</v>
      </c>
      <c r="O303" s="361">
        <v>0</v>
      </c>
      <c r="P303" s="361">
        <f>L303</f>
        <v>1784716.26</v>
      </c>
      <c r="Q303" s="361">
        <v>0</v>
      </c>
      <c r="R303" s="361">
        <v>0</v>
      </c>
      <c r="S303" s="105" t="s">
        <v>585</v>
      </c>
      <c r="T303" s="100"/>
      <c r="U303" s="101"/>
      <c r="V303" s="208"/>
    </row>
    <row r="304" spans="1:22" ht="25.5" customHeight="1">
      <c r="A304" s="514" t="s">
        <v>349</v>
      </c>
      <c r="B304" s="514"/>
      <c r="C304" s="105"/>
      <c r="D304" s="354"/>
      <c r="E304" s="114" t="s">
        <v>388</v>
      </c>
      <c r="F304" s="114" t="s">
        <v>388</v>
      </c>
      <c r="G304" s="114" t="s">
        <v>388</v>
      </c>
      <c r="H304" s="114" t="s">
        <v>388</v>
      </c>
      <c r="I304" s="269">
        <f>SUM(I303)</f>
        <v>621.23</v>
      </c>
      <c r="J304" s="269">
        <f t="shared" ref="J304:R304" si="38">SUM(J303)</f>
        <v>590.04</v>
      </c>
      <c r="K304" s="106">
        <f t="shared" si="38"/>
        <v>19</v>
      </c>
      <c r="L304" s="269">
        <f t="shared" si="38"/>
        <v>1784716.26</v>
      </c>
      <c r="M304" s="269">
        <f t="shared" si="38"/>
        <v>0</v>
      </c>
      <c r="N304" s="269">
        <f t="shared" si="38"/>
        <v>0</v>
      </c>
      <c r="O304" s="269">
        <f t="shared" si="38"/>
        <v>0</v>
      </c>
      <c r="P304" s="269">
        <f t="shared" si="38"/>
        <v>1784716.26</v>
      </c>
      <c r="Q304" s="269">
        <f t="shared" si="38"/>
        <v>0</v>
      </c>
      <c r="R304" s="269">
        <f t="shared" si="38"/>
        <v>0</v>
      </c>
      <c r="S304" s="361"/>
      <c r="T304" s="100"/>
      <c r="U304" s="101"/>
      <c r="V304" s="208"/>
    </row>
    <row r="305" spans="1:22" ht="9" customHeight="1">
      <c r="A305" s="430" t="s">
        <v>430</v>
      </c>
      <c r="B305" s="430"/>
      <c r="C305" s="430"/>
      <c r="D305" s="430"/>
      <c r="E305" s="430"/>
      <c r="F305" s="430"/>
      <c r="G305" s="430"/>
      <c r="H305" s="430"/>
      <c r="I305" s="430"/>
      <c r="J305" s="430"/>
      <c r="K305" s="430"/>
      <c r="L305" s="430"/>
      <c r="M305" s="430"/>
      <c r="N305" s="430"/>
      <c r="O305" s="430"/>
      <c r="P305" s="430"/>
      <c r="Q305" s="430"/>
      <c r="R305" s="430"/>
      <c r="S305" s="430"/>
      <c r="T305" s="209"/>
      <c r="U305" s="209"/>
      <c r="V305" s="208"/>
    </row>
    <row r="306" spans="1:22" ht="9" customHeight="1">
      <c r="A306" s="157">
        <v>246</v>
      </c>
      <c r="B306" s="375" t="s">
        <v>909</v>
      </c>
      <c r="C306" s="161" t="s">
        <v>1104</v>
      </c>
      <c r="D306" s="180" t="s">
        <v>1103</v>
      </c>
      <c r="E306" s="192">
        <v>1978</v>
      </c>
      <c r="F306" s="157" t="s">
        <v>90</v>
      </c>
      <c r="G306" s="192">
        <v>2</v>
      </c>
      <c r="H306" s="192">
        <v>3</v>
      </c>
      <c r="I306" s="191">
        <v>1537.6</v>
      </c>
      <c r="J306" s="191">
        <v>923.2</v>
      </c>
      <c r="K306" s="192">
        <v>28</v>
      </c>
      <c r="L306" s="178">
        <f>'Приложение 2.1'!G308</f>
        <v>178123.26</v>
      </c>
      <c r="M306" s="361">
        <v>0</v>
      </c>
      <c r="N306" s="361">
        <v>0</v>
      </c>
      <c r="O306" s="361">
        <v>0</v>
      </c>
      <c r="P306" s="361">
        <f>L306</f>
        <v>178123.26</v>
      </c>
      <c r="Q306" s="361">
        <v>0</v>
      </c>
      <c r="R306" s="361">
        <v>0</v>
      </c>
      <c r="S306" s="105" t="s">
        <v>585</v>
      </c>
      <c r="T306" s="100"/>
      <c r="U306" s="101"/>
      <c r="V306" s="208"/>
    </row>
    <row r="307" spans="1:22" ht="9" customHeight="1">
      <c r="A307" s="157">
        <v>247</v>
      </c>
      <c r="B307" s="375" t="s">
        <v>910</v>
      </c>
      <c r="C307" s="161" t="s">
        <v>1104</v>
      </c>
      <c r="D307" s="180" t="s">
        <v>1103</v>
      </c>
      <c r="E307" s="192">
        <v>1976</v>
      </c>
      <c r="F307" s="157" t="s">
        <v>90</v>
      </c>
      <c r="G307" s="192">
        <v>2</v>
      </c>
      <c r="H307" s="192">
        <v>3</v>
      </c>
      <c r="I307" s="191">
        <v>1005.2</v>
      </c>
      <c r="J307" s="157">
        <v>918.48</v>
      </c>
      <c r="K307" s="192">
        <v>41</v>
      </c>
      <c r="L307" s="178">
        <f>'Приложение 2.1'!G309</f>
        <v>177104.17</v>
      </c>
      <c r="M307" s="361">
        <v>0</v>
      </c>
      <c r="N307" s="361">
        <v>0</v>
      </c>
      <c r="O307" s="361">
        <v>0</v>
      </c>
      <c r="P307" s="361">
        <f>L307</f>
        <v>177104.17</v>
      </c>
      <c r="Q307" s="361">
        <v>0</v>
      </c>
      <c r="R307" s="361">
        <v>0</v>
      </c>
      <c r="S307" s="105" t="s">
        <v>585</v>
      </c>
      <c r="T307" s="100"/>
      <c r="U307" s="101"/>
      <c r="V307" s="208"/>
    </row>
    <row r="308" spans="1:22" ht="9" customHeight="1">
      <c r="A308" s="157">
        <v>248</v>
      </c>
      <c r="B308" s="375" t="s">
        <v>911</v>
      </c>
      <c r="C308" s="161" t="s">
        <v>1104</v>
      </c>
      <c r="D308" s="180" t="s">
        <v>1103</v>
      </c>
      <c r="E308" s="192">
        <v>2003</v>
      </c>
      <c r="F308" s="157" t="s">
        <v>88</v>
      </c>
      <c r="G308" s="192">
        <v>2</v>
      </c>
      <c r="H308" s="192">
        <v>2</v>
      </c>
      <c r="I308" s="191">
        <v>779.5</v>
      </c>
      <c r="J308" s="191">
        <v>724.7</v>
      </c>
      <c r="K308" s="157">
        <v>25</v>
      </c>
      <c r="L308" s="178">
        <f>'Приложение 2.1'!G310</f>
        <v>38415.450000000004</v>
      </c>
      <c r="M308" s="361">
        <v>0</v>
      </c>
      <c r="N308" s="361">
        <v>0</v>
      </c>
      <c r="O308" s="361">
        <v>0</v>
      </c>
      <c r="P308" s="361">
        <f>L308</f>
        <v>38415.450000000004</v>
      </c>
      <c r="Q308" s="361">
        <v>0</v>
      </c>
      <c r="R308" s="361">
        <v>0</v>
      </c>
      <c r="S308" s="105" t="s">
        <v>585</v>
      </c>
      <c r="T308" s="214"/>
      <c r="U308" s="101"/>
      <c r="V308" s="208"/>
    </row>
    <row r="309" spans="1:22" ht="36" customHeight="1">
      <c r="A309" s="517" t="s">
        <v>431</v>
      </c>
      <c r="B309" s="517"/>
      <c r="C309" s="161"/>
      <c r="D309" s="375"/>
      <c r="E309" s="157" t="s">
        <v>388</v>
      </c>
      <c r="F309" s="157" t="s">
        <v>388</v>
      </c>
      <c r="G309" s="157" t="s">
        <v>388</v>
      </c>
      <c r="H309" s="157" t="s">
        <v>388</v>
      </c>
      <c r="I309" s="162">
        <f t="shared" ref="I309:R309" si="39">SUM(I306:I308)</f>
        <v>3322.3</v>
      </c>
      <c r="J309" s="162">
        <f t="shared" si="39"/>
        <v>2566.38</v>
      </c>
      <c r="K309" s="308">
        <f t="shared" si="39"/>
        <v>94</v>
      </c>
      <c r="L309" s="162">
        <f t="shared" si="39"/>
        <v>393642.88000000006</v>
      </c>
      <c r="M309" s="162">
        <f t="shared" si="39"/>
        <v>0</v>
      </c>
      <c r="N309" s="162">
        <f t="shared" si="39"/>
        <v>0</v>
      </c>
      <c r="O309" s="162">
        <f t="shared" si="39"/>
        <v>0</v>
      </c>
      <c r="P309" s="162">
        <f t="shared" si="39"/>
        <v>393642.88000000006</v>
      </c>
      <c r="Q309" s="162">
        <f t="shared" si="39"/>
        <v>0</v>
      </c>
      <c r="R309" s="162">
        <f t="shared" si="39"/>
        <v>0</v>
      </c>
      <c r="S309" s="361"/>
      <c r="T309" s="215"/>
      <c r="U309" s="216"/>
      <c r="V309" s="208"/>
    </row>
    <row r="310" spans="1:22" ht="9" customHeight="1">
      <c r="A310" s="440" t="s">
        <v>912</v>
      </c>
      <c r="B310" s="440"/>
      <c r="C310" s="440"/>
      <c r="D310" s="440"/>
      <c r="E310" s="440"/>
      <c r="F310" s="440"/>
      <c r="G310" s="440"/>
      <c r="H310" s="440"/>
      <c r="I310" s="440"/>
      <c r="J310" s="440"/>
      <c r="K310" s="440"/>
      <c r="L310" s="440"/>
      <c r="M310" s="440"/>
      <c r="N310" s="440"/>
      <c r="O310" s="440"/>
      <c r="P310" s="440"/>
      <c r="Q310" s="440"/>
      <c r="R310" s="440"/>
      <c r="S310" s="440"/>
      <c r="T310" s="237"/>
      <c r="U310" s="237"/>
      <c r="V310" s="208"/>
    </row>
    <row r="311" spans="1:22" ht="9" customHeight="1">
      <c r="A311" s="139">
        <v>249</v>
      </c>
      <c r="B311" s="374" t="s">
        <v>915</v>
      </c>
      <c r="C311" s="105" t="s">
        <v>1104</v>
      </c>
      <c r="D311" s="180" t="s">
        <v>1103</v>
      </c>
      <c r="E311" s="103">
        <v>1985</v>
      </c>
      <c r="F311" s="139" t="s">
        <v>90</v>
      </c>
      <c r="G311" s="163">
        <v>2</v>
      </c>
      <c r="H311" s="163">
        <v>2</v>
      </c>
      <c r="I311" s="172">
        <v>661.2</v>
      </c>
      <c r="J311" s="172">
        <v>590.20000000000005</v>
      </c>
      <c r="K311" s="163">
        <v>20</v>
      </c>
      <c r="L311" s="178">
        <f>'Приложение 2.1'!G313</f>
        <v>1658801.88</v>
      </c>
      <c r="M311" s="361">
        <v>0</v>
      </c>
      <c r="N311" s="361">
        <v>0</v>
      </c>
      <c r="O311" s="361">
        <v>0</v>
      </c>
      <c r="P311" s="361">
        <f>L311</f>
        <v>1658801.88</v>
      </c>
      <c r="Q311" s="361">
        <v>0</v>
      </c>
      <c r="R311" s="361">
        <v>0</v>
      </c>
      <c r="S311" s="105" t="s">
        <v>585</v>
      </c>
      <c r="T311" s="100"/>
      <c r="U311" s="101"/>
      <c r="V311" s="208"/>
    </row>
    <row r="312" spans="1:22" ht="36.75" customHeight="1">
      <c r="A312" s="517" t="s">
        <v>914</v>
      </c>
      <c r="B312" s="517"/>
      <c r="C312" s="161"/>
      <c r="D312" s="375"/>
      <c r="E312" s="157" t="s">
        <v>388</v>
      </c>
      <c r="F312" s="157" t="s">
        <v>388</v>
      </c>
      <c r="G312" s="157" t="s">
        <v>388</v>
      </c>
      <c r="H312" s="157" t="s">
        <v>388</v>
      </c>
      <c r="I312" s="361">
        <f>SUM(I311)</f>
        <v>661.2</v>
      </c>
      <c r="J312" s="361">
        <f t="shared" ref="J312:R312" si="40">SUM(J311)</f>
        <v>590.20000000000005</v>
      </c>
      <c r="K312" s="104">
        <f t="shared" si="40"/>
        <v>20</v>
      </c>
      <c r="L312" s="361">
        <f t="shared" si="40"/>
        <v>1658801.88</v>
      </c>
      <c r="M312" s="361">
        <f t="shared" si="40"/>
        <v>0</v>
      </c>
      <c r="N312" s="361">
        <f t="shared" si="40"/>
        <v>0</v>
      </c>
      <c r="O312" s="361">
        <f t="shared" si="40"/>
        <v>0</v>
      </c>
      <c r="P312" s="361">
        <f t="shared" si="40"/>
        <v>1658801.88</v>
      </c>
      <c r="Q312" s="361">
        <f t="shared" si="40"/>
        <v>0</v>
      </c>
      <c r="R312" s="361">
        <f t="shared" si="40"/>
        <v>0</v>
      </c>
      <c r="S312" s="162"/>
      <c r="T312" s="215"/>
      <c r="U312" s="216"/>
      <c r="V312" s="208"/>
    </row>
    <row r="313" spans="1:22" ht="9" customHeight="1">
      <c r="A313" s="440" t="s">
        <v>1002</v>
      </c>
      <c r="B313" s="440"/>
      <c r="C313" s="440"/>
      <c r="D313" s="440"/>
      <c r="E313" s="440"/>
      <c r="F313" s="440"/>
      <c r="G313" s="440"/>
      <c r="H313" s="440"/>
      <c r="I313" s="440"/>
      <c r="J313" s="440"/>
      <c r="K313" s="440"/>
      <c r="L313" s="440"/>
      <c r="M313" s="440"/>
      <c r="N313" s="440"/>
      <c r="O313" s="440"/>
      <c r="P313" s="440"/>
      <c r="Q313" s="440"/>
      <c r="R313" s="440"/>
      <c r="S313" s="440"/>
      <c r="T313" s="237"/>
      <c r="U313" s="237"/>
      <c r="V313" s="208"/>
    </row>
    <row r="314" spans="1:22" ht="9" customHeight="1">
      <c r="A314" s="157">
        <v>250</v>
      </c>
      <c r="B314" s="375" t="s">
        <v>916</v>
      </c>
      <c r="C314" s="105" t="s">
        <v>1104</v>
      </c>
      <c r="D314" s="180" t="s">
        <v>1103</v>
      </c>
      <c r="E314" s="157">
        <v>1976</v>
      </c>
      <c r="F314" s="164" t="s">
        <v>88</v>
      </c>
      <c r="G314" s="157">
        <v>2</v>
      </c>
      <c r="H314" s="157">
        <v>2</v>
      </c>
      <c r="I314" s="162">
        <v>906.4</v>
      </c>
      <c r="J314" s="162">
        <v>862.8</v>
      </c>
      <c r="K314" s="106">
        <v>47</v>
      </c>
      <c r="L314" s="178">
        <f>'Приложение 2.1'!G316</f>
        <v>2064053.98</v>
      </c>
      <c r="M314" s="361">
        <v>0</v>
      </c>
      <c r="N314" s="361">
        <v>0</v>
      </c>
      <c r="O314" s="361">
        <v>0</v>
      </c>
      <c r="P314" s="361">
        <f>L314</f>
        <v>2064053.98</v>
      </c>
      <c r="Q314" s="361">
        <v>0</v>
      </c>
      <c r="R314" s="361">
        <v>0</v>
      </c>
      <c r="S314" s="105" t="s">
        <v>585</v>
      </c>
      <c r="T314" s="100"/>
      <c r="U314" s="101"/>
      <c r="V314" s="208"/>
    </row>
    <row r="315" spans="1:22" ht="9" customHeight="1">
      <c r="A315" s="157">
        <v>251</v>
      </c>
      <c r="B315" s="375" t="s">
        <v>1004</v>
      </c>
      <c r="C315" s="105" t="s">
        <v>1104</v>
      </c>
      <c r="D315" s="180" t="s">
        <v>1103</v>
      </c>
      <c r="E315" s="157">
        <v>1987</v>
      </c>
      <c r="F315" s="164" t="s">
        <v>88</v>
      </c>
      <c r="G315" s="157">
        <v>5</v>
      </c>
      <c r="H315" s="157">
        <v>4</v>
      </c>
      <c r="I315" s="162">
        <v>3883.9399999999996</v>
      </c>
      <c r="J315" s="162">
        <v>2734.24</v>
      </c>
      <c r="K315" s="106">
        <v>126</v>
      </c>
      <c r="L315" s="178">
        <f>'Приложение 2.1'!G317</f>
        <v>2207572.6</v>
      </c>
      <c r="M315" s="361">
        <v>0</v>
      </c>
      <c r="N315" s="361">
        <v>0</v>
      </c>
      <c r="O315" s="361">
        <v>0</v>
      </c>
      <c r="P315" s="361">
        <f>L315</f>
        <v>2207572.6</v>
      </c>
      <c r="Q315" s="361">
        <v>0</v>
      </c>
      <c r="R315" s="361">
        <v>0</v>
      </c>
      <c r="S315" s="105" t="s">
        <v>585</v>
      </c>
      <c r="T315" s="100"/>
      <c r="U315" s="101"/>
      <c r="V315" s="208"/>
    </row>
    <row r="316" spans="1:22" ht="36.75" customHeight="1">
      <c r="A316" s="517" t="s">
        <v>1003</v>
      </c>
      <c r="B316" s="517"/>
      <c r="C316" s="161"/>
      <c r="D316" s="375"/>
      <c r="E316" s="157" t="s">
        <v>388</v>
      </c>
      <c r="F316" s="157" t="s">
        <v>388</v>
      </c>
      <c r="G316" s="157" t="s">
        <v>388</v>
      </c>
      <c r="H316" s="157" t="s">
        <v>388</v>
      </c>
      <c r="I316" s="162">
        <f>SUM(I314:I315)</f>
        <v>4790.3399999999992</v>
      </c>
      <c r="J316" s="162">
        <f t="shared" ref="J316:R316" si="41">SUM(J314:J315)</f>
        <v>3597.04</v>
      </c>
      <c r="K316" s="308">
        <f t="shared" si="41"/>
        <v>173</v>
      </c>
      <c r="L316" s="162">
        <f t="shared" si="41"/>
        <v>4271626.58</v>
      </c>
      <c r="M316" s="162">
        <f t="shared" si="41"/>
        <v>0</v>
      </c>
      <c r="N316" s="162">
        <f t="shared" si="41"/>
        <v>0</v>
      </c>
      <c r="O316" s="162">
        <f t="shared" si="41"/>
        <v>0</v>
      </c>
      <c r="P316" s="162">
        <f t="shared" si="41"/>
        <v>4271626.58</v>
      </c>
      <c r="Q316" s="162">
        <f t="shared" si="41"/>
        <v>0</v>
      </c>
      <c r="R316" s="162">
        <f t="shared" si="41"/>
        <v>0</v>
      </c>
      <c r="S316" s="162"/>
      <c r="T316" s="215"/>
      <c r="U316" s="216"/>
      <c r="V316" s="208"/>
    </row>
    <row r="317" spans="1:22" ht="9" customHeight="1">
      <c r="A317" s="470" t="s">
        <v>3</v>
      </c>
      <c r="B317" s="470"/>
      <c r="C317" s="470"/>
      <c r="D317" s="470"/>
      <c r="E317" s="470"/>
      <c r="F317" s="470"/>
      <c r="G317" s="470"/>
      <c r="H317" s="470"/>
      <c r="I317" s="470"/>
      <c r="J317" s="470"/>
      <c r="K317" s="470"/>
      <c r="L317" s="470"/>
      <c r="M317" s="470"/>
      <c r="N317" s="470"/>
      <c r="O317" s="470"/>
      <c r="P317" s="470"/>
      <c r="Q317" s="470"/>
      <c r="R317" s="470"/>
      <c r="S317" s="470"/>
      <c r="T317" s="239"/>
      <c r="U317" s="239"/>
      <c r="V317" s="208"/>
    </row>
    <row r="318" spans="1:22" ht="9" customHeight="1">
      <c r="A318" s="164">
        <v>252</v>
      </c>
      <c r="B318" s="165" t="s">
        <v>919</v>
      </c>
      <c r="C318" s="169" t="s">
        <v>1104</v>
      </c>
      <c r="D318" s="180" t="s">
        <v>1103</v>
      </c>
      <c r="E318" s="193">
        <v>1984</v>
      </c>
      <c r="F318" s="164" t="s">
        <v>90</v>
      </c>
      <c r="G318" s="193">
        <v>2</v>
      </c>
      <c r="H318" s="193">
        <v>2</v>
      </c>
      <c r="I318" s="168">
        <v>1115.26</v>
      </c>
      <c r="J318" s="168">
        <v>577.1</v>
      </c>
      <c r="K318" s="193">
        <v>15</v>
      </c>
      <c r="L318" s="178">
        <f>'Приложение 2.1'!G320</f>
        <v>1454772.65</v>
      </c>
      <c r="M318" s="361">
        <v>0</v>
      </c>
      <c r="N318" s="361">
        <v>0</v>
      </c>
      <c r="O318" s="361">
        <v>0</v>
      </c>
      <c r="P318" s="361">
        <f>L318</f>
        <v>1454772.65</v>
      </c>
      <c r="Q318" s="361">
        <v>0</v>
      </c>
      <c r="R318" s="361">
        <v>0</v>
      </c>
      <c r="S318" s="105" t="s">
        <v>585</v>
      </c>
      <c r="T318" s="100"/>
      <c r="U318" s="101"/>
      <c r="V318" s="208"/>
    </row>
    <row r="319" spans="1:22" ht="9" customHeight="1">
      <c r="A319" s="164">
        <v>253</v>
      </c>
      <c r="B319" s="165" t="s">
        <v>920</v>
      </c>
      <c r="C319" s="169" t="s">
        <v>1104</v>
      </c>
      <c r="D319" s="180" t="s">
        <v>1103</v>
      </c>
      <c r="E319" s="193">
        <v>1975</v>
      </c>
      <c r="F319" s="164" t="s">
        <v>88</v>
      </c>
      <c r="G319" s="193">
        <v>2</v>
      </c>
      <c r="H319" s="193">
        <v>3</v>
      </c>
      <c r="I319" s="168">
        <v>1965.66</v>
      </c>
      <c r="J319" s="168">
        <v>995.08</v>
      </c>
      <c r="K319" s="193">
        <v>43</v>
      </c>
      <c r="L319" s="178">
        <f>'Приложение 2.1'!G321</f>
        <v>2546788.9900000002</v>
      </c>
      <c r="M319" s="361">
        <v>0</v>
      </c>
      <c r="N319" s="361">
        <v>0</v>
      </c>
      <c r="O319" s="361">
        <v>0</v>
      </c>
      <c r="P319" s="361">
        <f>L319</f>
        <v>2546788.9900000002</v>
      </c>
      <c r="Q319" s="361">
        <v>0</v>
      </c>
      <c r="R319" s="361">
        <v>0</v>
      </c>
      <c r="S319" s="105" t="s">
        <v>585</v>
      </c>
      <c r="T319" s="100"/>
      <c r="U319" s="101"/>
      <c r="V319" s="208"/>
    </row>
    <row r="320" spans="1:22" ht="23.25" customHeight="1">
      <c r="A320" s="516" t="s">
        <v>6</v>
      </c>
      <c r="B320" s="516"/>
      <c r="C320" s="169"/>
      <c r="D320" s="376"/>
      <c r="E320" s="114" t="s">
        <v>388</v>
      </c>
      <c r="F320" s="114" t="s">
        <v>388</v>
      </c>
      <c r="G320" s="114" t="s">
        <v>388</v>
      </c>
      <c r="H320" s="114" t="s">
        <v>388</v>
      </c>
      <c r="I320" s="269">
        <f>SUM(I318:I319)</f>
        <v>3080.92</v>
      </c>
      <c r="J320" s="269">
        <f t="shared" ref="J320:R320" si="42">SUM(J318:J319)</f>
        <v>1572.18</v>
      </c>
      <c r="K320" s="106">
        <f t="shared" si="42"/>
        <v>58</v>
      </c>
      <c r="L320" s="269">
        <f t="shared" si="42"/>
        <v>4001561.64</v>
      </c>
      <c r="M320" s="269">
        <f t="shared" si="42"/>
        <v>0</v>
      </c>
      <c r="N320" s="269">
        <f t="shared" si="42"/>
        <v>0</v>
      </c>
      <c r="O320" s="269">
        <f t="shared" si="42"/>
        <v>0</v>
      </c>
      <c r="P320" s="269">
        <f t="shared" si="42"/>
        <v>4001561.64</v>
      </c>
      <c r="Q320" s="269">
        <f t="shared" si="42"/>
        <v>0</v>
      </c>
      <c r="R320" s="269">
        <f t="shared" si="42"/>
        <v>0</v>
      </c>
      <c r="S320" s="168"/>
      <c r="T320" s="217"/>
      <c r="U320" s="218"/>
      <c r="V320" s="208"/>
    </row>
    <row r="321" spans="1:22" ht="9" customHeight="1">
      <c r="A321" s="440" t="s">
        <v>9</v>
      </c>
      <c r="B321" s="440"/>
      <c r="C321" s="440"/>
      <c r="D321" s="440"/>
      <c r="E321" s="440"/>
      <c r="F321" s="440"/>
      <c r="G321" s="440"/>
      <c r="H321" s="440"/>
      <c r="I321" s="440"/>
      <c r="J321" s="440"/>
      <c r="K321" s="440"/>
      <c r="L321" s="440"/>
      <c r="M321" s="440"/>
      <c r="N321" s="440"/>
      <c r="O321" s="440"/>
      <c r="P321" s="440"/>
      <c r="Q321" s="440"/>
      <c r="R321" s="440"/>
      <c r="S321" s="440"/>
      <c r="T321" s="237"/>
      <c r="U321" s="237"/>
      <c r="V321" s="208"/>
    </row>
    <row r="322" spans="1:22" ht="9" customHeight="1">
      <c r="A322" s="139">
        <v>254</v>
      </c>
      <c r="B322" s="143" t="s">
        <v>922</v>
      </c>
      <c r="C322" s="147" t="s">
        <v>1104</v>
      </c>
      <c r="D322" s="180" t="s">
        <v>1103</v>
      </c>
      <c r="E322" s="163">
        <v>1962</v>
      </c>
      <c r="F322" s="164" t="s">
        <v>88</v>
      </c>
      <c r="G322" s="163">
        <v>2</v>
      </c>
      <c r="H322" s="163">
        <v>2</v>
      </c>
      <c r="I322" s="140">
        <v>1084.0999999999999</v>
      </c>
      <c r="J322" s="140">
        <v>615.70000000000005</v>
      </c>
      <c r="K322" s="163">
        <v>33</v>
      </c>
      <c r="L322" s="178">
        <f>'Приложение 2.1'!G324</f>
        <v>2229346.38</v>
      </c>
      <c r="M322" s="361">
        <v>0</v>
      </c>
      <c r="N322" s="361">
        <v>0</v>
      </c>
      <c r="O322" s="361">
        <v>0</v>
      </c>
      <c r="P322" s="361">
        <f>L322</f>
        <v>2229346.38</v>
      </c>
      <c r="Q322" s="361">
        <v>0</v>
      </c>
      <c r="R322" s="361">
        <v>0</v>
      </c>
      <c r="S322" s="105" t="s">
        <v>585</v>
      </c>
      <c r="T322" s="100"/>
      <c r="U322" s="101"/>
      <c r="V322" s="208"/>
    </row>
    <row r="323" spans="1:22" ht="9" customHeight="1">
      <c r="A323" s="139">
        <v>255</v>
      </c>
      <c r="B323" s="143" t="s">
        <v>923</v>
      </c>
      <c r="C323" s="147" t="s">
        <v>1104</v>
      </c>
      <c r="D323" s="180" t="s">
        <v>1103</v>
      </c>
      <c r="E323" s="163">
        <v>1960</v>
      </c>
      <c r="F323" s="164" t="s">
        <v>88</v>
      </c>
      <c r="G323" s="163">
        <v>2</v>
      </c>
      <c r="H323" s="163">
        <v>2</v>
      </c>
      <c r="I323" s="140">
        <v>1116.5</v>
      </c>
      <c r="J323" s="140">
        <v>648.1</v>
      </c>
      <c r="K323" s="163">
        <v>35</v>
      </c>
      <c r="L323" s="178">
        <f>'Приложение 2.1'!G325</f>
        <v>2084875.84</v>
      </c>
      <c r="M323" s="361">
        <v>0</v>
      </c>
      <c r="N323" s="361">
        <v>0</v>
      </c>
      <c r="O323" s="361">
        <v>0</v>
      </c>
      <c r="P323" s="361">
        <f>L323</f>
        <v>2084875.84</v>
      </c>
      <c r="Q323" s="361">
        <v>0</v>
      </c>
      <c r="R323" s="361">
        <v>0</v>
      </c>
      <c r="S323" s="105" t="s">
        <v>585</v>
      </c>
      <c r="T323" s="100"/>
      <c r="U323" s="101"/>
      <c r="V323" s="208"/>
    </row>
    <row r="324" spans="1:22" ht="24.75" customHeight="1">
      <c r="A324" s="515" t="s">
        <v>10</v>
      </c>
      <c r="B324" s="515"/>
      <c r="C324" s="147"/>
      <c r="D324" s="374"/>
      <c r="E324" s="114" t="s">
        <v>388</v>
      </c>
      <c r="F324" s="114" t="s">
        <v>388</v>
      </c>
      <c r="G324" s="114" t="s">
        <v>388</v>
      </c>
      <c r="H324" s="114" t="s">
        <v>388</v>
      </c>
      <c r="I324" s="269">
        <f>SUM(I322:I323)</f>
        <v>2200.6</v>
      </c>
      <c r="J324" s="269">
        <f t="shared" ref="J324:R324" si="43">SUM(J322:J323)</f>
        <v>1263.8000000000002</v>
      </c>
      <c r="K324" s="106">
        <f t="shared" si="43"/>
        <v>68</v>
      </c>
      <c r="L324" s="269">
        <f t="shared" si="43"/>
        <v>4314222.22</v>
      </c>
      <c r="M324" s="269">
        <f t="shared" si="43"/>
        <v>0</v>
      </c>
      <c r="N324" s="269">
        <f t="shared" si="43"/>
        <v>0</v>
      </c>
      <c r="O324" s="269">
        <f t="shared" si="43"/>
        <v>0</v>
      </c>
      <c r="P324" s="269">
        <f t="shared" si="43"/>
        <v>4314222.22</v>
      </c>
      <c r="Q324" s="269">
        <f t="shared" si="43"/>
        <v>0</v>
      </c>
      <c r="R324" s="269">
        <f t="shared" si="43"/>
        <v>0</v>
      </c>
      <c r="S324" s="361"/>
      <c r="T324" s="210"/>
      <c r="U324" s="219"/>
      <c r="V324" s="208"/>
    </row>
    <row r="325" spans="1:22" ht="9" customHeight="1">
      <c r="A325" s="440" t="s">
        <v>11</v>
      </c>
      <c r="B325" s="440"/>
      <c r="C325" s="440"/>
      <c r="D325" s="440"/>
      <c r="E325" s="440"/>
      <c r="F325" s="440"/>
      <c r="G325" s="440"/>
      <c r="H325" s="440"/>
      <c r="I325" s="440"/>
      <c r="J325" s="440"/>
      <c r="K325" s="440"/>
      <c r="L325" s="440"/>
      <c r="M325" s="440"/>
      <c r="N325" s="440"/>
      <c r="O325" s="440"/>
      <c r="P325" s="440"/>
      <c r="Q325" s="440"/>
      <c r="R325" s="440"/>
      <c r="S325" s="440"/>
      <c r="T325" s="237"/>
      <c r="U325" s="237"/>
      <c r="V325" s="208"/>
    </row>
    <row r="326" spans="1:22" ht="9" customHeight="1">
      <c r="A326" s="139">
        <v>256</v>
      </c>
      <c r="B326" s="143" t="s">
        <v>924</v>
      </c>
      <c r="C326" s="147" t="s">
        <v>1104</v>
      </c>
      <c r="D326" s="180" t="s">
        <v>1103</v>
      </c>
      <c r="E326" s="163">
        <v>1941</v>
      </c>
      <c r="F326" s="164" t="s">
        <v>88</v>
      </c>
      <c r="G326" s="163">
        <v>2</v>
      </c>
      <c r="H326" s="163">
        <v>1</v>
      </c>
      <c r="I326" s="140">
        <v>398.1</v>
      </c>
      <c r="J326" s="140">
        <v>366.6</v>
      </c>
      <c r="K326" s="163">
        <v>14</v>
      </c>
      <c r="L326" s="178">
        <f>'Приложение 2.1'!G328</f>
        <v>1020483.79</v>
      </c>
      <c r="M326" s="361">
        <v>0</v>
      </c>
      <c r="N326" s="361">
        <v>0</v>
      </c>
      <c r="O326" s="361">
        <v>0</v>
      </c>
      <c r="P326" s="361">
        <f>L326</f>
        <v>1020483.79</v>
      </c>
      <c r="Q326" s="361">
        <v>0</v>
      </c>
      <c r="R326" s="361">
        <v>0</v>
      </c>
      <c r="S326" s="105" t="s">
        <v>585</v>
      </c>
      <c r="T326" s="100"/>
      <c r="U326" s="101"/>
      <c r="V326" s="208"/>
    </row>
    <row r="327" spans="1:22" ht="9" customHeight="1">
      <c r="A327" s="139">
        <v>257</v>
      </c>
      <c r="B327" s="143" t="s">
        <v>925</v>
      </c>
      <c r="C327" s="147" t="s">
        <v>1104</v>
      </c>
      <c r="D327" s="180" t="s">
        <v>1103</v>
      </c>
      <c r="E327" s="163">
        <v>1967</v>
      </c>
      <c r="F327" s="164" t="s">
        <v>88</v>
      </c>
      <c r="G327" s="163">
        <v>2</v>
      </c>
      <c r="H327" s="163">
        <v>2</v>
      </c>
      <c r="I327" s="140">
        <v>907.9</v>
      </c>
      <c r="J327" s="140">
        <v>844.1</v>
      </c>
      <c r="K327" s="163">
        <v>36</v>
      </c>
      <c r="L327" s="178">
        <f>'Приложение 2.1'!G329</f>
        <v>3241022.05</v>
      </c>
      <c r="M327" s="361">
        <v>0</v>
      </c>
      <c r="N327" s="361">
        <v>0</v>
      </c>
      <c r="O327" s="361">
        <v>0</v>
      </c>
      <c r="P327" s="361">
        <f>L327</f>
        <v>3241022.05</v>
      </c>
      <c r="Q327" s="361">
        <v>0</v>
      </c>
      <c r="R327" s="361">
        <v>0</v>
      </c>
      <c r="S327" s="105" t="s">
        <v>585</v>
      </c>
      <c r="T327" s="100"/>
      <c r="U327" s="101"/>
      <c r="V327" s="208"/>
    </row>
    <row r="328" spans="1:22" ht="9" customHeight="1">
      <c r="A328" s="139">
        <v>258</v>
      </c>
      <c r="B328" s="143" t="s">
        <v>926</v>
      </c>
      <c r="C328" s="147" t="s">
        <v>1104</v>
      </c>
      <c r="D328" s="180" t="s">
        <v>1103</v>
      </c>
      <c r="E328" s="163">
        <v>1966</v>
      </c>
      <c r="F328" s="164" t="s">
        <v>88</v>
      </c>
      <c r="G328" s="163">
        <v>2</v>
      </c>
      <c r="H328" s="163">
        <v>1</v>
      </c>
      <c r="I328" s="140">
        <v>353.8</v>
      </c>
      <c r="J328" s="140">
        <v>335.6</v>
      </c>
      <c r="K328" s="163">
        <v>17</v>
      </c>
      <c r="L328" s="178">
        <f>'Приложение 2.1'!G330</f>
        <v>1017082.08</v>
      </c>
      <c r="M328" s="361">
        <v>0</v>
      </c>
      <c r="N328" s="361">
        <v>0</v>
      </c>
      <c r="O328" s="361">
        <v>0</v>
      </c>
      <c r="P328" s="361">
        <f>L328</f>
        <v>1017082.08</v>
      </c>
      <c r="Q328" s="361">
        <v>0</v>
      </c>
      <c r="R328" s="361">
        <v>0</v>
      </c>
      <c r="S328" s="105" t="s">
        <v>585</v>
      </c>
      <c r="T328" s="100"/>
      <c r="U328" s="101"/>
      <c r="V328" s="208"/>
    </row>
    <row r="329" spans="1:22" ht="9" customHeight="1">
      <c r="A329" s="139">
        <v>259</v>
      </c>
      <c r="B329" s="143" t="s">
        <v>1165</v>
      </c>
      <c r="C329" s="147" t="s">
        <v>1104</v>
      </c>
      <c r="D329" s="180" t="s">
        <v>1103</v>
      </c>
      <c r="E329" s="139">
        <v>1986</v>
      </c>
      <c r="F329" s="164" t="s">
        <v>88</v>
      </c>
      <c r="G329" s="163">
        <v>3</v>
      </c>
      <c r="H329" s="163">
        <v>1</v>
      </c>
      <c r="I329" s="140">
        <v>1751.7</v>
      </c>
      <c r="J329" s="140">
        <v>1513.5</v>
      </c>
      <c r="K329" s="163">
        <v>84</v>
      </c>
      <c r="L329" s="178">
        <f>'Приложение 2.1'!G331</f>
        <v>2852853.34</v>
      </c>
      <c r="M329" s="361">
        <v>0</v>
      </c>
      <c r="N329" s="361">
        <v>0</v>
      </c>
      <c r="O329" s="361">
        <v>0</v>
      </c>
      <c r="P329" s="361">
        <f>L329</f>
        <v>2852853.34</v>
      </c>
      <c r="Q329" s="361">
        <v>0</v>
      </c>
      <c r="R329" s="361">
        <v>0</v>
      </c>
      <c r="S329" s="105" t="s">
        <v>585</v>
      </c>
      <c r="T329" s="100"/>
      <c r="U329" s="101"/>
      <c r="V329" s="208"/>
    </row>
    <row r="330" spans="1:22" ht="24" customHeight="1">
      <c r="A330" s="515" t="s">
        <v>12</v>
      </c>
      <c r="B330" s="515"/>
      <c r="C330" s="147"/>
      <c r="D330" s="374"/>
      <c r="E330" s="114" t="s">
        <v>388</v>
      </c>
      <c r="F330" s="114" t="s">
        <v>388</v>
      </c>
      <c r="G330" s="114" t="s">
        <v>388</v>
      </c>
      <c r="H330" s="114" t="s">
        <v>388</v>
      </c>
      <c r="I330" s="269">
        <f t="shared" ref="I330:R330" si="44">SUM(I326:I329)</f>
        <v>3411.5</v>
      </c>
      <c r="J330" s="269">
        <f t="shared" si="44"/>
        <v>3059.8</v>
      </c>
      <c r="K330" s="106">
        <f t="shared" si="44"/>
        <v>151</v>
      </c>
      <c r="L330" s="269">
        <f t="shared" si="44"/>
        <v>8131441.2599999998</v>
      </c>
      <c r="M330" s="269">
        <f t="shared" si="44"/>
        <v>0</v>
      </c>
      <c r="N330" s="269">
        <f t="shared" si="44"/>
        <v>0</v>
      </c>
      <c r="O330" s="269">
        <f t="shared" si="44"/>
        <v>0</v>
      </c>
      <c r="P330" s="269">
        <f t="shared" si="44"/>
        <v>8131441.2599999998</v>
      </c>
      <c r="Q330" s="269">
        <f t="shared" si="44"/>
        <v>0</v>
      </c>
      <c r="R330" s="269">
        <f t="shared" si="44"/>
        <v>0</v>
      </c>
      <c r="S330" s="361"/>
      <c r="T330" s="210"/>
      <c r="U330" s="219"/>
      <c r="V330" s="208"/>
    </row>
    <row r="331" spans="1:22" ht="9" customHeight="1">
      <c r="A331" s="440" t="s">
        <v>1026</v>
      </c>
      <c r="B331" s="440"/>
      <c r="C331" s="440"/>
      <c r="D331" s="440"/>
      <c r="E331" s="440"/>
      <c r="F331" s="440"/>
      <c r="G331" s="440"/>
      <c r="H331" s="440"/>
      <c r="I331" s="440"/>
      <c r="J331" s="440"/>
      <c r="K331" s="440"/>
      <c r="L331" s="440"/>
      <c r="M331" s="440"/>
      <c r="N331" s="440"/>
      <c r="O331" s="440"/>
      <c r="P331" s="440"/>
      <c r="Q331" s="440"/>
      <c r="R331" s="440"/>
      <c r="S331" s="440"/>
      <c r="T331" s="237"/>
      <c r="U331" s="237"/>
      <c r="V331" s="208"/>
    </row>
    <row r="332" spans="1:22" ht="9" customHeight="1">
      <c r="A332" s="139">
        <v>260</v>
      </c>
      <c r="B332" s="374" t="s">
        <v>930</v>
      </c>
      <c r="C332" s="147" t="s">
        <v>1104</v>
      </c>
      <c r="D332" s="180" t="s">
        <v>1103</v>
      </c>
      <c r="E332" s="197">
        <v>1985</v>
      </c>
      <c r="F332" s="114" t="s">
        <v>88</v>
      </c>
      <c r="G332" s="197">
        <v>2</v>
      </c>
      <c r="H332" s="197">
        <v>3</v>
      </c>
      <c r="I332" s="140">
        <v>934.9</v>
      </c>
      <c r="J332" s="140">
        <v>873.5</v>
      </c>
      <c r="K332" s="163">
        <v>28</v>
      </c>
      <c r="L332" s="178">
        <f>'Приложение 2.1'!G334</f>
        <v>2598984.16</v>
      </c>
      <c r="M332" s="361">
        <v>0</v>
      </c>
      <c r="N332" s="361">
        <v>0</v>
      </c>
      <c r="O332" s="361">
        <v>0</v>
      </c>
      <c r="P332" s="361">
        <f>L332</f>
        <v>2598984.16</v>
      </c>
      <c r="Q332" s="361">
        <v>0</v>
      </c>
      <c r="R332" s="361">
        <v>0</v>
      </c>
      <c r="S332" s="105" t="s">
        <v>585</v>
      </c>
      <c r="T332" s="100"/>
      <c r="U332" s="101"/>
      <c r="V332" s="208"/>
    </row>
    <row r="333" spans="1:22" ht="36.75" customHeight="1">
      <c r="A333" s="515" t="s">
        <v>1027</v>
      </c>
      <c r="B333" s="515"/>
      <c r="C333" s="147"/>
      <c r="D333" s="374"/>
      <c r="E333" s="114" t="s">
        <v>388</v>
      </c>
      <c r="F333" s="114" t="s">
        <v>388</v>
      </c>
      <c r="G333" s="114" t="s">
        <v>388</v>
      </c>
      <c r="H333" s="114" t="s">
        <v>388</v>
      </c>
      <c r="I333" s="269">
        <f>SUM(I332)</f>
        <v>934.9</v>
      </c>
      <c r="J333" s="269">
        <f t="shared" ref="J333:R333" si="45">SUM(J332)</f>
        <v>873.5</v>
      </c>
      <c r="K333" s="106">
        <f t="shared" si="45"/>
        <v>28</v>
      </c>
      <c r="L333" s="269">
        <f t="shared" si="45"/>
        <v>2598984.16</v>
      </c>
      <c r="M333" s="269">
        <f t="shared" si="45"/>
        <v>0</v>
      </c>
      <c r="N333" s="269">
        <f t="shared" si="45"/>
        <v>0</v>
      </c>
      <c r="O333" s="269">
        <f t="shared" si="45"/>
        <v>0</v>
      </c>
      <c r="P333" s="269">
        <f t="shared" si="45"/>
        <v>2598984.16</v>
      </c>
      <c r="Q333" s="269">
        <f t="shared" si="45"/>
        <v>0</v>
      </c>
      <c r="R333" s="269">
        <f t="shared" si="45"/>
        <v>0</v>
      </c>
      <c r="S333" s="361"/>
      <c r="T333" s="210"/>
      <c r="U333" s="219"/>
      <c r="V333" s="208"/>
    </row>
    <row r="334" spans="1:22" ht="9" customHeight="1">
      <c r="A334" s="440" t="s">
        <v>426</v>
      </c>
      <c r="B334" s="440"/>
      <c r="C334" s="440"/>
      <c r="D334" s="440"/>
      <c r="E334" s="440"/>
      <c r="F334" s="440"/>
      <c r="G334" s="440"/>
      <c r="H334" s="440"/>
      <c r="I334" s="440"/>
      <c r="J334" s="440"/>
      <c r="K334" s="440"/>
      <c r="L334" s="440"/>
      <c r="M334" s="440"/>
      <c r="N334" s="440"/>
      <c r="O334" s="440"/>
      <c r="P334" s="440"/>
      <c r="Q334" s="440"/>
      <c r="R334" s="440"/>
      <c r="S334" s="440"/>
      <c r="T334" s="237"/>
      <c r="U334" s="237"/>
      <c r="V334" s="208"/>
    </row>
    <row r="335" spans="1:22" ht="9" customHeight="1">
      <c r="A335" s="368">
        <v>261</v>
      </c>
      <c r="B335" s="129" t="s">
        <v>932</v>
      </c>
      <c r="C335" s="105" t="s">
        <v>1104</v>
      </c>
      <c r="D335" s="180" t="s">
        <v>1103</v>
      </c>
      <c r="E335" s="103">
        <v>1976</v>
      </c>
      <c r="F335" s="368" t="s">
        <v>88</v>
      </c>
      <c r="G335" s="103">
        <v>2</v>
      </c>
      <c r="H335" s="103">
        <v>3</v>
      </c>
      <c r="I335" s="361">
        <v>996.3</v>
      </c>
      <c r="J335" s="361">
        <v>894.2</v>
      </c>
      <c r="K335" s="368">
        <v>37</v>
      </c>
      <c r="L335" s="178">
        <f>'Приложение 2.1'!G337</f>
        <v>2133057.34</v>
      </c>
      <c r="M335" s="361">
        <v>0</v>
      </c>
      <c r="N335" s="361">
        <v>0</v>
      </c>
      <c r="O335" s="361">
        <v>0</v>
      </c>
      <c r="P335" s="361">
        <f>L335</f>
        <v>2133057.34</v>
      </c>
      <c r="Q335" s="361">
        <v>0</v>
      </c>
      <c r="R335" s="361">
        <v>0</v>
      </c>
      <c r="S335" s="105" t="s">
        <v>585</v>
      </c>
      <c r="T335" s="100"/>
      <c r="U335" s="101"/>
      <c r="V335" s="208"/>
    </row>
    <row r="336" spans="1:22" ht="37.5" customHeight="1">
      <c r="A336" s="514" t="s">
        <v>1162</v>
      </c>
      <c r="B336" s="514"/>
      <c r="C336" s="105"/>
      <c r="D336" s="354"/>
      <c r="E336" s="114" t="s">
        <v>388</v>
      </c>
      <c r="F336" s="114" t="s">
        <v>388</v>
      </c>
      <c r="G336" s="114" t="s">
        <v>388</v>
      </c>
      <c r="H336" s="114" t="s">
        <v>388</v>
      </c>
      <c r="I336" s="269">
        <f>SUM(I335)</f>
        <v>996.3</v>
      </c>
      <c r="J336" s="269">
        <f t="shared" ref="J336:R336" si="46">SUM(J335)</f>
        <v>894.2</v>
      </c>
      <c r="K336" s="106">
        <f t="shared" si="46"/>
        <v>37</v>
      </c>
      <c r="L336" s="269">
        <f t="shared" si="46"/>
        <v>2133057.34</v>
      </c>
      <c r="M336" s="269">
        <f t="shared" si="46"/>
        <v>0</v>
      </c>
      <c r="N336" s="269">
        <f t="shared" si="46"/>
        <v>0</v>
      </c>
      <c r="O336" s="269">
        <f t="shared" si="46"/>
        <v>0</v>
      </c>
      <c r="P336" s="269">
        <f t="shared" si="46"/>
        <v>2133057.34</v>
      </c>
      <c r="Q336" s="269">
        <f t="shared" si="46"/>
        <v>0</v>
      </c>
      <c r="R336" s="269">
        <f t="shared" si="46"/>
        <v>0</v>
      </c>
      <c r="S336" s="361"/>
      <c r="T336" s="98"/>
      <c r="U336" s="101"/>
      <c r="V336" s="208"/>
    </row>
    <row r="337" spans="1:22" ht="9" customHeight="1">
      <c r="A337" s="440" t="s">
        <v>1045</v>
      </c>
      <c r="B337" s="440"/>
      <c r="C337" s="440"/>
      <c r="D337" s="440"/>
      <c r="E337" s="440"/>
      <c r="F337" s="440"/>
      <c r="G337" s="440"/>
      <c r="H337" s="440"/>
      <c r="I337" s="440"/>
      <c r="J337" s="440"/>
      <c r="K337" s="440"/>
      <c r="L337" s="440"/>
      <c r="M337" s="440"/>
      <c r="N337" s="440"/>
      <c r="O337" s="440"/>
      <c r="P337" s="440"/>
      <c r="Q337" s="440"/>
      <c r="R337" s="440"/>
      <c r="S337" s="440"/>
      <c r="T337" s="237"/>
      <c r="U337" s="237"/>
      <c r="V337" s="208"/>
    </row>
    <row r="338" spans="1:22" ht="9" customHeight="1">
      <c r="A338" s="368">
        <v>262</v>
      </c>
      <c r="B338" s="354" t="s">
        <v>934</v>
      </c>
      <c r="C338" s="265" t="s">
        <v>1104</v>
      </c>
      <c r="D338" s="180" t="s">
        <v>1103</v>
      </c>
      <c r="E338" s="197">
        <v>1973</v>
      </c>
      <c r="F338" s="114" t="s">
        <v>88</v>
      </c>
      <c r="G338" s="197">
        <v>2</v>
      </c>
      <c r="H338" s="197">
        <v>2</v>
      </c>
      <c r="I338" s="361">
        <v>311.3</v>
      </c>
      <c r="J338" s="361">
        <v>297.10000000000002</v>
      </c>
      <c r="K338" s="368">
        <v>10</v>
      </c>
      <c r="L338" s="178">
        <f>'Приложение 2.1'!G340</f>
        <v>1704859.93</v>
      </c>
      <c r="M338" s="361">
        <v>0</v>
      </c>
      <c r="N338" s="361">
        <v>0</v>
      </c>
      <c r="O338" s="361">
        <v>0</v>
      </c>
      <c r="P338" s="361">
        <f>L338</f>
        <v>1704859.93</v>
      </c>
      <c r="Q338" s="361">
        <v>0</v>
      </c>
      <c r="R338" s="361">
        <v>0</v>
      </c>
      <c r="S338" s="105" t="s">
        <v>585</v>
      </c>
      <c r="T338" s="100"/>
      <c r="U338" s="101"/>
      <c r="V338" s="208"/>
    </row>
    <row r="339" spans="1:22" ht="22.5" customHeight="1">
      <c r="A339" s="514" t="s">
        <v>1163</v>
      </c>
      <c r="B339" s="514"/>
      <c r="C339" s="105"/>
      <c r="D339" s="368"/>
      <c r="E339" s="114" t="s">
        <v>388</v>
      </c>
      <c r="F339" s="114" t="s">
        <v>388</v>
      </c>
      <c r="G339" s="114" t="s">
        <v>388</v>
      </c>
      <c r="H339" s="114" t="s">
        <v>388</v>
      </c>
      <c r="I339" s="269">
        <f>SUM(I338)</f>
        <v>311.3</v>
      </c>
      <c r="J339" s="269">
        <f t="shared" ref="J339:R339" si="47">SUM(J338)</f>
        <v>297.10000000000002</v>
      </c>
      <c r="K339" s="106">
        <f t="shared" si="47"/>
        <v>10</v>
      </c>
      <c r="L339" s="269">
        <f t="shared" si="47"/>
        <v>1704859.93</v>
      </c>
      <c r="M339" s="269">
        <f t="shared" si="47"/>
        <v>0</v>
      </c>
      <c r="N339" s="269">
        <f t="shared" si="47"/>
        <v>0</v>
      </c>
      <c r="O339" s="269">
        <f t="shared" si="47"/>
        <v>0</v>
      </c>
      <c r="P339" s="269">
        <f t="shared" si="47"/>
        <v>1704859.93</v>
      </c>
      <c r="Q339" s="269">
        <f t="shared" si="47"/>
        <v>0</v>
      </c>
      <c r="R339" s="269">
        <f t="shared" si="47"/>
        <v>0</v>
      </c>
      <c r="S339" s="361"/>
      <c r="T339" s="98"/>
      <c r="U339" s="101"/>
      <c r="V339" s="208"/>
    </row>
    <row r="340" spans="1:22" ht="9" customHeight="1">
      <c r="A340" s="430" t="s">
        <v>29</v>
      </c>
      <c r="B340" s="430"/>
      <c r="C340" s="430"/>
      <c r="D340" s="430"/>
      <c r="E340" s="430"/>
      <c r="F340" s="430"/>
      <c r="G340" s="430"/>
      <c r="H340" s="430"/>
      <c r="I340" s="430"/>
      <c r="J340" s="430"/>
      <c r="K340" s="430"/>
      <c r="L340" s="430"/>
      <c r="M340" s="430"/>
      <c r="N340" s="430"/>
      <c r="O340" s="430"/>
      <c r="P340" s="430"/>
      <c r="Q340" s="430"/>
      <c r="R340" s="430"/>
      <c r="S340" s="430"/>
      <c r="T340" s="209"/>
      <c r="U340" s="209"/>
      <c r="V340" s="208"/>
    </row>
    <row r="341" spans="1:22" ht="9" customHeight="1">
      <c r="A341" s="368">
        <v>263</v>
      </c>
      <c r="B341" s="129" t="s">
        <v>935</v>
      </c>
      <c r="C341" s="105" t="s">
        <v>1104</v>
      </c>
      <c r="D341" s="180" t="s">
        <v>1103</v>
      </c>
      <c r="E341" s="103">
        <v>1968</v>
      </c>
      <c r="F341" s="368" t="s">
        <v>88</v>
      </c>
      <c r="G341" s="103">
        <v>2</v>
      </c>
      <c r="H341" s="103">
        <v>1</v>
      </c>
      <c r="I341" s="361">
        <v>862.2</v>
      </c>
      <c r="J341" s="361">
        <v>656</v>
      </c>
      <c r="K341" s="103">
        <v>50</v>
      </c>
      <c r="L341" s="178">
        <f>'Приложение 2.1'!G343</f>
        <v>1995770.66</v>
      </c>
      <c r="M341" s="361">
        <v>0</v>
      </c>
      <c r="N341" s="361">
        <v>0</v>
      </c>
      <c r="O341" s="361">
        <v>0</v>
      </c>
      <c r="P341" s="361">
        <f>L341</f>
        <v>1995770.66</v>
      </c>
      <c r="Q341" s="361">
        <v>0</v>
      </c>
      <c r="R341" s="361">
        <v>0</v>
      </c>
      <c r="S341" s="105" t="s">
        <v>585</v>
      </c>
      <c r="T341" s="100"/>
      <c r="U341" s="101"/>
      <c r="V341" s="208"/>
    </row>
    <row r="342" spans="1:22" ht="9" customHeight="1">
      <c r="A342" s="368">
        <v>264</v>
      </c>
      <c r="B342" s="129" t="s">
        <v>936</v>
      </c>
      <c r="C342" s="105" t="s">
        <v>1104</v>
      </c>
      <c r="D342" s="180" t="s">
        <v>1103</v>
      </c>
      <c r="E342" s="103">
        <v>1960</v>
      </c>
      <c r="F342" s="368" t="s">
        <v>88</v>
      </c>
      <c r="G342" s="103">
        <v>2</v>
      </c>
      <c r="H342" s="103">
        <v>1</v>
      </c>
      <c r="I342" s="361">
        <v>309</v>
      </c>
      <c r="J342" s="361">
        <v>284.5</v>
      </c>
      <c r="K342" s="103">
        <v>9</v>
      </c>
      <c r="L342" s="178">
        <f>'Приложение 2.1'!G344</f>
        <v>939297.61</v>
      </c>
      <c r="M342" s="361">
        <v>0</v>
      </c>
      <c r="N342" s="361">
        <v>0</v>
      </c>
      <c r="O342" s="361">
        <v>0</v>
      </c>
      <c r="P342" s="361">
        <f>L342</f>
        <v>939297.61</v>
      </c>
      <c r="Q342" s="361">
        <v>0</v>
      </c>
      <c r="R342" s="361">
        <v>0</v>
      </c>
      <c r="S342" s="105" t="s">
        <v>585</v>
      </c>
      <c r="T342" s="100"/>
      <c r="U342" s="101"/>
      <c r="V342" s="208"/>
    </row>
    <row r="343" spans="1:22" ht="9" customHeight="1">
      <c r="A343" s="368">
        <v>265</v>
      </c>
      <c r="B343" s="129" t="s">
        <v>937</v>
      </c>
      <c r="C343" s="105" t="s">
        <v>1104</v>
      </c>
      <c r="D343" s="180" t="s">
        <v>1103</v>
      </c>
      <c r="E343" s="103">
        <v>1974</v>
      </c>
      <c r="F343" s="368" t="s">
        <v>88</v>
      </c>
      <c r="G343" s="103">
        <v>2</v>
      </c>
      <c r="H343" s="103">
        <v>2</v>
      </c>
      <c r="I343" s="361">
        <v>574</v>
      </c>
      <c r="J343" s="361">
        <v>525.6</v>
      </c>
      <c r="K343" s="103">
        <v>23</v>
      </c>
      <c r="L343" s="178">
        <f>'Приложение 2.1'!G345</f>
        <v>1553820.93</v>
      </c>
      <c r="M343" s="361">
        <v>0</v>
      </c>
      <c r="N343" s="361">
        <v>0</v>
      </c>
      <c r="O343" s="361">
        <v>0</v>
      </c>
      <c r="P343" s="361">
        <f>L343</f>
        <v>1553820.93</v>
      </c>
      <c r="Q343" s="361">
        <v>0</v>
      </c>
      <c r="R343" s="361">
        <v>0</v>
      </c>
      <c r="S343" s="105" t="s">
        <v>585</v>
      </c>
      <c r="T343" s="100"/>
      <c r="U343" s="101"/>
      <c r="V343" s="208"/>
    </row>
    <row r="344" spans="1:22" ht="21" customHeight="1">
      <c r="A344" s="514" t="s">
        <v>30</v>
      </c>
      <c r="B344" s="514"/>
      <c r="C344" s="105"/>
      <c r="D344" s="354"/>
      <c r="E344" s="114" t="s">
        <v>388</v>
      </c>
      <c r="F344" s="114" t="s">
        <v>388</v>
      </c>
      <c r="G344" s="114" t="s">
        <v>388</v>
      </c>
      <c r="H344" s="114" t="s">
        <v>388</v>
      </c>
      <c r="I344" s="269">
        <f>SUM(I341:I343)</f>
        <v>1745.2</v>
      </c>
      <c r="J344" s="269">
        <f t="shared" ref="J344:R344" si="48">SUM(J341:J343)</f>
        <v>1466.1</v>
      </c>
      <c r="K344" s="106">
        <f t="shared" si="48"/>
        <v>82</v>
      </c>
      <c r="L344" s="269">
        <f t="shared" si="48"/>
        <v>4488889.2</v>
      </c>
      <c r="M344" s="269">
        <f t="shared" si="48"/>
        <v>0</v>
      </c>
      <c r="N344" s="269">
        <f t="shared" si="48"/>
        <v>0</v>
      </c>
      <c r="O344" s="269">
        <f t="shared" si="48"/>
        <v>0</v>
      </c>
      <c r="P344" s="269">
        <f t="shared" si="48"/>
        <v>4488889.2</v>
      </c>
      <c r="Q344" s="269">
        <f t="shared" si="48"/>
        <v>0</v>
      </c>
      <c r="R344" s="269">
        <f t="shared" si="48"/>
        <v>0</v>
      </c>
      <c r="S344" s="269"/>
      <c r="T344" s="100"/>
      <c r="U344" s="101"/>
      <c r="V344" s="208"/>
    </row>
    <row r="345" spans="1:22" ht="9" customHeight="1">
      <c r="A345" s="430" t="s">
        <v>35</v>
      </c>
      <c r="B345" s="430"/>
      <c r="C345" s="430"/>
      <c r="D345" s="430"/>
      <c r="E345" s="430"/>
      <c r="F345" s="430"/>
      <c r="G345" s="430"/>
      <c r="H345" s="430"/>
      <c r="I345" s="430"/>
      <c r="J345" s="430"/>
      <c r="K345" s="430"/>
      <c r="L345" s="430"/>
      <c r="M345" s="430"/>
      <c r="N345" s="430"/>
      <c r="O345" s="430"/>
      <c r="P345" s="430"/>
      <c r="Q345" s="430"/>
      <c r="R345" s="430"/>
      <c r="S345" s="430"/>
      <c r="T345" s="209"/>
      <c r="U345" s="209"/>
      <c r="V345" s="208"/>
    </row>
    <row r="346" spans="1:22" ht="9" customHeight="1">
      <c r="A346" s="368">
        <v>266</v>
      </c>
      <c r="B346" s="129" t="s">
        <v>940</v>
      </c>
      <c r="C346" s="105" t="s">
        <v>1104</v>
      </c>
      <c r="D346" s="180" t="s">
        <v>1103</v>
      </c>
      <c r="E346" s="103">
        <v>1972</v>
      </c>
      <c r="F346" s="368" t="s">
        <v>88</v>
      </c>
      <c r="G346" s="103">
        <v>2</v>
      </c>
      <c r="H346" s="103">
        <v>1</v>
      </c>
      <c r="I346" s="361">
        <v>465</v>
      </c>
      <c r="J346" s="361">
        <v>360</v>
      </c>
      <c r="K346" s="103">
        <v>35</v>
      </c>
      <c r="L346" s="178">
        <f>'Приложение 2.1'!G348</f>
        <v>1270726.8899999999</v>
      </c>
      <c r="M346" s="361">
        <v>0</v>
      </c>
      <c r="N346" s="361">
        <v>0</v>
      </c>
      <c r="O346" s="361">
        <v>0</v>
      </c>
      <c r="P346" s="361">
        <f t="shared" ref="P346:P352" si="49">L346</f>
        <v>1270726.8899999999</v>
      </c>
      <c r="Q346" s="361">
        <v>0</v>
      </c>
      <c r="R346" s="361">
        <v>0</v>
      </c>
      <c r="S346" s="105" t="s">
        <v>585</v>
      </c>
      <c r="T346" s="100"/>
      <c r="U346" s="101"/>
      <c r="V346" s="208"/>
    </row>
    <row r="347" spans="1:22" ht="9" customHeight="1">
      <c r="A347" s="368">
        <v>267</v>
      </c>
      <c r="B347" s="129" t="s">
        <v>941</v>
      </c>
      <c r="C347" s="105" t="s">
        <v>1104</v>
      </c>
      <c r="D347" s="180" t="s">
        <v>1103</v>
      </c>
      <c r="E347" s="103">
        <v>1975</v>
      </c>
      <c r="F347" s="368" t="s">
        <v>88</v>
      </c>
      <c r="G347" s="103">
        <v>2</v>
      </c>
      <c r="H347" s="103">
        <v>1</v>
      </c>
      <c r="I347" s="361">
        <v>465</v>
      </c>
      <c r="J347" s="361">
        <v>368</v>
      </c>
      <c r="K347" s="103">
        <v>18</v>
      </c>
      <c r="L347" s="178">
        <f>'Приложение 2.1'!G349</f>
        <v>1066501.03</v>
      </c>
      <c r="M347" s="361">
        <v>0</v>
      </c>
      <c r="N347" s="361">
        <v>0</v>
      </c>
      <c r="O347" s="361">
        <v>0</v>
      </c>
      <c r="P347" s="361">
        <f t="shared" si="49"/>
        <v>1066501.03</v>
      </c>
      <c r="Q347" s="361">
        <v>0</v>
      </c>
      <c r="R347" s="361">
        <v>0</v>
      </c>
      <c r="S347" s="105" t="s">
        <v>585</v>
      </c>
      <c r="T347" s="100"/>
      <c r="U347" s="101"/>
      <c r="V347" s="208"/>
    </row>
    <row r="348" spans="1:22" ht="9" customHeight="1">
      <c r="A348" s="368">
        <v>268</v>
      </c>
      <c r="B348" s="129" t="s">
        <v>942</v>
      </c>
      <c r="C348" s="105" t="s">
        <v>1104</v>
      </c>
      <c r="D348" s="180" t="s">
        <v>1103</v>
      </c>
      <c r="E348" s="103">
        <v>1967</v>
      </c>
      <c r="F348" s="368" t="s">
        <v>88</v>
      </c>
      <c r="G348" s="103">
        <v>2</v>
      </c>
      <c r="H348" s="103">
        <v>1</v>
      </c>
      <c r="I348" s="361">
        <v>445.7</v>
      </c>
      <c r="J348" s="361">
        <v>373.1</v>
      </c>
      <c r="K348" s="103">
        <v>14</v>
      </c>
      <c r="L348" s="178">
        <f>'Приложение 2.1'!G350</f>
        <v>1348545.31</v>
      </c>
      <c r="M348" s="361">
        <v>0</v>
      </c>
      <c r="N348" s="361">
        <v>0</v>
      </c>
      <c r="O348" s="361">
        <v>0</v>
      </c>
      <c r="P348" s="361">
        <f t="shared" si="49"/>
        <v>1348545.31</v>
      </c>
      <c r="Q348" s="361">
        <v>0</v>
      </c>
      <c r="R348" s="361">
        <v>0</v>
      </c>
      <c r="S348" s="105" t="s">
        <v>585</v>
      </c>
      <c r="T348" s="100"/>
      <c r="U348" s="101"/>
      <c r="V348" s="208"/>
    </row>
    <row r="349" spans="1:22" ht="9" customHeight="1">
      <c r="A349" s="368">
        <v>269</v>
      </c>
      <c r="B349" s="129" t="s">
        <v>943</v>
      </c>
      <c r="C349" s="105" t="s">
        <v>1104</v>
      </c>
      <c r="D349" s="180" t="s">
        <v>1103</v>
      </c>
      <c r="E349" s="103">
        <v>1961</v>
      </c>
      <c r="F349" s="368" t="s">
        <v>88</v>
      </c>
      <c r="G349" s="103">
        <v>2</v>
      </c>
      <c r="H349" s="103">
        <v>1</v>
      </c>
      <c r="I349" s="361">
        <v>356.9</v>
      </c>
      <c r="J349" s="361">
        <v>327.7</v>
      </c>
      <c r="K349" s="103">
        <v>13</v>
      </c>
      <c r="L349" s="178">
        <f>'Приложение 2.1'!G351</f>
        <v>736090.8</v>
      </c>
      <c r="M349" s="361">
        <v>0</v>
      </c>
      <c r="N349" s="361">
        <v>0</v>
      </c>
      <c r="O349" s="361">
        <v>0</v>
      </c>
      <c r="P349" s="361">
        <f t="shared" si="49"/>
        <v>736090.8</v>
      </c>
      <c r="Q349" s="361">
        <v>0</v>
      </c>
      <c r="R349" s="361">
        <v>0</v>
      </c>
      <c r="S349" s="105" t="s">
        <v>585</v>
      </c>
      <c r="T349" s="100"/>
      <c r="U349" s="101"/>
      <c r="V349" s="208"/>
    </row>
    <row r="350" spans="1:22" ht="9" customHeight="1">
      <c r="A350" s="368">
        <v>270</v>
      </c>
      <c r="B350" s="129" t="s">
        <v>944</v>
      </c>
      <c r="C350" s="105" t="s">
        <v>1104</v>
      </c>
      <c r="D350" s="180" t="s">
        <v>1103</v>
      </c>
      <c r="E350" s="103">
        <v>1953</v>
      </c>
      <c r="F350" s="368" t="s">
        <v>88</v>
      </c>
      <c r="G350" s="103">
        <v>1</v>
      </c>
      <c r="H350" s="103">
        <v>1</v>
      </c>
      <c r="I350" s="361">
        <v>146.5</v>
      </c>
      <c r="J350" s="361">
        <v>136.6</v>
      </c>
      <c r="K350" s="103">
        <v>8</v>
      </c>
      <c r="L350" s="178">
        <f>'Приложение 2.1'!G352</f>
        <v>896406.9</v>
      </c>
      <c r="M350" s="361">
        <v>0</v>
      </c>
      <c r="N350" s="361">
        <v>0</v>
      </c>
      <c r="O350" s="361">
        <v>0</v>
      </c>
      <c r="P350" s="361">
        <f t="shared" si="49"/>
        <v>896406.9</v>
      </c>
      <c r="Q350" s="361">
        <v>0</v>
      </c>
      <c r="R350" s="361">
        <v>0</v>
      </c>
      <c r="S350" s="105" t="s">
        <v>585</v>
      </c>
      <c r="T350" s="100"/>
      <c r="U350" s="101"/>
      <c r="V350" s="208"/>
    </row>
    <row r="351" spans="1:22" ht="9" customHeight="1">
      <c r="A351" s="368">
        <v>271</v>
      </c>
      <c r="B351" s="129" t="s">
        <v>945</v>
      </c>
      <c r="C351" s="105" t="s">
        <v>1104</v>
      </c>
      <c r="D351" s="180" t="s">
        <v>1103</v>
      </c>
      <c r="E351" s="103">
        <v>1975</v>
      </c>
      <c r="F351" s="368" t="s">
        <v>88</v>
      </c>
      <c r="G351" s="103">
        <v>1</v>
      </c>
      <c r="H351" s="103">
        <v>2</v>
      </c>
      <c r="I351" s="361">
        <v>390.4</v>
      </c>
      <c r="J351" s="361">
        <v>340.4</v>
      </c>
      <c r="K351" s="103">
        <v>20</v>
      </c>
      <c r="L351" s="178">
        <f>'Приложение 2.1'!G353</f>
        <v>860604.41</v>
      </c>
      <c r="M351" s="361">
        <v>0</v>
      </c>
      <c r="N351" s="361">
        <v>0</v>
      </c>
      <c r="O351" s="361">
        <v>0</v>
      </c>
      <c r="P351" s="361">
        <f t="shared" si="49"/>
        <v>860604.41</v>
      </c>
      <c r="Q351" s="361">
        <v>0</v>
      </c>
      <c r="R351" s="361">
        <v>0</v>
      </c>
      <c r="S351" s="105" t="s">
        <v>585</v>
      </c>
      <c r="T351" s="100"/>
      <c r="U351" s="101"/>
      <c r="V351" s="208"/>
    </row>
    <row r="352" spans="1:22" ht="9" customHeight="1">
      <c r="A352" s="368">
        <v>272</v>
      </c>
      <c r="B352" s="129" t="s">
        <v>946</v>
      </c>
      <c r="C352" s="105" t="s">
        <v>1104</v>
      </c>
      <c r="D352" s="368" t="s">
        <v>1103</v>
      </c>
      <c r="E352" s="103">
        <v>1976</v>
      </c>
      <c r="F352" s="368" t="s">
        <v>88</v>
      </c>
      <c r="G352" s="103">
        <v>2</v>
      </c>
      <c r="H352" s="103">
        <v>1</v>
      </c>
      <c r="I352" s="361">
        <v>731.52</v>
      </c>
      <c r="J352" s="361">
        <v>601.9</v>
      </c>
      <c r="K352" s="103">
        <v>56</v>
      </c>
      <c r="L352" s="178">
        <f>'Приложение 2.1'!G354</f>
        <v>1217200.1299999999</v>
      </c>
      <c r="M352" s="361">
        <v>0</v>
      </c>
      <c r="N352" s="361">
        <v>0</v>
      </c>
      <c r="O352" s="361">
        <v>0</v>
      </c>
      <c r="P352" s="361">
        <f t="shared" si="49"/>
        <v>1217200.1299999999</v>
      </c>
      <c r="Q352" s="361">
        <v>0</v>
      </c>
      <c r="R352" s="361">
        <v>0</v>
      </c>
      <c r="S352" s="105" t="s">
        <v>585</v>
      </c>
      <c r="T352" s="100"/>
      <c r="U352" s="101"/>
      <c r="V352" s="208"/>
    </row>
    <row r="353" spans="1:22" ht="39.75" customHeight="1">
      <c r="A353" s="514" t="s">
        <v>36</v>
      </c>
      <c r="B353" s="514"/>
      <c r="C353" s="105"/>
      <c r="D353" s="354"/>
      <c r="E353" s="114" t="s">
        <v>388</v>
      </c>
      <c r="F353" s="114" t="s">
        <v>388</v>
      </c>
      <c r="G353" s="114" t="s">
        <v>388</v>
      </c>
      <c r="H353" s="114" t="s">
        <v>388</v>
      </c>
      <c r="I353" s="269">
        <f>SUM(I346:I352)</f>
        <v>3001.02</v>
      </c>
      <c r="J353" s="269">
        <f t="shared" ref="J353:R353" si="50">SUM(J346:J352)</f>
        <v>2507.6999999999998</v>
      </c>
      <c r="K353" s="106">
        <f t="shared" si="50"/>
        <v>164</v>
      </c>
      <c r="L353" s="269">
        <f t="shared" si="50"/>
        <v>7396075.4700000007</v>
      </c>
      <c r="M353" s="269">
        <f t="shared" si="50"/>
        <v>0</v>
      </c>
      <c r="N353" s="269">
        <f t="shared" si="50"/>
        <v>0</v>
      </c>
      <c r="O353" s="269">
        <f t="shared" si="50"/>
        <v>0</v>
      </c>
      <c r="P353" s="269">
        <f t="shared" si="50"/>
        <v>7396075.4700000007</v>
      </c>
      <c r="Q353" s="269">
        <f t="shared" si="50"/>
        <v>0</v>
      </c>
      <c r="R353" s="269">
        <f t="shared" si="50"/>
        <v>0</v>
      </c>
      <c r="S353" s="269"/>
      <c r="T353" s="100"/>
      <c r="U353" s="101"/>
      <c r="V353" s="208"/>
    </row>
    <row r="354" spans="1:22" ht="9" customHeight="1">
      <c r="A354" s="430" t="s">
        <v>40</v>
      </c>
      <c r="B354" s="430"/>
      <c r="C354" s="430"/>
      <c r="D354" s="430"/>
      <c r="E354" s="430"/>
      <c r="F354" s="430"/>
      <c r="G354" s="430"/>
      <c r="H354" s="430"/>
      <c r="I354" s="430"/>
      <c r="J354" s="430"/>
      <c r="K354" s="430"/>
      <c r="L354" s="430"/>
      <c r="M354" s="430"/>
      <c r="N354" s="430"/>
      <c r="O354" s="430"/>
      <c r="P354" s="430"/>
      <c r="Q354" s="430"/>
      <c r="R354" s="430"/>
      <c r="S354" s="430"/>
      <c r="T354" s="209"/>
      <c r="U354" s="209"/>
      <c r="V354" s="208"/>
    </row>
    <row r="355" spans="1:22" ht="9" customHeight="1">
      <c r="A355" s="368">
        <v>273</v>
      </c>
      <c r="B355" s="129" t="s">
        <v>952</v>
      </c>
      <c r="C355" s="105" t="s">
        <v>1104</v>
      </c>
      <c r="D355" s="180" t="s">
        <v>1103</v>
      </c>
      <c r="E355" s="103">
        <v>1947</v>
      </c>
      <c r="F355" s="368" t="s">
        <v>764</v>
      </c>
      <c r="G355" s="103">
        <v>2</v>
      </c>
      <c r="H355" s="103">
        <v>2</v>
      </c>
      <c r="I355" s="361">
        <v>412.31</v>
      </c>
      <c r="J355" s="361">
        <v>366.74</v>
      </c>
      <c r="K355" s="103">
        <v>23</v>
      </c>
      <c r="L355" s="178">
        <f>'Приложение 2.1'!G357</f>
        <v>1343411.91</v>
      </c>
      <c r="M355" s="361">
        <v>0</v>
      </c>
      <c r="N355" s="361">
        <v>0</v>
      </c>
      <c r="O355" s="361">
        <v>0</v>
      </c>
      <c r="P355" s="361">
        <f>L355</f>
        <v>1343411.91</v>
      </c>
      <c r="Q355" s="361">
        <v>0</v>
      </c>
      <c r="R355" s="361">
        <v>0</v>
      </c>
      <c r="S355" s="105" t="s">
        <v>585</v>
      </c>
      <c r="T355" s="100"/>
      <c r="U355" s="101"/>
      <c r="V355" s="208"/>
    </row>
    <row r="356" spans="1:22" ht="48.75" customHeight="1">
      <c r="A356" s="514" t="s">
        <v>39</v>
      </c>
      <c r="B356" s="514"/>
      <c r="C356" s="105"/>
      <c r="D356" s="354"/>
      <c r="E356" s="114" t="s">
        <v>388</v>
      </c>
      <c r="F356" s="114" t="s">
        <v>388</v>
      </c>
      <c r="G356" s="114" t="s">
        <v>388</v>
      </c>
      <c r="H356" s="114" t="s">
        <v>388</v>
      </c>
      <c r="I356" s="269">
        <f>SUM(I355)</f>
        <v>412.31</v>
      </c>
      <c r="J356" s="269">
        <f t="shared" ref="J356:R356" si="51">SUM(J355)</f>
        <v>366.74</v>
      </c>
      <c r="K356" s="106">
        <f t="shared" si="51"/>
        <v>23</v>
      </c>
      <c r="L356" s="269">
        <f t="shared" si="51"/>
        <v>1343411.91</v>
      </c>
      <c r="M356" s="269">
        <f t="shared" si="51"/>
        <v>0</v>
      </c>
      <c r="N356" s="269">
        <f t="shared" si="51"/>
        <v>0</v>
      </c>
      <c r="O356" s="269">
        <f t="shared" si="51"/>
        <v>0</v>
      </c>
      <c r="P356" s="269">
        <f t="shared" si="51"/>
        <v>1343411.91</v>
      </c>
      <c r="Q356" s="269">
        <f t="shared" si="51"/>
        <v>0</v>
      </c>
      <c r="R356" s="269">
        <f t="shared" si="51"/>
        <v>0</v>
      </c>
      <c r="S356" s="269"/>
      <c r="T356" s="100"/>
      <c r="U356" s="101"/>
      <c r="V356" s="208"/>
    </row>
    <row r="357" spans="1:22" ht="9" customHeight="1">
      <c r="A357" s="430" t="s">
        <v>45</v>
      </c>
      <c r="B357" s="430"/>
      <c r="C357" s="430"/>
      <c r="D357" s="430"/>
      <c r="E357" s="430"/>
      <c r="F357" s="430"/>
      <c r="G357" s="430"/>
      <c r="H357" s="430"/>
      <c r="I357" s="430"/>
      <c r="J357" s="430"/>
      <c r="K357" s="430"/>
      <c r="L357" s="430"/>
      <c r="M357" s="430"/>
      <c r="N357" s="430"/>
      <c r="O357" s="430"/>
      <c r="P357" s="430"/>
      <c r="Q357" s="430"/>
      <c r="R357" s="430"/>
      <c r="S357" s="430"/>
      <c r="T357" s="209"/>
      <c r="U357" s="209"/>
      <c r="V357" s="208"/>
    </row>
    <row r="358" spans="1:22" ht="9" customHeight="1">
      <c r="A358" s="368">
        <v>274</v>
      </c>
      <c r="B358" s="129" t="s">
        <v>953</v>
      </c>
      <c r="C358" s="105" t="s">
        <v>1104</v>
      </c>
      <c r="D358" s="180" t="s">
        <v>1103</v>
      </c>
      <c r="E358" s="368" t="s">
        <v>604</v>
      </c>
      <c r="F358" s="368" t="s">
        <v>88</v>
      </c>
      <c r="G358" s="103">
        <v>4</v>
      </c>
      <c r="H358" s="103">
        <v>2</v>
      </c>
      <c r="I358" s="361">
        <v>1383</v>
      </c>
      <c r="J358" s="361">
        <v>1289.5999999999999</v>
      </c>
      <c r="K358" s="106">
        <v>56</v>
      </c>
      <c r="L358" s="178">
        <f>'Приложение 2.1'!G360</f>
        <v>2175321.7000000002</v>
      </c>
      <c r="M358" s="361">
        <v>0</v>
      </c>
      <c r="N358" s="361">
        <v>0</v>
      </c>
      <c r="O358" s="361">
        <v>0</v>
      </c>
      <c r="P358" s="361">
        <f t="shared" ref="P358:P367" si="52">L358</f>
        <v>2175321.7000000002</v>
      </c>
      <c r="Q358" s="361">
        <v>0</v>
      </c>
      <c r="R358" s="361">
        <v>0</v>
      </c>
      <c r="S358" s="105" t="s">
        <v>585</v>
      </c>
      <c r="T358" s="100"/>
      <c r="U358" s="101"/>
      <c r="V358" s="208"/>
    </row>
    <row r="359" spans="1:22" ht="9" customHeight="1">
      <c r="A359" s="368">
        <v>275</v>
      </c>
      <c r="B359" s="129" t="s">
        <v>954</v>
      </c>
      <c r="C359" s="105" t="s">
        <v>1104</v>
      </c>
      <c r="D359" s="180" t="s">
        <v>1103</v>
      </c>
      <c r="E359" s="368" t="s">
        <v>601</v>
      </c>
      <c r="F359" s="368" t="s">
        <v>88</v>
      </c>
      <c r="G359" s="103">
        <v>5</v>
      </c>
      <c r="H359" s="103">
        <v>4</v>
      </c>
      <c r="I359" s="361">
        <v>2862.5</v>
      </c>
      <c r="J359" s="361">
        <v>2562</v>
      </c>
      <c r="K359" s="106">
        <v>88</v>
      </c>
      <c r="L359" s="178">
        <f>'Приложение 2.1'!G361</f>
        <v>3168652.59</v>
      </c>
      <c r="M359" s="361">
        <v>0</v>
      </c>
      <c r="N359" s="361">
        <v>0</v>
      </c>
      <c r="O359" s="361">
        <v>0</v>
      </c>
      <c r="P359" s="361">
        <f t="shared" si="52"/>
        <v>3168652.59</v>
      </c>
      <c r="Q359" s="361">
        <v>0</v>
      </c>
      <c r="R359" s="361">
        <v>0</v>
      </c>
      <c r="S359" s="105" t="s">
        <v>585</v>
      </c>
      <c r="T359" s="100"/>
      <c r="U359" s="101"/>
      <c r="V359" s="208"/>
    </row>
    <row r="360" spans="1:22" ht="9" customHeight="1">
      <c r="A360" s="368">
        <v>276</v>
      </c>
      <c r="B360" s="129" t="s">
        <v>955</v>
      </c>
      <c r="C360" s="105" t="s">
        <v>1104</v>
      </c>
      <c r="D360" s="180" t="s">
        <v>1103</v>
      </c>
      <c r="E360" s="368" t="s">
        <v>738</v>
      </c>
      <c r="F360" s="368" t="s">
        <v>88</v>
      </c>
      <c r="G360" s="103">
        <v>2</v>
      </c>
      <c r="H360" s="103">
        <v>1</v>
      </c>
      <c r="I360" s="361">
        <v>241.2</v>
      </c>
      <c r="J360" s="361">
        <v>163.6</v>
      </c>
      <c r="K360" s="106">
        <v>6</v>
      </c>
      <c r="L360" s="178">
        <f>'Приложение 2.1'!G362</f>
        <v>685742.24</v>
      </c>
      <c r="M360" s="361">
        <v>0</v>
      </c>
      <c r="N360" s="361">
        <v>0</v>
      </c>
      <c r="O360" s="361">
        <v>0</v>
      </c>
      <c r="P360" s="361">
        <f t="shared" si="52"/>
        <v>685742.24</v>
      </c>
      <c r="Q360" s="361">
        <v>0</v>
      </c>
      <c r="R360" s="361">
        <v>0</v>
      </c>
      <c r="S360" s="105" t="s">
        <v>585</v>
      </c>
      <c r="T360" s="100"/>
      <c r="U360" s="101"/>
      <c r="V360" s="208"/>
    </row>
    <row r="361" spans="1:22" ht="9" customHeight="1">
      <c r="A361" s="368">
        <v>277</v>
      </c>
      <c r="B361" s="129" t="s">
        <v>956</v>
      </c>
      <c r="C361" s="105" t="s">
        <v>1104</v>
      </c>
      <c r="D361" s="180" t="s">
        <v>1103</v>
      </c>
      <c r="E361" s="368" t="s">
        <v>594</v>
      </c>
      <c r="F361" s="368" t="s">
        <v>88</v>
      </c>
      <c r="G361" s="103">
        <v>3</v>
      </c>
      <c r="H361" s="103">
        <v>1</v>
      </c>
      <c r="I361" s="361">
        <v>397.8</v>
      </c>
      <c r="J361" s="361">
        <v>363.7</v>
      </c>
      <c r="K361" s="106">
        <v>10</v>
      </c>
      <c r="L361" s="178">
        <f>'Приложение 2.1'!G363</f>
        <v>894024.28</v>
      </c>
      <c r="M361" s="361">
        <v>0</v>
      </c>
      <c r="N361" s="361">
        <v>0</v>
      </c>
      <c r="O361" s="361">
        <v>0</v>
      </c>
      <c r="P361" s="361">
        <f t="shared" si="52"/>
        <v>894024.28</v>
      </c>
      <c r="Q361" s="361">
        <v>0</v>
      </c>
      <c r="R361" s="361">
        <v>0</v>
      </c>
      <c r="S361" s="105" t="s">
        <v>585</v>
      </c>
      <c r="T361" s="100"/>
      <c r="U361" s="101"/>
      <c r="V361" s="208"/>
    </row>
    <row r="362" spans="1:22" ht="9" customHeight="1">
      <c r="A362" s="368">
        <v>278</v>
      </c>
      <c r="B362" s="129" t="s">
        <v>957</v>
      </c>
      <c r="C362" s="105" t="s">
        <v>1104</v>
      </c>
      <c r="D362" s="180" t="s">
        <v>1103</v>
      </c>
      <c r="E362" s="368" t="s">
        <v>602</v>
      </c>
      <c r="F362" s="368" t="s">
        <v>88</v>
      </c>
      <c r="G362" s="103">
        <v>2</v>
      </c>
      <c r="H362" s="103">
        <v>2</v>
      </c>
      <c r="I362" s="361">
        <v>597.79999999999995</v>
      </c>
      <c r="J362" s="361">
        <v>551.4</v>
      </c>
      <c r="K362" s="106">
        <v>29</v>
      </c>
      <c r="L362" s="178">
        <f>'Приложение 2.1'!G364</f>
        <v>1768662.02</v>
      </c>
      <c r="M362" s="361">
        <v>0</v>
      </c>
      <c r="N362" s="361">
        <v>0</v>
      </c>
      <c r="O362" s="361">
        <v>0</v>
      </c>
      <c r="P362" s="361">
        <f t="shared" si="52"/>
        <v>1768662.02</v>
      </c>
      <c r="Q362" s="361">
        <v>0</v>
      </c>
      <c r="R362" s="361">
        <v>0</v>
      </c>
      <c r="S362" s="105" t="s">
        <v>585</v>
      </c>
      <c r="T362" s="100"/>
      <c r="U362" s="101"/>
      <c r="V362" s="208"/>
    </row>
    <row r="363" spans="1:22" ht="9" customHeight="1">
      <c r="A363" s="368">
        <v>279</v>
      </c>
      <c r="B363" s="129" t="s">
        <v>958</v>
      </c>
      <c r="C363" s="105" t="s">
        <v>1104</v>
      </c>
      <c r="D363" s="180" t="s">
        <v>1103</v>
      </c>
      <c r="E363" s="368" t="s">
        <v>218</v>
      </c>
      <c r="F363" s="368" t="s">
        <v>88</v>
      </c>
      <c r="G363" s="103">
        <v>2</v>
      </c>
      <c r="H363" s="103">
        <v>4</v>
      </c>
      <c r="I363" s="361">
        <v>1389.5</v>
      </c>
      <c r="J363" s="361">
        <v>1205</v>
      </c>
      <c r="K363" s="106">
        <v>40</v>
      </c>
      <c r="L363" s="178">
        <f>'Приложение 2.1'!G365</f>
        <v>3392408.7</v>
      </c>
      <c r="M363" s="361">
        <v>0</v>
      </c>
      <c r="N363" s="361">
        <v>0</v>
      </c>
      <c r="O363" s="361">
        <v>0</v>
      </c>
      <c r="P363" s="361">
        <f t="shared" si="52"/>
        <v>3392408.7</v>
      </c>
      <c r="Q363" s="361">
        <v>0</v>
      </c>
      <c r="R363" s="361">
        <v>0</v>
      </c>
      <c r="S363" s="105" t="s">
        <v>585</v>
      </c>
      <c r="T363" s="100"/>
      <c r="U363" s="101"/>
      <c r="V363" s="208"/>
    </row>
    <row r="364" spans="1:22" ht="9" customHeight="1">
      <c r="A364" s="368">
        <v>280</v>
      </c>
      <c r="B364" s="129" t="s">
        <v>959</v>
      </c>
      <c r="C364" s="105" t="s">
        <v>1104</v>
      </c>
      <c r="D364" s="180" t="s">
        <v>1103</v>
      </c>
      <c r="E364" s="368" t="s">
        <v>604</v>
      </c>
      <c r="F364" s="368" t="s">
        <v>88</v>
      </c>
      <c r="G364" s="103">
        <v>4</v>
      </c>
      <c r="H364" s="103">
        <v>3</v>
      </c>
      <c r="I364" s="361">
        <v>2190.5</v>
      </c>
      <c r="J364" s="361">
        <v>1758.4</v>
      </c>
      <c r="K364" s="106">
        <v>74</v>
      </c>
      <c r="L364" s="178">
        <f>'Приложение 2.1'!G366</f>
        <v>3166769.62</v>
      </c>
      <c r="M364" s="361">
        <v>0</v>
      </c>
      <c r="N364" s="361">
        <v>0</v>
      </c>
      <c r="O364" s="361">
        <v>0</v>
      </c>
      <c r="P364" s="361">
        <f t="shared" si="52"/>
        <v>3166769.62</v>
      </c>
      <c r="Q364" s="361">
        <v>0</v>
      </c>
      <c r="R364" s="361">
        <v>0</v>
      </c>
      <c r="S364" s="105" t="s">
        <v>585</v>
      </c>
      <c r="T364" s="100"/>
      <c r="U364" s="101"/>
      <c r="V364" s="208"/>
    </row>
    <row r="365" spans="1:22" ht="9" customHeight="1">
      <c r="A365" s="368">
        <v>281</v>
      </c>
      <c r="B365" s="129" t="s">
        <v>960</v>
      </c>
      <c r="C365" s="105" t="s">
        <v>1104</v>
      </c>
      <c r="D365" s="180" t="s">
        <v>1103</v>
      </c>
      <c r="E365" s="368" t="s">
        <v>782</v>
      </c>
      <c r="F365" s="368" t="s">
        <v>88</v>
      </c>
      <c r="G365" s="103">
        <v>2</v>
      </c>
      <c r="H365" s="103">
        <v>2</v>
      </c>
      <c r="I365" s="361">
        <v>637.34</v>
      </c>
      <c r="J365" s="361">
        <v>565.4</v>
      </c>
      <c r="K365" s="106">
        <v>26</v>
      </c>
      <c r="L365" s="178">
        <f>'Приложение 2.1'!G367</f>
        <v>1318188.5</v>
      </c>
      <c r="M365" s="361">
        <v>0</v>
      </c>
      <c r="N365" s="361">
        <v>0</v>
      </c>
      <c r="O365" s="361">
        <v>0</v>
      </c>
      <c r="P365" s="361">
        <f t="shared" si="52"/>
        <v>1318188.5</v>
      </c>
      <c r="Q365" s="361">
        <v>0</v>
      </c>
      <c r="R365" s="361">
        <v>0</v>
      </c>
      <c r="S365" s="105" t="s">
        <v>585</v>
      </c>
      <c r="T365" s="100"/>
      <c r="U365" s="101"/>
      <c r="V365" s="208"/>
    </row>
    <row r="366" spans="1:22" ht="9" customHeight="1">
      <c r="A366" s="368">
        <v>282</v>
      </c>
      <c r="B366" s="129" t="s">
        <v>961</v>
      </c>
      <c r="C366" s="105" t="s">
        <v>1104</v>
      </c>
      <c r="D366" s="180" t="s">
        <v>1103</v>
      </c>
      <c r="E366" s="368" t="s">
        <v>737</v>
      </c>
      <c r="F366" s="368" t="s">
        <v>88</v>
      </c>
      <c r="G366" s="103">
        <v>2</v>
      </c>
      <c r="H366" s="103">
        <v>2</v>
      </c>
      <c r="I366" s="361">
        <v>586.5</v>
      </c>
      <c r="J366" s="361">
        <v>508.1</v>
      </c>
      <c r="K366" s="106">
        <v>24</v>
      </c>
      <c r="L366" s="178">
        <f>'Приложение 2.1'!G368</f>
        <v>1941947.39</v>
      </c>
      <c r="M366" s="361">
        <v>0</v>
      </c>
      <c r="N366" s="361">
        <v>0</v>
      </c>
      <c r="O366" s="361">
        <v>0</v>
      </c>
      <c r="P366" s="361">
        <f t="shared" si="52"/>
        <v>1941947.39</v>
      </c>
      <c r="Q366" s="361">
        <v>0</v>
      </c>
      <c r="R366" s="361">
        <v>0</v>
      </c>
      <c r="S366" s="105" t="s">
        <v>585</v>
      </c>
      <c r="T366" s="100"/>
      <c r="U366" s="101"/>
      <c r="V366" s="208"/>
    </row>
    <row r="367" spans="1:22" ht="9" customHeight="1">
      <c r="A367" s="368">
        <v>283</v>
      </c>
      <c r="B367" s="129" t="s">
        <v>1022</v>
      </c>
      <c r="C367" s="105" t="s">
        <v>1104</v>
      </c>
      <c r="D367" s="180" t="s">
        <v>1103</v>
      </c>
      <c r="E367" s="368">
        <v>1962</v>
      </c>
      <c r="F367" s="368" t="s">
        <v>88</v>
      </c>
      <c r="G367" s="368">
        <v>2</v>
      </c>
      <c r="H367" s="368">
        <v>2</v>
      </c>
      <c r="I367" s="361">
        <v>579</v>
      </c>
      <c r="J367" s="361">
        <v>572</v>
      </c>
      <c r="K367" s="106">
        <v>22</v>
      </c>
      <c r="L367" s="178">
        <f>'Приложение 2.1'!G369</f>
        <v>1776208.88</v>
      </c>
      <c r="M367" s="361">
        <v>0</v>
      </c>
      <c r="N367" s="361">
        <v>0</v>
      </c>
      <c r="O367" s="361">
        <v>0</v>
      </c>
      <c r="P367" s="361">
        <f t="shared" si="52"/>
        <v>1776208.88</v>
      </c>
      <c r="Q367" s="361">
        <v>0</v>
      </c>
      <c r="R367" s="361">
        <v>0</v>
      </c>
      <c r="S367" s="105" t="s">
        <v>585</v>
      </c>
      <c r="T367" s="100"/>
      <c r="U367" s="101"/>
      <c r="V367" s="208"/>
    </row>
    <row r="368" spans="1:22" ht="24" customHeight="1">
      <c r="A368" s="514" t="s">
        <v>44</v>
      </c>
      <c r="B368" s="514"/>
      <c r="C368" s="105"/>
      <c r="D368" s="354"/>
      <c r="E368" s="114" t="s">
        <v>388</v>
      </c>
      <c r="F368" s="114" t="s">
        <v>388</v>
      </c>
      <c r="G368" s="114" t="s">
        <v>388</v>
      </c>
      <c r="H368" s="114" t="s">
        <v>388</v>
      </c>
      <c r="I368" s="269">
        <f>SUM(I358:I367)</f>
        <v>10865.14</v>
      </c>
      <c r="J368" s="269">
        <f t="shared" ref="J368:R368" si="53">SUM(J358:J367)</f>
        <v>9539.1999999999989</v>
      </c>
      <c r="K368" s="106">
        <f t="shared" si="53"/>
        <v>375</v>
      </c>
      <c r="L368" s="269">
        <f t="shared" si="53"/>
        <v>20287925.920000002</v>
      </c>
      <c r="M368" s="269">
        <f t="shared" si="53"/>
        <v>0</v>
      </c>
      <c r="N368" s="269">
        <f t="shared" si="53"/>
        <v>0</v>
      </c>
      <c r="O368" s="269">
        <f t="shared" si="53"/>
        <v>0</v>
      </c>
      <c r="P368" s="269">
        <f t="shared" si="53"/>
        <v>20287925.920000002</v>
      </c>
      <c r="Q368" s="269">
        <f t="shared" si="53"/>
        <v>0</v>
      </c>
      <c r="R368" s="269">
        <f t="shared" si="53"/>
        <v>0</v>
      </c>
      <c r="S368" s="269"/>
      <c r="T368" s="100"/>
      <c r="U368" s="101"/>
      <c r="V368" s="208"/>
    </row>
    <row r="369" spans="1:22" ht="17.25" customHeight="1">
      <c r="A369" s="430" t="s">
        <v>999</v>
      </c>
      <c r="B369" s="430"/>
      <c r="C369" s="430"/>
      <c r="D369" s="430"/>
      <c r="E369" s="430"/>
      <c r="F369" s="430"/>
      <c r="G369" s="430"/>
      <c r="H369" s="430"/>
      <c r="I369" s="430"/>
      <c r="J369" s="430"/>
      <c r="K369" s="430"/>
      <c r="L369" s="430"/>
      <c r="M369" s="430"/>
      <c r="N369" s="430"/>
      <c r="O369" s="430"/>
      <c r="P369" s="430"/>
      <c r="Q369" s="430"/>
      <c r="R369" s="430"/>
      <c r="S369" s="430"/>
      <c r="T369" s="102"/>
      <c r="U369" s="102"/>
      <c r="V369" s="208"/>
    </row>
    <row r="370" spans="1:22" ht="9" customHeight="1">
      <c r="A370" s="429" t="s">
        <v>996</v>
      </c>
      <c r="B370" s="429"/>
      <c r="C370" s="105"/>
      <c r="D370" s="368"/>
      <c r="E370" s="368" t="s">
        <v>388</v>
      </c>
      <c r="F370" s="368" t="s">
        <v>388</v>
      </c>
      <c r="G370" s="368" t="s">
        <v>388</v>
      </c>
      <c r="H370" s="368" t="s">
        <v>388</v>
      </c>
      <c r="I370" s="361">
        <f t="shared" ref="I370:R370" si="54">I531+I543+I559+I564+I572+I576+I603+I607+I614+I620+I624+I627+I630+I640+I644+I647+I650+I658+I664+I673+I677+I681+I685+I690+I693+I697+I700+I705+I710+I713+I716+I720+I728+I732+I735+I745+I748+I582+I661+I586</f>
        <v>1042536.1900000001</v>
      </c>
      <c r="J370" s="361">
        <f t="shared" si="54"/>
        <v>893274.42000000027</v>
      </c>
      <c r="K370" s="306">
        <f t="shared" si="54"/>
        <v>41839</v>
      </c>
      <c r="L370" s="361">
        <f t="shared" si="54"/>
        <v>1020840359.36</v>
      </c>
      <c r="M370" s="361">
        <f t="shared" si="54"/>
        <v>0</v>
      </c>
      <c r="N370" s="361">
        <f t="shared" si="54"/>
        <v>0</v>
      </c>
      <c r="O370" s="361">
        <f t="shared" si="54"/>
        <v>0</v>
      </c>
      <c r="P370" s="361">
        <f t="shared" si="54"/>
        <v>1020840359.36</v>
      </c>
      <c r="Q370" s="361">
        <f t="shared" si="54"/>
        <v>0</v>
      </c>
      <c r="R370" s="361">
        <f t="shared" si="54"/>
        <v>0</v>
      </c>
      <c r="S370" s="361"/>
      <c r="T370" s="100"/>
      <c r="U370" s="101"/>
    </row>
    <row r="371" spans="1:22" ht="9" customHeight="1">
      <c r="A371" s="430" t="s">
        <v>216</v>
      </c>
      <c r="B371" s="430"/>
      <c r="C371" s="430"/>
      <c r="D371" s="430"/>
      <c r="E371" s="430"/>
      <c r="F371" s="430"/>
      <c r="G371" s="430"/>
      <c r="H371" s="430"/>
      <c r="I371" s="430"/>
      <c r="J371" s="430"/>
      <c r="K371" s="430"/>
      <c r="L371" s="430"/>
      <c r="M371" s="430"/>
      <c r="N371" s="430"/>
      <c r="O371" s="430"/>
      <c r="P371" s="430"/>
      <c r="Q371" s="430"/>
      <c r="R371" s="430"/>
      <c r="S371" s="430"/>
      <c r="T371" s="209"/>
      <c r="U371" s="209"/>
    </row>
    <row r="372" spans="1:22" ht="9" customHeight="1">
      <c r="A372" s="368">
        <v>1</v>
      </c>
      <c r="B372" s="179" t="s">
        <v>614</v>
      </c>
      <c r="C372" s="260" t="s">
        <v>1104</v>
      </c>
      <c r="D372" s="180" t="s">
        <v>1103</v>
      </c>
      <c r="E372" s="185" t="s">
        <v>587</v>
      </c>
      <c r="F372" s="182" t="s">
        <v>88</v>
      </c>
      <c r="G372" s="183">
        <v>5</v>
      </c>
      <c r="H372" s="183">
        <v>4</v>
      </c>
      <c r="I372" s="184">
        <v>3330.4</v>
      </c>
      <c r="J372" s="184">
        <v>2697.2</v>
      </c>
      <c r="K372" s="306">
        <v>140</v>
      </c>
      <c r="L372" s="178">
        <f>'Приложение 2.1'!G374</f>
        <v>1398347.65</v>
      </c>
      <c r="M372" s="361">
        <v>0</v>
      </c>
      <c r="N372" s="361">
        <v>0</v>
      </c>
      <c r="O372" s="361">
        <v>0</v>
      </c>
      <c r="P372" s="361">
        <f>L372</f>
        <v>1398347.65</v>
      </c>
      <c r="Q372" s="361">
        <v>0</v>
      </c>
      <c r="R372" s="361">
        <v>0</v>
      </c>
      <c r="S372" s="105" t="s">
        <v>586</v>
      </c>
      <c r="T372" s="100"/>
      <c r="U372" s="101"/>
    </row>
    <row r="373" spans="1:22" ht="9" customHeight="1">
      <c r="A373" s="368">
        <v>2</v>
      </c>
      <c r="B373" s="179" t="s">
        <v>615</v>
      </c>
      <c r="C373" s="260" t="s">
        <v>1104</v>
      </c>
      <c r="D373" s="180" t="s">
        <v>1103</v>
      </c>
      <c r="E373" s="185" t="s">
        <v>587</v>
      </c>
      <c r="F373" s="182" t="s">
        <v>88</v>
      </c>
      <c r="G373" s="183">
        <v>5</v>
      </c>
      <c r="H373" s="183">
        <v>4</v>
      </c>
      <c r="I373" s="184">
        <v>2794.8</v>
      </c>
      <c r="J373" s="184">
        <v>2154.1</v>
      </c>
      <c r="K373" s="306">
        <v>75</v>
      </c>
      <c r="L373" s="178">
        <f>'Приложение 2.1'!G375</f>
        <v>3099270.97</v>
      </c>
      <c r="M373" s="361">
        <v>0</v>
      </c>
      <c r="N373" s="361">
        <v>0</v>
      </c>
      <c r="O373" s="361">
        <v>0</v>
      </c>
      <c r="P373" s="361">
        <f t="shared" ref="P373:P435" si="55">L373</f>
        <v>3099270.97</v>
      </c>
      <c r="Q373" s="361">
        <v>0</v>
      </c>
      <c r="R373" s="361">
        <v>0</v>
      </c>
      <c r="S373" s="105" t="s">
        <v>586</v>
      </c>
      <c r="T373" s="100"/>
      <c r="U373" s="101"/>
    </row>
    <row r="374" spans="1:22" ht="9" customHeight="1">
      <c r="A374" s="368">
        <v>3</v>
      </c>
      <c r="B374" s="179" t="s">
        <v>616</v>
      </c>
      <c r="C374" s="260" t="s">
        <v>1104</v>
      </c>
      <c r="D374" s="180" t="s">
        <v>1103</v>
      </c>
      <c r="E374" s="185" t="s">
        <v>599</v>
      </c>
      <c r="F374" s="182" t="s">
        <v>88</v>
      </c>
      <c r="G374" s="183">
        <v>9</v>
      </c>
      <c r="H374" s="183">
        <v>1</v>
      </c>
      <c r="I374" s="184">
        <v>5104.6000000000004</v>
      </c>
      <c r="J374" s="184">
        <v>4019.9</v>
      </c>
      <c r="K374" s="306">
        <v>230</v>
      </c>
      <c r="L374" s="178">
        <f>'Приложение 2.1'!G376</f>
        <v>2329991.2200000002</v>
      </c>
      <c r="M374" s="361">
        <v>0</v>
      </c>
      <c r="N374" s="361">
        <v>0</v>
      </c>
      <c r="O374" s="361">
        <v>0</v>
      </c>
      <c r="P374" s="361">
        <f t="shared" si="55"/>
        <v>2329991.2200000002</v>
      </c>
      <c r="Q374" s="361">
        <v>0</v>
      </c>
      <c r="R374" s="361">
        <v>0</v>
      </c>
      <c r="S374" s="105" t="s">
        <v>586</v>
      </c>
      <c r="T374" s="100"/>
      <c r="U374" s="101"/>
    </row>
    <row r="375" spans="1:22" ht="9" customHeight="1">
      <c r="A375" s="368">
        <v>4</v>
      </c>
      <c r="B375" s="179" t="s">
        <v>617</v>
      </c>
      <c r="C375" s="260" t="s">
        <v>1104</v>
      </c>
      <c r="D375" s="180" t="s">
        <v>1103</v>
      </c>
      <c r="E375" s="185" t="s">
        <v>590</v>
      </c>
      <c r="F375" s="182" t="s">
        <v>90</v>
      </c>
      <c r="G375" s="183">
        <v>9</v>
      </c>
      <c r="H375" s="183">
        <v>5</v>
      </c>
      <c r="I375" s="184">
        <v>11213.9</v>
      </c>
      <c r="J375" s="184">
        <v>9829.9</v>
      </c>
      <c r="K375" s="306">
        <v>440</v>
      </c>
      <c r="L375" s="178">
        <f>'Приложение 2.1'!G377</f>
        <v>5272513.37</v>
      </c>
      <c r="M375" s="361">
        <v>0</v>
      </c>
      <c r="N375" s="361">
        <v>0</v>
      </c>
      <c r="O375" s="361">
        <v>0</v>
      </c>
      <c r="P375" s="361">
        <f t="shared" si="55"/>
        <v>5272513.37</v>
      </c>
      <c r="Q375" s="361">
        <v>0</v>
      </c>
      <c r="R375" s="361">
        <v>0</v>
      </c>
      <c r="S375" s="105" t="s">
        <v>586</v>
      </c>
      <c r="T375" s="100"/>
      <c r="U375" s="101"/>
    </row>
    <row r="376" spans="1:22" ht="9" customHeight="1">
      <c r="A376" s="368">
        <v>5</v>
      </c>
      <c r="B376" s="179" t="s">
        <v>618</v>
      </c>
      <c r="C376" s="260" t="s">
        <v>1104</v>
      </c>
      <c r="D376" s="180" t="s">
        <v>1103</v>
      </c>
      <c r="E376" s="185" t="s">
        <v>596</v>
      </c>
      <c r="F376" s="182" t="s">
        <v>90</v>
      </c>
      <c r="G376" s="183">
        <v>9</v>
      </c>
      <c r="H376" s="183">
        <v>6</v>
      </c>
      <c r="I376" s="184">
        <v>13854.3</v>
      </c>
      <c r="J376" s="184">
        <v>11948.5</v>
      </c>
      <c r="K376" s="306">
        <v>548</v>
      </c>
      <c r="L376" s="178">
        <f>'Приложение 2.1'!G378</f>
        <v>7266143.2199999997</v>
      </c>
      <c r="M376" s="361">
        <v>0</v>
      </c>
      <c r="N376" s="361">
        <v>0</v>
      </c>
      <c r="O376" s="361">
        <v>0</v>
      </c>
      <c r="P376" s="361">
        <f t="shared" si="55"/>
        <v>7266143.2199999997</v>
      </c>
      <c r="Q376" s="361">
        <v>0</v>
      </c>
      <c r="R376" s="361">
        <v>0</v>
      </c>
      <c r="S376" s="105" t="s">
        <v>586</v>
      </c>
      <c r="T376" s="100"/>
      <c r="U376" s="101"/>
    </row>
    <row r="377" spans="1:22" ht="9" customHeight="1">
      <c r="A377" s="368">
        <v>6</v>
      </c>
      <c r="B377" s="179" t="s">
        <v>619</v>
      </c>
      <c r="C377" s="260" t="s">
        <v>1104</v>
      </c>
      <c r="D377" s="180" t="s">
        <v>1103</v>
      </c>
      <c r="E377" s="185" t="s">
        <v>597</v>
      </c>
      <c r="F377" s="182" t="s">
        <v>90</v>
      </c>
      <c r="G377" s="183">
        <v>5</v>
      </c>
      <c r="H377" s="183">
        <v>5</v>
      </c>
      <c r="I377" s="184">
        <v>3853.1</v>
      </c>
      <c r="J377" s="184">
        <v>3415</v>
      </c>
      <c r="K377" s="306">
        <v>193</v>
      </c>
      <c r="L377" s="178">
        <f>'Приложение 2.1'!G379</f>
        <v>1987554.65</v>
      </c>
      <c r="M377" s="361">
        <v>0</v>
      </c>
      <c r="N377" s="361">
        <v>0</v>
      </c>
      <c r="O377" s="361">
        <v>0</v>
      </c>
      <c r="P377" s="361">
        <f t="shared" si="55"/>
        <v>1987554.65</v>
      </c>
      <c r="Q377" s="361">
        <v>0</v>
      </c>
      <c r="R377" s="361">
        <v>0</v>
      </c>
      <c r="S377" s="105" t="s">
        <v>586</v>
      </c>
      <c r="T377" s="100"/>
      <c r="U377" s="101"/>
    </row>
    <row r="378" spans="1:22" ht="9" customHeight="1">
      <c r="A378" s="368">
        <v>7</v>
      </c>
      <c r="B378" s="179" t="s">
        <v>620</v>
      </c>
      <c r="C378" s="260" t="s">
        <v>1104</v>
      </c>
      <c r="D378" s="180" t="s">
        <v>1103</v>
      </c>
      <c r="E378" s="185" t="s">
        <v>595</v>
      </c>
      <c r="F378" s="182" t="s">
        <v>90</v>
      </c>
      <c r="G378" s="183">
        <v>5</v>
      </c>
      <c r="H378" s="183">
        <v>3</v>
      </c>
      <c r="I378" s="184">
        <v>2324.1</v>
      </c>
      <c r="J378" s="184">
        <v>2028</v>
      </c>
      <c r="K378" s="306">
        <v>134</v>
      </c>
      <c r="L378" s="178">
        <f>'Приложение 2.1'!G380</f>
        <v>1393323.59</v>
      </c>
      <c r="M378" s="361">
        <v>0</v>
      </c>
      <c r="N378" s="361">
        <v>0</v>
      </c>
      <c r="O378" s="361">
        <v>0</v>
      </c>
      <c r="P378" s="361">
        <f t="shared" si="55"/>
        <v>1393323.59</v>
      </c>
      <c r="Q378" s="361">
        <v>0</v>
      </c>
      <c r="R378" s="361">
        <v>0</v>
      </c>
      <c r="S378" s="105" t="s">
        <v>586</v>
      </c>
      <c r="T378" s="100"/>
      <c r="U378" s="101"/>
    </row>
    <row r="379" spans="1:22" ht="9" customHeight="1">
      <c r="A379" s="368">
        <v>8</v>
      </c>
      <c r="B379" s="179" t="s">
        <v>621</v>
      </c>
      <c r="C379" s="260" t="s">
        <v>1104</v>
      </c>
      <c r="D379" s="180" t="s">
        <v>1103</v>
      </c>
      <c r="E379" s="185" t="s">
        <v>607</v>
      </c>
      <c r="F379" s="182" t="s">
        <v>90</v>
      </c>
      <c r="G379" s="183">
        <v>5</v>
      </c>
      <c r="H379" s="183">
        <v>5</v>
      </c>
      <c r="I379" s="184">
        <v>3880.5</v>
      </c>
      <c r="J379" s="184">
        <v>3393</v>
      </c>
      <c r="K379" s="306">
        <v>206</v>
      </c>
      <c r="L379" s="178">
        <f>'Приложение 2.1'!G381</f>
        <v>2302660.36</v>
      </c>
      <c r="M379" s="361">
        <v>0</v>
      </c>
      <c r="N379" s="361">
        <v>0</v>
      </c>
      <c r="O379" s="361">
        <v>0</v>
      </c>
      <c r="P379" s="361">
        <f t="shared" si="55"/>
        <v>2302660.36</v>
      </c>
      <c r="Q379" s="361">
        <v>0</v>
      </c>
      <c r="R379" s="361">
        <v>0</v>
      </c>
      <c r="S379" s="105" t="s">
        <v>586</v>
      </c>
      <c r="T379" s="100"/>
      <c r="U379" s="101"/>
    </row>
    <row r="380" spans="1:22" ht="9" customHeight="1">
      <c r="A380" s="368">
        <v>9</v>
      </c>
      <c r="B380" s="179" t="s">
        <v>622</v>
      </c>
      <c r="C380" s="260" t="s">
        <v>1104</v>
      </c>
      <c r="D380" s="180" t="s">
        <v>1103</v>
      </c>
      <c r="E380" s="185" t="s">
        <v>604</v>
      </c>
      <c r="F380" s="182" t="s">
        <v>90</v>
      </c>
      <c r="G380" s="183">
        <v>5</v>
      </c>
      <c r="H380" s="183">
        <v>4</v>
      </c>
      <c r="I380" s="184">
        <v>3971.9</v>
      </c>
      <c r="J380" s="184">
        <v>3576.9</v>
      </c>
      <c r="K380" s="306">
        <v>158</v>
      </c>
      <c r="L380" s="178">
        <f>'Приложение 2.1'!G382</f>
        <v>3844558.75</v>
      </c>
      <c r="M380" s="361">
        <v>0</v>
      </c>
      <c r="N380" s="361">
        <v>0</v>
      </c>
      <c r="O380" s="361">
        <v>0</v>
      </c>
      <c r="P380" s="361">
        <f t="shared" si="55"/>
        <v>3844558.75</v>
      </c>
      <c r="Q380" s="361">
        <v>0</v>
      </c>
      <c r="R380" s="361">
        <v>0</v>
      </c>
      <c r="S380" s="105" t="s">
        <v>586</v>
      </c>
      <c r="T380" s="100"/>
      <c r="U380" s="101"/>
    </row>
    <row r="381" spans="1:22" ht="9" customHeight="1">
      <c r="A381" s="368">
        <v>10</v>
      </c>
      <c r="B381" s="179" t="s">
        <v>623</v>
      </c>
      <c r="C381" s="260" t="s">
        <v>1104</v>
      </c>
      <c r="D381" s="180" t="s">
        <v>1103</v>
      </c>
      <c r="E381" s="185" t="s">
        <v>601</v>
      </c>
      <c r="F381" s="182" t="s">
        <v>90</v>
      </c>
      <c r="G381" s="183">
        <v>5</v>
      </c>
      <c r="H381" s="183">
        <v>4</v>
      </c>
      <c r="I381" s="184">
        <v>3650.4</v>
      </c>
      <c r="J381" s="184">
        <v>3222.6</v>
      </c>
      <c r="K381" s="306">
        <v>156</v>
      </c>
      <c r="L381" s="178">
        <f>'Приложение 2.1'!G383</f>
        <v>4225699.9400000004</v>
      </c>
      <c r="M381" s="361">
        <v>0</v>
      </c>
      <c r="N381" s="361">
        <v>0</v>
      </c>
      <c r="O381" s="361">
        <v>0</v>
      </c>
      <c r="P381" s="361">
        <f t="shared" si="55"/>
        <v>4225699.9400000004</v>
      </c>
      <c r="Q381" s="361">
        <v>0</v>
      </c>
      <c r="R381" s="361">
        <v>0</v>
      </c>
      <c r="S381" s="105" t="s">
        <v>586</v>
      </c>
      <c r="T381" s="100"/>
      <c r="U381" s="101"/>
    </row>
    <row r="382" spans="1:22" ht="9" customHeight="1">
      <c r="A382" s="368">
        <v>11</v>
      </c>
      <c r="B382" s="179" t="s">
        <v>624</v>
      </c>
      <c r="C382" s="260" t="s">
        <v>1104</v>
      </c>
      <c r="D382" s="180" t="s">
        <v>1103</v>
      </c>
      <c r="E382" s="185" t="s">
        <v>297</v>
      </c>
      <c r="F382" s="182" t="s">
        <v>90</v>
      </c>
      <c r="G382" s="183">
        <v>5</v>
      </c>
      <c r="H382" s="183">
        <v>4</v>
      </c>
      <c r="I382" s="184">
        <v>3192.4</v>
      </c>
      <c r="J382" s="184">
        <v>2850.4</v>
      </c>
      <c r="K382" s="306">
        <v>128</v>
      </c>
      <c r="L382" s="178">
        <f>'Приложение 2.1'!G384</f>
        <v>3244897.57</v>
      </c>
      <c r="M382" s="361">
        <v>0</v>
      </c>
      <c r="N382" s="361">
        <v>0</v>
      </c>
      <c r="O382" s="361">
        <v>0</v>
      </c>
      <c r="P382" s="361">
        <f t="shared" si="55"/>
        <v>3244897.57</v>
      </c>
      <c r="Q382" s="361">
        <v>0</v>
      </c>
      <c r="R382" s="361">
        <v>0</v>
      </c>
      <c r="S382" s="105" t="s">
        <v>586</v>
      </c>
      <c r="T382" s="100"/>
      <c r="U382" s="101"/>
    </row>
    <row r="383" spans="1:22" ht="9" customHeight="1">
      <c r="A383" s="368">
        <v>12</v>
      </c>
      <c r="B383" s="179" t="s">
        <v>625</v>
      </c>
      <c r="C383" s="260" t="s">
        <v>1104</v>
      </c>
      <c r="D383" s="180" t="s">
        <v>1103</v>
      </c>
      <c r="E383" s="185" t="s">
        <v>588</v>
      </c>
      <c r="F383" s="182" t="s">
        <v>90</v>
      </c>
      <c r="G383" s="183">
        <v>5</v>
      </c>
      <c r="H383" s="183">
        <v>4</v>
      </c>
      <c r="I383" s="184">
        <v>3636.8</v>
      </c>
      <c r="J383" s="184">
        <v>3206</v>
      </c>
      <c r="K383" s="306">
        <v>152</v>
      </c>
      <c r="L383" s="178">
        <f>'Приложение 2.1'!G385</f>
        <v>4551854.9400000004</v>
      </c>
      <c r="M383" s="361">
        <v>0</v>
      </c>
      <c r="N383" s="361">
        <v>0</v>
      </c>
      <c r="O383" s="361">
        <v>0</v>
      </c>
      <c r="P383" s="361">
        <f t="shared" si="55"/>
        <v>4551854.9400000004</v>
      </c>
      <c r="Q383" s="361">
        <v>0</v>
      </c>
      <c r="R383" s="361">
        <v>0</v>
      </c>
      <c r="S383" s="105" t="s">
        <v>586</v>
      </c>
      <c r="T383" s="100"/>
      <c r="U383" s="101"/>
    </row>
    <row r="384" spans="1:22" ht="9" customHeight="1">
      <c r="A384" s="368">
        <v>13</v>
      </c>
      <c r="B384" s="179" t="s">
        <v>626</v>
      </c>
      <c r="C384" s="260" t="s">
        <v>1104</v>
      </c>
      <c r="D384" s="180" t="s">
        <v>1103</v>
      </c>
      <c r="E384" s="185" t="s">
        <v>611</v>
      </c>
      <c r="F384" s="182" t="s">
        <v>88</v>
      </c>
      <c r="G384" s="183">
        <v>5</v>
      </c>
      <c r="H384" s="183">
        <v>1</v>
      </c>
      <c r="I384" s="184">
        <v>2532.6</v>
      </c>
      <c r="J384" s="184">
        <v>2455.5</v>
      </c>
      <c r="K384" s="306">
        <v>145</v>
      </c>
      <c r="L384" s="178">
        <f>'Приложение 2.1'!G386</f>
        <v>2544960.67</v>
      </c>
      <c r="M384" s="361">
        <v>0</v>
      </c>
      <c r="N384" s="361">
        <v>0</v>
      </c>
      <c r="O384" s="361">
        <v>0</v>
      </c>
      <c r="P384" s="361">
        <f t="shared" si="55"/>
        <v>2544960.67</v>
      </c>
      <c r="Q384" s="361">
        <v>0</v>
      </c>
      <c r="R384" s="361">
        <v>0</v>
      </c>
      <c r="S384" s="105" t="s">
        <v>586</v>
      </c>
      <c r="T384" s="100"/>
      <c r="U384" s="101"/>
    </row>
    <row r="385" spans="1:21" ht="9" customHeight="1">
      <c r="A385" s="368">
        <v>14</v>
      </c>
      <c r="B385" s="179" t="s">
        <v>627</v>
      </c>
      <c r="C385" s="260" t="s">
        <v>1104</v>
      </c>
      <c r="D385" s="180" t="s">
        <v>1103</v>
      </c>
      <c r="E385" s="185" t="s">
        <v>590</v>
      </c>
      <c r="F385" s="182" t="s">
        <v>88</v>
      </c>
      <c r="G385" s="183">
        <v>5</v>
      </c>
      <c r="H385" s="183">
        <v>1</v>
      </c>
      <c r="I385" s="184">
        <v>2511.1999999999998</v>
      </c>
      <c r="J385" s="184">
        <v>2443.9</v>
      </c>
      <c r="K385" s="306">
        <v>164</v>
      </c>
      <c r="L385" s="178">
        <f>'Приложение 2.1'!G387</f>
        <v>2628936.65</v>
      </c>
      <c r="M385" s="361">
        <v>0</v>
      </c>
      <c r="N385" s="361">
        <v>0</v>
      </c>
      <c r="O385" s="361">
        <v>0</v>
      </c>
      <c r="P385" s="361">
        <f t="shared" si="55"/>
        <v>2628936.65</v>
      </c>
      <c r="Q385" s="361">
        <v>0</v>
      </c>
      <c r="R385" s="361">
        <v>0</v>
      </c>
      <c r="S385" s="105" t="s">
        <v>586</v>
      </c>
      <c r="T385" s="100"/>
      <c r="U385" s="101"/>
    </row>
    <row r="386" spans="1:21" ht="9" customHeight="1">
      <c r="A386" s="368">
        <v>15</v>
      </c>
      <c r="B386" s="179" t="s">
        <v>628</v>
      </c>
      <c r="C386" s="260" t="s">
        <v>1104</v>
      </c>
      <c r="D386" s="180" t="s">
        <v>1103</v>
      </c>
      <c r="E386" s="185" t="s">
        <v>587</v>
      </c>
      <c r="F386" s="182" t="s">
        <v>90</v>
      </c>
      <c r="G386" s="183">
        <v>5</v>
      </c>
      <c r="H386" s="183">
        <v>4</v>
      </c>
      <c r="I386" s="184">
        <v>3834.3</v>
      </c>
      <c r="J386" s="184">
        <v>3555.3</v>
      </c>
      <c r="K386" s="306">
        <v>180</v>
      </c>
      <c r="L386" s="178">
        <f>'Приложение 2.1'!G388</f>
        <v>4455236.4800000004</v>
      </c>
      <c r="M386" s="361">
        <v>0</v>
      </c>
      <c r="N386" s="361">
        <v>0</v>
      </c>
      <c r="O386" s="361">
        <v>0</v>
      </c>
      <c r="P386" s="361">
        <f t="shared" si="55"/>
        <v>4455236.4800000004</v>
      </c>
      <c r="Q386" s="361">
        <v>0</v>
      </c>
      <c r="R386" s="361">
        <v>0</v>
      </c>
      <c r="S386" s="105" t="s">
        <v>586</v>
      </c>
      <c r="T386" s="100"/>
      <c r="U386" s="101"/>
    </row>
    <row r="387" spans="1:21" ht="9" customHeight="1">
      <c r="A387" s="368">
        <v>16</v>
      </c>
      <c r="B387" s="179" t="s">
        <v>629</v>
      </c>
      <c r="C387" s="260" t="s">
        <v>1104</v>
      </c>
      <c r="D387" s="180" t="s">
        <v>1103</v>
      </c>
      <c r="E387" s="185" t="s">
        <v>587</v>
      </c>
      <c r="F387" s="182" t="s">
        <v>90</v>
      </c>
      <c r="G387" s="183">
        <v>5</v>
      </c>
      <c r="H387" s="183">
        <v>4</v>
      </c>
      <c r="I387" s="184">
        <v>3894</v>
      </c>
      <c r="J387" s="184">
        <v>3588</v>
      </c>
      <c r="K387" s="306">
        <v>188</v>
      </c>
      <c r="L387" s="178">
        <f>'Приложение 2.1'!G389</f>
        <v>4086332.02</v>
      </c>
      <c r="M387" s="361">
        <v>0</v>
      </c>
      <c r="N387" s="361">
        <v>0</v>
      </c>
      <c r="O387" s="361">
        <v>0</v>
      </c>
      <c r="P387" s="361">
        <f t="shared" si="55"/>
        <v>4086332.02</v>
      </c>
      <c r="Q387" s="361">
        <v>0</v>
      </c>
      <c r="R387" s="361">
        <v>0</v>
      </c>
      <c r="S387" s="105" t="s">
        <v>586</v>
      </c>
      <c r="T387" s="100"/>
      <c r="U387" s="101"/>
    </row>
    <row r="388" spans="1:21" ht="9" customHeight="1">
      <c r="A388" s="368">
        <v>17</v>
      </c>
      <c r="B388" s="179" t="s">
        <v>631</v>
      </c>
      <c r="C388" s="260" t="s">
        <v>1104</v>
      </c>
      <c r="D388" s="180" t="s">
        <v>1103</v>
      </c>
      <c r="E388" s="185" t="s">
        <v>587</v>
      </c>
      <c r="F388" s="182" t="s">
        <v>90</v>
      </c>
      <c r="G388" s="183">
        <v>5</v>
      </c>
      <c r="H388" s="183">
        <v>4</v>
      </c>
      <c r="I388" s="184">
        <v>3868.7</v>
      </c>
      <c r="J388" s="184">
        <v>3569.7</v>
      </c>
      <c r="K388" s="306">
        <v>170</v>
      </c>
      <c r="L388" s="178">
        <f>'Приложение 2.1'!G390</f>
        <v>3961711.11</v>
      </c>
      <c r="M388" s="361">
        <v>0</v>
      </c>
      <c r="N388" s="361">
        <v>0</v>
      </c>
      <c r="O388" s="361">
        <v>0</v>
      </c>
      <c r="P388" s="361">
        <f t="shared" si="55"/>
        <v>3961711.11</v>
      </c>
      <c r="Q388" s="361">
        <v>0</v>
      </c>
      <c r="R388" s="361">
        <v>0</v>
      </c>
      <c r="S388" s="105" t="s">
        <v>586</v>
      </c>
      <c r="T388" s="100"/>
      <c r="U388" s="101"/>
    </row>
    <row r="389" spans="1:21" ht="9" customHeight="1">
      <c r="A389" s="368">
        <v>18</v>
      </c>
      <c r="B389" s="179" t="s">
        <v>632</v>
      </c>
      <c r="C389" s="260" t="s">
        <v>1104</v>
      </c>
      <c r="D389" s="180" t="s">
        <v>1103</v>
      </c>
      <c r="E389" s="185" t="s">
        <v>587</v>
      </c>
      <c r="F389" s="182" t="s">
        <v>90</v>
      </c>
      <c r="G389" s="183">
        <v>5</v>
      </c>
      <c r="H389" s="183">
        <v>4</v>
      </c>
      <c r="I389" s="184">
        <v>3864.6</v>
      </c>
      <c r="J389" s="184">
        <v>3545.6</v>
      </c>
      <c r="K389" s="306">
        <v>164</v>
      </c>
      <c r="L389" s="178">
        <f>'Приложение 2.1'!G391</f>
        <v>4186741.55</v>
      </c>
      <c r="M389" s="361">
        <v>0</v>
      </c>
      <c r="N389" s="361">
        <v>0</v>
      </c>
      <c r="O389" s="361">
        <v>0</v>
      </c>
      <c r="P389" s="361">
        <f t="shared" si="55"/>
        <v>4186741.55</v>
      </c>
      <c r="Q389" s="361">
        <v>0</v>
      </c>
      <c r="R389" s="361">
        <v>0</v>
      </c>
      <c r="S389" s="105" t="s">
        <v>586</v>
      </c>
      <c r="T389" s="100"/>
      <c r="U389" s="101"/>
    </row>
    <row r="390" spans="1:21" ht="9" customHeight="1">
      <c r="A390" s="368">
        <v>19</v>
      </c>
      <c r="B390" s="179" t="s">
        <v>633</v>
      </c>
      <c r="C390" s="260" t="s">
        <v>1104</v>
      </c>
      <c r="D390" s="180" t="s">
        <v>1103</v>
      </c>
      <c r="E390" s="185" t="s">
        <v>605</v>
      </c>
      <c r="F390" s="182" t="s">
        <v>90</v>
      </c>
      <c r="G390" s="183">
        <v>5</v>
      </c>
      <c r="H390" s="183">
        <v>3</v>
      </c>
      <c r="I390" s="184">
        <v>3163.8</v>
      </c>
      <c r="J390" s="184">
        <v>1992.5</v>
      </c>
      <c r="K390" s="306">
        <v>262</v>
      </c>
      <c r="L390" s="178">
        <f>'Приложение 2.1'!G392</f>
        <v>3230283.71</v>
      </c>
      <c r="M390" s="361">
        <v>0</v>
      </c>
      <c r="N390" s="361">
        <v>0</v>
      </c>
      <c r="O390" s="361">
        <v>0</v>
      </c>
      <c r="P390" s="361">
        <f t="shared" si="55"/>
        <v>3230283.71</v>
      </c>
      <c r="Q390" s="361">
        <v>0</v>
      </c>
      <c r="R390" s="361">
        <v>0</v>
      </c>
      <c r="S390" s="105" t="s">
        <v>586</v>
      </c>
      <c r="T390" s="100"/>
      <c r="U390" s="101"/>
    </row>
    <row r="391" spans="1:21" ht="9" customHeight="1">
      <c r="A391" s="368">
        <v>20</v>
      </c>
      <c r="B391" s="179" t="s">
        <v>634</v>
      </c>
      <c r="C391" s="260" t="s">
        <v>1104</v>
      </c>
      <c r="D391" s="180" t="s">
        <v>1103</v>
      </c>
      <c r="E391" s="185" t="s">
        <v>606</v>
      </c>
      <c r="F391" s="182" t="s">
        <v>90</v>
      </c>
      <c r="G391" s="183">
        <v>5</v>
      </c>
      <c r="H391" s="183">
        <v>4</v>
      </c>
      <c r="I391" s="184">
        <v>3732.2</v>
      </c>
      <c r="J391" s="184">
        <v>3489</v>
      </c>
      <c r="K391" s="306">
        <v>188</v>
      </c>
      <c r="L391" s="178">
        <f>'Приложение 2.1'!G393</f>
        <v>3951480.07</v>
      </c>
      <c r="M391" s="361">
        <v>0</v>
      </c>
      <c r="N391" s="361">
        <v>0</v>
      </c>
      <c r="O391" s="361">
        <v>0</v>
      </c>
      <c r="P391" s="361">
        <f t="shared" si="55"/>
        <v>3951480.07</v>
      </c>
      <c r="Q391" s="361">
        <v>0</v>
      </c>
      <c r="R391" s="361">
        <v>0</v>
      </c>
      <c r="S391" s="105" t="s">
        <v>586</v>
      </c>
      <c r="T391" s="100"/>
      <c r="U391" s="101"/>
    </row>
    <row r="392" spans="1:21" ht="9" customHeight="1">
      <c r="A392" s="368">
        <v>21</v>
      </c>
      <c r="B392" s="179" t="s">
        <v>635</v>
      </c>
      <c r="C392" s="260" t="s">
        <v>1104</v>
      </c>
      <c r="D392" s="180" t="s">
        <v>1103</v>
      </c>
      <c r="E392" s="185" t="s">
        <v>598</v>
      </c>
      <c r="F392" s="182" t="s">
        <v>90</v>
      </c>
      <c r="G392" s="183">
        <v>5</v>
      </c>
      <c r="H392" s="183">
        <v>6</v>
      </c>
      <c r="I392" s="184">
        <v>4641.3999999999996</v>
      </c>
      <c r="J392" s="184">
        <v>4272.3999999999996</v>
      </c>
      <c r="K392" s="306">
        <v>206</v>
      </c>
      <c r="L392" s="178">
        <f>'Приложение 2.1'!G394</f>
        <v>4424580.28</v>
      </c>
      <c r="M392" s="361">
        <v>0</v>
      </c>
      <c r="N392" s="361">
        <v>0</v>
      </c>
      <c r="O392" s="361">
        <v>0</v>
      </c>
      <c r="P392" s="361">
        <f t="shared" si="55"/>
        <v>4424580.28</v>
      </c>
      <c r="Q392" s="361">
        <v>0</v>
      </c>
      <c r="R392" s="361">
        <v>0</v>
      </c>
      <c r="S392" s="105" t="s">
        <v>586</v>
      </c>
      <c r="T392" s="100"/>
      <c r="U392" s="101"/>
    </row>
    <row r="393" spans="1:21" ht="9" customHeight="1">
      <c r="A393" s="368">
        <v>22</v>
      </c>
      <c r="B393" s="179" t="s">
        <v>636</v>
      </c>
      <c r="C393" s="260" t="s">
        <v>1104</v>
      </c>
      <c r="D393" s="180" t="s">
        <v>1103</v>
      </c>
      <c r="E393" s="185" t="s">
        <v>611</v>
      </c>
      <c r="F393" s="182" t="s">
        <v>90</v>
      </c>
      <c r="G393" s="183">
        <v>5</v>
      </c>
      <c r="H393" s="183">
        <v>10</v>
      </c>
      <c r="I393" s="184">
        <v>7313</v>
      </c>
      <c r="J393" s="184">
        <v>6688</v>
      </c>
      <c r="K393" s="306">
        <v>378</v>
      </c>
      <c r="L393" s="178">
        <f>'Приложение 2.1'!G395</f>
        <v>6587327.0700000003</v>
      </c>
      <c r="M393" s="361">
        <v>0</v>
      </c>
      <c r="N393" s="361">
        <v>0</v>
      </c>
      <c r="O393" s="361">
        <v>0</v>
      </c>
      <c r="P393" s="361">
        <f t="shared" si="55"/>
        <v>6587327.0700000003</v>
      </c>
      <c r="Q393" s="361">
        <v>0</v>
      </c>
      <c r="R393" s="361">
        <v>0</v>
      </c>
      <c r="S393" s="105" t="s">
        <v>586</v>
      </c>
      <c r="T393" s="100"/>
      <c r="U393" s="101"/>
    </row>
    <row r="394" spans="1:21" ht="9" customHeight="1">
      <c r="A394" s="368">
        <v>23</v>
      </c>
      <c r="B394" s="179" t="s">
        <v>637</v>
      </c>
      <c r="C394" s="260" t="s">
        <v>1104</v>
      </c>
      <c r="D394" s="180" t="s">
        <v>1103</v>
      </c>
      <c r="E394" s="185" t="s">
        <v>593</v>
      </c>
      <c r="F394" s="182" t="s">
        <v>88</v>
      </c>
      <c r="G394" s="183">
        <v>5</v>
      </c>
      <c r="H394" s="183">
        <v>1</v>
      </c>
      <c r="I394" s="184">
        <v>4081.3</v>
      </c>
      <c r="J394" s="184">
        <v>2691.4</v>
      </c>
      <c r="K394" s="306">
        <v>225</v>
      </c>
      <c r="L394" s="178">
        <f>'Приложение 2.1'!G396</f>
        <v>4428518.84</v>
      </c>
      <c r="M394" s="361">
        <v>0</v>
      </c>
      <c r="N394" s="361">
        <v>0</v>
      </c>
      <c r="O394" s="361">
        <v>0</v>
      </c>
      <c r="P394" s="361">
        <f t="shared" si="55"/>
        <v>4428518.84</v>
      </c>
      <c r="Q394" s="361">
        <v>0</v>
      </c>
      <c r="R394" s="361">
        <v>0</v>
      </c>
      <c r="S394" s="105" t="s">
        <v>586</v>
      </c>
      <c r="T394" s="100"/>
      <c r="U394" s="101"/>
    </row>
    <row r="395" spans="1:21" ht="9" customHeight="1">
      <c r="A395" s="368">
        <v>24</v>
      </c>
      <c r="B395" s="179" t="s">
        <v>638</v>
      </c>
      <c r="C395" s="260" t="s">
        <v>1104</v>
      </c>
      <c r="D395" s="180" t="s">
        <v>1103</v>
      </c>
      <c r="E395" s="185" t="s">
        <v>297</v>
      </c>
      <c r="F395" s="182" t="s">
        <v>88</v>
      </c>
      <c r="G395" s="183">
        <v>5</v>
      </c>
      <c r="H395" s="183">
        <v>1</v>
      </c>
      <c r="I395" s="184">
        <v>2731.4</v>
      </c>
      <c r="J395" s="184">
        <v>2434.4</v>
      </c>
      <c r="K395" s="306">
        <v>134</v>
      </c>
      <c r="L395" s="178">
        <f>'Приложение 2.1'!G397</f>
        <v>2598106.94</v>
      </c>
      <c r="M395" s="361">
        <v>0</v>
      </c>
      <c r="N395" s="361">
        <v>0</v>
      </c>
      <c r="O395" s="361">
        <v>0</v>
      </c>
      <c r="P395" s="361">
        <f t="shared" si="55"/>
        <v>2598106.94</v>
      </c>
      <c r="Q395" s="361">
        <v>0</v>
      </c>
      <c r="R395" s="361">
        <v>0</v>
      </c>
      <c r="S395" s="105" t="s">
        <v>586</v>
      </c>
      <c r="T395" s="100"/>
      <c r="U395" s="101"/>
    </row>
    <row r="396" spans="1:21" ht="9" customHeight="1">
      <c r="A396" s="368">
        <v>25</v>
      </c>
      <c r="B396" s="179" t="s">
        <v>639</v>
      </c>
      <c r="C396" s="260" t="s">
        <v>1104</v>
      </c>
      <c r="D396" s="180" t="s">
        <v>1103</v>
      </c>
      <c r="E396" s="185" t="s">
        <v>604</v>
      </c>
      <c r="F396" s="182" t="s">
        <v>90</v>
      </c>
      <c r="G396" s="183">
        <v>5</v>
      </c>
      <c r="H396" s="183">
        <v>4</v>
      </c>
      <c r="I396" s="184">
        <v>3816.8</v>
      </c>
      <c r="J396" s="184">
        <v>3524.8</v>
      </c>
      <c r="K396" s="306">
        <v>181</v>
      </c>
      <c r="L396" s="178">
        <f>'Приложение 2.1'!G398</f>
        <v>1194379.1599999999</v>
      </c>
      <c r="M396" s="361">
        <v>0</v>
      </c>
      <c r="N396" s="361">
        <v>0</v>
      </c>
      <c r="O396" s="361">
        <v>0</v>
      </c>
      <c r="P396" s="361">
        <f t="shared" si="55"/>
        <v>1194379.1599999999</v>
      </c>
      <c r="Q396" s="361">
        <v>0</v>
      </c>
      <c r="R396" s="361">
        <v>0</v>
      </c>
      <c r="S396" s="105" t="s">
        <v>586</v>
      </c>
      <c r="T396" s="100"/>
      <c r="U396" s="101"/>
    </row>
    <row r="397" spans="1:21" ht="9" customHeight="1">
      <c r="A397" s="368">
        <v>26</v>
      </c>
      <c r="B397" s="179" t="s">
        <v>640</v>
      </c>
      <c r="C397" s="260" t="s">
        <v>1104</v>
      </c>
      <c r="D397" s="180" t="s">
        <v>1103</v>
      </c>
      <c r="E397" s="185" t="s">
        <v>606</v>
      </c>
      <c r="F397" s="182" t="s">
        <v>90</v>
      </c>
      <c r="G397" s="183">
        <v>5</v>
      </c>
      <c r="H397" s="183">
        <v>4</v>
      </c>
      <c r="I397" s="184">
        <v>3781</v>
      </c>
      <c r="J397" s="184">
        <v>3483</v>
      </c>
      <c r="K397" s="306">
        <v>188</v>
      </c>
      <c r="L397" s="178">
        <f>'Приложение 2.1'!G399</f>
        <v>3828255.85</v>
      </c>
      <c r="M397" s="361">
        <v>0</v>
      </c>
      <c r="N397" s="361">
        <v>0</v>
      </c>
      <c r="O397" s="361">
        <v>0</v>
      </c>
      <c r="P397" s="361">
        <f t="shared" si="55"/>
        <v>3828255.85</v>
      </c>
      <c r="Q397" s="361">
        <v>0</v>
      </c>
      <c r="R397" s="361">
        <v>0</v>
      </c>
      <c r="S397" s="105" t="s">
        <v>586</v>
      </c>
      <c r="T397" s="100"/>
      <c r="U397" s="101"/>
    </row>
    <row r="398" spans="1:21" ht="9" customHeight="1">
      <c r="A398" s="368">
        <v>27</v>
      </c>
      <c r="B398" s="179" t="s">
        <v>641</v>
      </c>
      <c r="C398" s="260" t="s">
        <v>1104</v>
      </c>
      <c r="D398" s="180" t="s">
        <v>1103</v>
      </c>
      <c r="E398" s="185" t="s">
        <v>734</v>
      </c>
      <c r="F398" s="182" t="s">
        <v>88</v>
      </c>
      <c r="G398" s="183">
        <v>5</v>
      </c>
      <c r="H398" s="183">
        <v>2</v>
      </c>
      <c r="I398" s="184">
        <v>1877.2</v>
      </c>
      <c r="J398" s="184">
        <v>1660.4</v>
      </c>
      <c r="K398" s="306">
        <v>95</v>
      </c>
      <c r="L398" s="178">
        <f>'Приложение 2.1'!G400</f>
        <v>2192469.33</v>
      </c>
      <c r="M398" s="361">
        <v>0</v>
      </c>
      <c r="N398" s="361">
        <v>0</v>
      </c>
      <c r="O398" s="361">
        <v>0</v>
      </c>
      <c r="P398" s="361">
        <f t="shared" si="55"/>
        <v>2192469.33</v>
      </c>
      <c r="Q398" s="361">
        <v>0</v>
      </c>
      <c r="R398" s="361">
        <v>0</v>
      </c>
      <c r="S398" s="105" t="s">
        <v>586</v>
      </c>
      <c r="T398" s="100"/>
      <c r="U398" s="101"/>
    </row>
    <row r="399" spans="1:21" ht="9" customHeight="1">
      <c r="A399" s="368">
        <v>28</v>
      </c>
      <c r="B399" s="179" t="s">
        <v>642</v>
      </c>
      <c r="C399" s="260" t="s">
        <v>1104</v>
      </c>
      <c r="D399" s="180" t="s">
        <v>1103</v>
      </c>
      <c r="E399" s="185" t="s">
        <v>591</v>
      </c>
      <c r="F399" s="182" t="s">
        <v>90</v>
      </c>
      <c r="G399" s="183">
        <v>5</v>
      </c>
      <c r="H399" s="183">
        <v>4</v>
      </c>
      <c r="I399" s="184">
        <v>3829.9</v>
      </c>
      <c r="J399" s="184">
        <v>3517.9</v>
      </c>
      <c r="K399" s="306">
        <v>184</v>
      </c>
      <c r="L399" s="178">
        <f>'Приложение 2.1'!G401</f>
        <v>3898567.69</v>
      </c>
      <c r="M399" s="361">
        <v>0</v>
      </c>
      <c r="N399" s="361">
        <v>0</v>
      </c>
      <c r="O399" s="361">
        <v>0</v>
      </c>
      <c r="P399" s="361">
        <f t="shared" si="55"/>
        <v>3898567.69</v>
      </c>
      <c r="Q399" s="361">
        <v>0</v>
      </c>
      <c r="R399" s="361">
        <v>0</v>
      </c>
      <c r="S399" s="105" t="s">
        <v>586</v>
      </c>
      <c r="T399" s="100"/>
      <c r="U399" s="101"/>
    </row>
    <row r="400" spans="1:21" ht="9" customHeight="1">
      <c r="A400" s="368">
        <v>29</v>
      </c>
      <c r="B400" s="179" t="s">
        <v>643</v>
      </c>
      <c r="C400" s="260" t="s">
        <v>1104</v>
      </c>
      <c r="D400" s="180" t="s">
        <v>1103</v>
      </c>
      <c r="E400" s="185" t="s">
        <v>592</v>
      </c>
      <c r="F400" s="182" t="s">
        <v>90</v>
      </c>
      <c r="G400" s="183">
        <v>5</v>
      </c>
      <c r="H400" s="183">
        <v>4</v>
      </c>
      <c r="I400" s="184">
        <v>3854</v>
      </c>
      <c r="J400" s="184">
        <v>3543</v>
      </c>
      <c r="K400" s="306">
        <v>184</v>
      </c>
      <c r="L400" s="178">
        <f>'Приложение 2.1'!G402</f>
        <v>4228537.38</v>
      </c>
      <c r="M400" s="361">
        <v>0</v>
      </c>
      <c r="N400" s="361">
        <v>0</v>
      </c>
      <c r="O400" s="361">
        <v>0</v>
      </c>
      <c r="P400" s="361">
        <f t="shared" si="55"/>
        <v>4228537.38</v>
      </c>
      <c r="Q400" s="361">
        <v>0</v>
      </c>
      <c r="R400" s="361">
        <v>0</v>
      </c>
      <c r="S400" s="105" t="s">
        <v>586</v>
      </c>
      <c r="T400" s="100"/>
      <c r="U400" s="101"/>
    </row>
    <row r="401" spans="1:21" ht="9" customHeight="1">
      <c r="A401" s="368">
        <v>30</v>
      </c>
      <c r="B401" s="179" t="s">
        <v>644</v>
      </c>
      <c r="C401" s="260" t="s">
        <v>1104</v>
      </c>
      <c r="D401" s="180" t="s">
        <v>1103</v>
      </c>
      <c r="E401" s="185" t="s">
        <v>592</v>
      </c>
      <c r="F401" s="182" t="s">
        <v>90</v>
      </c>
      <c r="G401" s="183">
        <v>5</v>
      </c>
      <c r="H401" s="183">
        <v>4</v>
      </c>
      <c r="I401" s="184">
        <v>3847.5</v>
      </c>
      <c r="J401" s="184">
        <v>3546.1</v>
      </c>
      <c r="K401" s="306">
        <v>180</v>
      </c>
      <c r="L401" s="178">
        <f>'Приложение 2.1'!G403</f>
        <v>4225739.24</v>
      </c>
      <c r="M401" s="361">
        <v>0</v>
      </c>
      <c r="N401" s="361">
        <v>0</v>
      </c>
      <c r="O401" s="361">
        <v>0</v>
      </c>
      <c r="P401" s="361">
        <f t="shared" si="55"/>
        <v>4225739.24</v>
      </c>
      <c r="Q401" s="361">
        <v>0</v>
      </c>
      <c r="R401" s="361">
        <v>0</v>
      </c>
      <c r="S401" s="105" t="s">
        <v>586</v>
      </c>
      <c r="T401" s="100"/>
      <c r="U401" s="101"/>
    </row>
    <row r="402" spans="1:21" ht="9" customHeight="1">
      <c r="A402" s="368">
        <v>31</v>
      </c>
      <c r="B402" s="179" t="s">
        <v>645</v>
      </c>
      <c r="C402" s="260" t="s">
        <v>1104</v>
      </c>
      <c r="D402" s="180" t="s">
        <v>1103</v>
      </c>
      <c r="E402" s="185" t="s">
        <v>601</v>
      </c>
      <c r="F402" s="182" t="s">
        <v>88</v>
      </c>
      <c r="G402" s="183">
        <v>5</v>
      </c>
      <c r="H402" s="183">
        <v>2</v>
      </c>
      <c r="I402" s="184">
        <v>4825.3999999999996</v>
      </c>
      <c r="J402" s="184">
        <v>2552.8000000000002</v>
      </c>
      <c r="K402" s="306">
        <v>268</v>
      </c>
      <c r="L402" s="178">
        <f>'Приложение 2.1'!G404</f>
        <v>3287609.88</v>
      </c>
      <c r="M402" s="361">
        <v>0</v>
      </c>
      <c r="N402" s="361">
        <v>0</v>
      </c>
      <c r="O402" s="361">
        <v>0</v>
      </c>
      <c r="P402" s="361">
        <f t="shared" si="55"/>
        <v>3287609.88</v>
      </c>
      <c r="Q402" s="361">
        <v>0</v>
      </c>
      <c r="R402" s="361">
        <v>0</v>
      </c>
      <c r="S402" s="105" t="s">
        <v>586</v>
      </c>
      <c r="T402" s="100"/>
      <c r="U402" s="101"/>
    </row>
    <row r="403" spans="1:21" ht="9" customHeight="1">
      <c r="A403" s="368">
        <v>32</v>
      </c>
      <c r="B403" s="179" t="s">
        <v>646</v>
      </c>
      <c r="C403" s="260" t="s">
        <v>1104</v>
      </c>
      <c r="D403" s="180" t="s">
        <v>1103</v>
      </c>
      <c r="E403" s="185" t="s">
        <v>601</v>
      </c>
      <c r="F403" s="182" t="s">
        <v>88</v>
      </c>
      <c r="G403" s="183">
        <v>5</v>
      </c>
      <c r="H403" s="183">
        <v>1</v>
      </c>
      <c r="I403" s="184">
        <v>3991.3</v>
      </c>
      <c r="J403" s="184">
        <v>2652.1</v>
      </c>
      <c r="K403" s="306">
        <v>222</v>
      </c>
      <c r="L403" s="178">
        <f>'Приложение 2.1'!G405</f>
        <v>3381972.7</v>
      </c>
      <c r="M403" s="361">
        <v>0</v>
      </c>
      <c r="N403" s="361">
        <v>0</v>
      </c>
      <c r="O403" s="361">
        <v>0</v>
      </c>
      <c r="P403" s="361">
        <f t="shared" si="55"/>
        <v>3381972.7</v>
      </c>
      <c r="Q403" s="361">
        <v>0</v>
      </c>
      <c r="R403" s="361">
        <v>0</v>
      </c>
      <c r="S403" s="105" t="s">
        <v>586</v>
      </c>
      <c r="T403" s="100"/>
      <c r="U403" s="101"/>
    </row>
    <row r="404" spans="1:21" ht="9" customHeight="1">
      <c r="A404" s="368">
        <v>33</v>
      </c>
      <c r="B404" s="179" t="s">
        <v>647</v>
      </c>
      <c r="C404" s="260" t="s">
        <v>1104</v>
      </c>
      <c r="D404" s="180" t="s">
        <v>1103</v>
      </c>
      <c r="E404" s="185" t="s">
        <v>588</v>
      </c>
      <c r="F404" s="182" t="s">
        <v>88</v>
      </c>
      <c r="G404" s="183">
        <v>9</v>
      </c>
      <c r="H404" s="183">
        <v>1</v>
      </c>
      <c r="I404" s="184">
        <v>6731.6</v>
      </c>
      <c r="J404" s="184">
        <v>3633.5</v>
      </c>
      <c r="K404" s="306">
        <v>349</v>
      </c>
      <c r="L404" s="178">
        <f>'Приложение 2.1'!G406</f>
        <v>2504127.17</v>
      </c>
      <c r="M404" s="361">
        <v>0</v>
      </c>
      <c r="N404" s="361">
        <v>0</v>
      </c>
      <c r="O404" s="361">
        <v>0</v>
      </c>
      <c r="P404" s="361">
        <f t="shared" si="55"/>
        <v>2504127.17</v>
      </c>
      <c r="Q404" s="361">
        <v>0</v>
      </c>
      <c r="R404" s="361">
        <v>0</v>
      </c>
      <c r="S404" s="105" t="s">
        <v>586</v>
      </c>
      <c r="T404" s="100"/>
      <c r="U404" s="101"/>
    </row>
    <row r="405" spans="1:21" ht="9" customHeight="1">
      <c r="A405" s="368">
        <v>34</v>
      </c>
      <c r="B405" s="179" t="s">
        <v>648</v>
      </c>
      <c r="C405" s="260" t="s">
        <v>1104</v>
      </c>
      <c r="D405" s="180" t="s">
        <v>1103</v>
      </c>
      <c r="E405" s="185" t="s">
        <v>602</v>
      </c>
      <c r="F405" s="182" t="s">
        <v>88</v>
      </c>
      <c r="G405" s="183">
        <v>6</v>
      </c>
      <c r="H405" s="183">
        <v>1</v>
      </c>
      <c r="I405" s="184">
        <v>1214.25</v>
      </c>
      <c r="J405" s="184">
        <v>1072.0999999999999</v>
      </c>
      <c r="K405" s="306">
        <v>37</v>
      </c>
      <c r="L405" s="178">
        <f>'Приложение 2.1'!G407</f>
        <v>317048.96999999997</v>
      </c>
      <c r="M405" s="361">
        <v>0</v>
      </c>
      <c r="N405" s="361">
        <v>0</v>
      </c>
      <c r="O405" s="361">
        <v>0</v>
      </c>
      <c r="P405" s="361">
        <f t="shared" si="55"/>
        <v>317048.96999999997</v>
      </c>
      <c r="Q405" s="361">
        <v>0</v>
      </c>
      <c r="R405" s="361">
        <v>0</v>
      </c>
      <c r="S405" s="105" t="s">
        <v>586</v>
      </c>
      <c r="T405" s="100"/>
      <c r="U405" s="101"/>
    </row>
    <row r="406" spans="1:21" ht="9" customHeight="1">
      <c r="A406" s="368">
        <v>35</v>
      </c>
      <c r="B406" s="179" t="s">
        <v>649</v>
      </c>
      <c r="C406" s="260" t="s">
        <v>1104</v>
      </c>
      <c r="D406" s="180" t="s">
        <v>1103</v>
      </c>
      <c r="E406" s="185" t="s">
        <v>591</v>
      </c>
      <c r="F406" s="182" t="s">
        <v>88</v>
      </c>
      <c r="G406" s="183">
        <v>5</v>
      </c>
      <c r="H406" s="183">
        <v>3</v>
      </c>
      <c r="I406" s="184">
        <v>2702.8</v>
      </c>
      <c r="J406" s="184">
        <v>2518.3000000000002</v>
      </c>
      <c r="K406" s="306">
        <v>122</v>
      </c>
      <c r="L406" s="178">
        <f>'Приложение 2.1'!G408</f>
        <v>3450782.38</v>
      </c>
      <c r="M406" s="361">
        <v>0</v>
      </c>
      <c r="N406" s="361">
        <v>0</v>
      </c>
      <c r="O406" s="361">
        <v>0</v>
      </c>
      <c r="P406" s="361">
        <f t="shared" si="55"/>
        <v>3450782.38</v>
      </c>
      <c r="Q406" s="361">
        <v>0</v>
      </c>
      <c r="R406" s="361">
        <v>0</v>
      </c>
      <c r="S406" s="105" t="s">
        <v>586</v>
      </c>
      <c r="T406" s="100"/>
      <c r="U406" s="101"/>
    </row>
    <row r="407" spans="1:21" ht="9" customHeight="1">
      <c r="A407" s="368">
        <v>36</v>
      </c>
      <c r="B407" s="179" t="s">
        <v>650</v>
      </c>
      <c r="C407" s="260" t="s">
        <v>1104</v>
      </c>
      <c r="D407" s="180" t="s">
        <v>1103</v>
      </c>
      <c r="E407" s="185" t="s">
        <v>603</v>
      </c>
      <c r="F407" s="182" t="s">
        <v>88</v>
      </c>
      <c r="G407" s="183">
        <v>5</v>
      </c>
      <c r="H407" s="183">
        <v>4</v>
      </c>
      <c r="I407" s="184">
        <v>3634.1</v>
      </c>
      <c r="J407" s="184">
        <v>3239.1</v>
      </c>
      <c r="K407" s="306">
        <v>150</v>
      </c>
      <c r="L407" s="178">
        <f>'Приложение 2.1'!G409</f>
        <v>4415186.99</v>
      </c>
      <c r="M407" s="361">
        <v>0</v>
      </c>
      <c r="N407" s="361">
        <v>0</v>
      </c>
      <c r="O407" s="361">
        <v>0</v>
      </c>
      <c r="P407" s="361">
        <f t="shared" si="55"/>
        <v>4415186.99</v>
      </c>
      <c r="Q407" s="361">
        <v>0</v>
      </c>
      <c r="R407" s="361">
        <v>0</v>
      </c>
      <c r="S407" s="105" t="s">
        <v>586</v>
      </c>
      <c r="T407" s="100"/>
      <c r="U407" s="101"/>
    </row>
    <row r="408" spans="1:21" ht="9" customHeight="1">
      <c r="A408" s="368">
        <v>37</v>
      </c>
      <c r="B408" s="179" t="s">
        <v>651</v>
      </c>
      <c r="C408" s="260" t="s">
        <v>1104</v>
      </c>
      <c r="D408" s="180" t="s">
        <v>1103</v>
      </c>
      <c r="E408" s="185" t="s">
        <v>587</v>
      </c>
      <c r="F408" s="182" t="s">
        <v>88</v>
      </c>
      <c r="G408" s="183">
        <v>5</v>
      </c>
      <c r="H408" s="183">
        <v>4</v>
      </c>
      <c r="I408" s="184">
        <v>3711.1</v>
      </c>
      <c r="J408" s="184">
        <v>3151.3</v>
      </c>
      <c r="K408" s="306">
        <v>147</v>
      </c>
      <c r="L408" s="178">
        <f>'Приложение 2.1'!G410</f>
        <v>4674797.59</v>
      </c>
      <c r="M408" s="361">
        <v>0</v>
      </c>
      <c r="N408" s="361">
        <v>0</v>
      </c>
      <c r="O408" s="361">
        <v>0</v>
      </c>
      <c r="P408" s="361">
        <f t="shared" si="55"/>
        <v>4674797.59</v>
      </c>
      <c r="Q408" s="361">
        <v>0</v>
      </c>
      <c r="R408" s="361">
        <v>0</v>
      </c>
      <c r="S408" s="105" t="s">
        <v>586</v>
      </c>
      <c r="T408" s="100"/>
      <c r="U408" s="101"/>
    </row>
    <row r="409" spans="1:21" ht="9" customHeight="1">
      <c r="A409" s="368">
        <v>38</v>
      </c>
      <c r="B409" s="179" t="s">
        <v>652</v>
      </c>
      <c r="C409" s="260" t="s">
        <v>1104</v>
      </c>
      <c r="D409" s="180" t="s">
        <v>1103</v>
      </c>
      <c r="E409" s="185" t="s">
        <v>734</v>
      </c>
      <c r="F409" s="182" t="s">
        <v>88</v>
      </c>
      <c r="G409" s="183">
        <v>5</v>
      </c>
      <c r="H409" s="183">
        <v>3</v>
      </c>
      <c r="I409" s="184">
        <v>2830.5</v>
      </c>
      <c r="J409" s="184">
        <v>2529.1999999999998</v>
      </c>
      <c r="K409" s="306">
        <v>128</v>
      </c>
      <c r="L409" s="178">
        <f>'Приложение 2.1'!G411</f>
        <v>3073041.92</v>
      </c>
      <c r="M409" s="361">
        <v>0</v>
      </c>
      <c r="N409" s="361">
        <v>0</v>
      </c>
      <c r="O409" s="361">
        <v>0</v>
      </c>
      <c r="P409" s="361">
        <f t="shared" si="55"/>
        <v>3073041.92</v>
      </c>
      <c r="Q409" s="361">
        <v>0</v>
      </c>
      <c r="R409" s="361">
        <v>0</v>
      </c>
      <c r="S409" s="105" t="s">
        <v>586</v>
      </c>
      <c r="T409" s="100"/>
      <c r="U409" s="101"/>
    </row>
    <row r="410" spans="1:21" ht="9" customHeight="1">
      <c r="A410" s="368">
        <v>39</v>
      </c>
      <c r="B410" s="179" t="s">
        <v>653</v>
      </c>
      <c r="C410" s="260" t="s">
        <v>1104</v>
      </c>
      <c r="D410" s="180" t="s">
        <v>1103</v>
      </c>
      <c r="E410" s="185" t="s">
        <v>600</v>
      </c>
      <c r="F410" s="182" t="s">
        <v>88</v>
      </c>
      <c r="G410" s="183">
        <v>5</v>
      </c>
      <c r="H410" s="183">
        <v>3</v>
      </c>
      <c r="I410" s="184">
        <v>3061.1</v>
      </c>
      <c r="J410" s="184">
        <v>2706.6</v>
      </c>
      <c r="K410" s="306">
        <v>103</v>
      </c>
      <c r="L410" s="178">
        <f>'Приложение 2.1'!G412</f>
        <v>3778246.47</v>
      </c>
      <c r="M410" s="361">
        <v>0</v>
      </c>
      <c r="N410" s="361">
        <v>0</v>
      </c>
      <c r="O410" s="361">
        <v>0</v>
      </c>
      <c r="P410" s="361">
        <f t="shared" si="55"/>
        <v>3778246.47</v>
      </c>
      <c r="Q410" s="361">
        <v>0</v>
      </c>
      <c r="R410" s="361">
        <v>0</v>
      </c>
      <c r="S410" s="105" t="s">
        <v>586</v>
      </c>
      <c r="T410" s="100"/>
      <c r="U410" s="101"/>
    </row>
    <row r="411" spans="1:21" ht="9" customHeight="1">
      <c r="A411" s="368">
        <v>40</v>
      </c>
      <c r="B411" s="179" t="s">
        <v>654</v>
      </c>
      <c r="C411" s="260" t="s">
        <v>1104</v>
      </c>
      <c r="D411" s="180" t="s">
        <v>1103</v>
      </c>
      <c r="E411" s="185" t="s">
        <v>604</v>
      </c>
      <c r="F411" s="182" t="s">
        <v>90</v>
      </c>
      <c r="G411" s="183">
        <v>5</v>
      </c>
      <c r="H411" s="183">
        <v>4</v>
      </c>
      <c r="I411" s="184">
        <v>3983.8</v>
      </c>
      <c r="J411" s="184">
        <v>3586.8</v>
      </c>
      <c r="K411" s="306">
        <v>134</v>
      </c>
      <c r="L411" s="178">
        <f>'Приложение 2.1'!G413</f>
        <v>3932873.67</v>
      </c>
      <c r="M411" s="361">
        <v>0</v>
      </c>
      <c r="N411" s="361">
        <v>0</v>
      </c>
      <c r="O411" s="361">
        <v>0</v>
      </c>
      <c r="P411" s="361">
        <f t="shared" si="55"/>
        <v>3932873.67</v>
      </c>
      <c r="Q411" s="361">
        <v>0</v>
      </c>
      <c r="R411" s="361">
        <v>0</v>
      </c>
      <c r="S411" s="105" t="s">
        <v>586</v>
      </c>
      <c r="T411" s="100"/>
      <c r="U411" s="101"/>
    </row>
    <row r="412" spans="1:21" ht="9" customHeight="1">
      <c r="A412" s="368">
        <v>41</v>
      </c>
      <c r="B412" s="179" t="s">
        <v>655</v>
      </c>
      <c r="C412" s="260" t="s">
        <v>1104</v>
      </c>
      <c r="D412" s="180" t="s">
        <v>1103</v>
      </c>
      <c r="E412" s="185" t="s">
        <v>326</v>
      </c>
      <c r="F412" s="182" t="s">
        <v>88</v>
      </c>
      <c r="G412" s="183">
        <v>5</v>
      </c>
      <c r="H412" s="183">
        <v>8</v>
      </c>
      <c r="I412" s="184">
        <v>9035.6</v>
      </c>
      <c r="J412" s="184">
        <f>5705.4+2326.2</f>
        <v>8031.5999999999995</v>
      </c>
      <c r="K412" s="306">
        <v>235</v>
      </c>
      <c r="L412" s="178">
        <f>'Приложение 2.1'!G414</f>
        <v>7371959.5800000001</v>
      </c>
      <c r="M412" s="361">
        <v>0</v>
      </c>
      <c r="N412" s="361">
        <v>0</v>
      </c>
      <c r="O412" s="361">
        <v>0</v>
      </c>
      <c r="P412" s="361">
        <f t="shared" si="55"/>
        <v>7371959.5800000001</v>
      </c>
      <c r="Q412" s="361">
        <v>0</v>
      </c>
      <c r="R412" s="361">
        <v>0</v>
      </c>
      <c r="S412" s="105" t="s">
        <v>586</v>
      </c>
      <c r="T412" s="100"/>
      <c r="U412" s="101"/>
    </row>
    <row r="413" spans="1:21" ht="9" customHeight="1">
      <c r="A413" s="368">
        <v>42</v>
      </c>
      <c r="B413" s="179" t="s">
        <v>656</v>
      </c>
      <c r="C413" s="260" t="s">
        <v>1104</v>
      </c>
      <c r="D413" s="180" t="s">
        <v>1103</v>
      </c>
      <c r="E413" s="185" t="s">
        <v>606</v>
      </c>
      <c r="F413" s="182" t="s">
        <v>88</v>
      </c>
      <c r="G413" s="183">
        <v>5</v>
      </c>
      <c r="H413" s="183">
        <v>6</v>
      </c>
      <c r="I413" s="184">
        <v>6465.15</v>
      </c>
      <c r="J413" s="184">
        <v>3841.74</v>
      </c>
      <c r="K413" s="306">
        <v>180</v>
      </c>
      <c r="L413" s="178">
        <f>'Приложение 2.1'!G415</f>
        <v>7806812.04</v>
      </c>
      <c r="M413" s="361">
        <v>0</v>
      </c>
      <c r="N413" s="361">
        <v>0</v>
      </c>
      <c r="O413" s="361">
        <v>0</v>
      </c>
      <c r="P413" s="361">
        <f t="shared" si="55"/>
        <v>7806812.04</v>
      </c>
      <c r="Q413" s="361">
        <v>0</v>
      </c>
      <c r="R413" s="361">
        <v>0</v>
      </c>
      <c r="S413" s="105" t="s">
        <v>586</v>
      </c>
      <c r="T413" s="100"/>
      <c r="U413" s="101"/>
    </row>
    <row r="414" spans="1:21" ht="9" customHeight="1">
      <c r="A414" s="368">
        <v>43</v>
      </c>
      <c r="B414" s="179" t="s">
        <v>657</v>
      </c>
      <c r="C414" s="260" t="s">
        <v>1104</v>
      </c>
      <c r="D414" s="180" t="s">
        <v>1103</v>
      </c>
      <c r="E414" s="185" t="s">
        <v>611</v>
      </c>
      <c r="F414" s="182" t="s">
        <v>88</v>
      </c>
      <c r="G414" s="183">
        <v>12</v>
      </c>
      <c r="H414" s="183">
        <v>1</v>
      </c>
      <c r="I414" s="184">
        <f>4783.5</f>
        <v>4783.5</v>
      </c>
      <c r="J414" s="184">
        <f>3925.3</f>
        <v>3925.3</v>
      </c>
      <c r="K414" s="306">
        <v>167</v>
      </c>
      <c r="L414" s="178">
        <f>'Приложение 2.1'!G416</f>
        <v>1379279.85</v>
      </c>
      <c r="M414" s="361">
        <v>0</v>
      </c>
      <c r="N414" s="361">
        <v>0</v>
      </c>
      <c r="O414" s="361">
        <v>0</v>
      </c>
      <c r="P414" s="361">
        <f t="shared" si="55"/>
        <v>1379279.85</v>
      </c>
      <c r="Q414" s="361">
        <v>0</v>
      </c>
      <c r="R414" s="361">
        <v>0</v>
      </c>
      <c r="S414" s="105" t="s">
        <v>586</v>
      </c>
      <c r="T414" s="100"/>
      <c r="U414" s="101"/>
    </row>
    <row r="415" spans="1:21" ht="9" customHeight="1">
      <c r="A415" s="368">
        <v>44</v>
      </c>
      <c r="B415" s="179" t="s">
        <v>658</v>
      </c>
      <c r="C415" s="260" t="s">
        <v>1104</v>
      </c>
      <c r="D415" s="180" t="s">
        <v>1103</v>
      </c>
      <c r="E415" s="185" t="s">
        <v>603</v>
      </c>
      <c r="F415" s="182" t="s">
        <v>88</v>
      </c>
      <c r="G415" s="183">
        <v>5</v>
      </c>
      <c r="H415" s="183">
        <v>3</v>
      </c>
      <c r="I415" s="184">
        <v>2657.1</v>
      </c>
      <c r="J415" s="184">
        <v>2034.9</v>
      </c>
      <c r="K415" s="306">
        <v>88</v>
      </c>
      <c r="L415" s="178">
        <f>'Приложение 2.1'!G417</f>
        <v>3958626.06</v>
      </c>
      <c r="M415" s="361">
        <v>0</v>
      </c>
      <c r="N415" s="361">
        <v>0</v>
      </c>
      <c r="O415" s="361">
        <v>0</v>
      </c>
      <c r="P415" s="361">
        <f t="shared" si="55"/>
        <v>3958626.06</v>
      </c>
      <c r="Q415" s="361">
        <v>0</v>
      </c>
      <c r="R415" s="361">
        <v>0</v>
      </c>
      <c r="S415" s="105" t="s">
        <v>586</v>
      </c>
      <c r="T415" s="100"/>
      <c r="U415" s="101"/>
    </row>
    <row r="416" spans="1:21" ht="9" customHeight="1">
      <c r="A416" s="368">
        <v>45</v>
      </c>
      <c r="B416" s="179" t="s">
        <v>659</v>
      </c>
      <c r="C416" s="260" t="s">
        <v>1104</v>
      </c>
      <c r="D416" s="180" t="s">
        <v>1103</v>
      </c>
      <c r="E416" s="185" t="s">
        <v>603</v>
      </c>
      <c r="F416" s="182" t="s">
        <v>90</v>
      </c>
      <c r="G416" s="183">
        <v>5</v>
      </c>
      <c r="H416" s="183">
        <v>4</v>
      </c>
      <c r="I416" s="184">
        <v>3781.8</v>
      </c>
      <c r="J416" s="184">
        <v>3477.8</v>
      </c>
      <c r="K416" s="306">
        <v>162</v>
      </c>
      <c r="L416" s="178">
        <f>'Приложение 2.1'!G418</f>
        <v>4905654.97</v>
      </c>
      <c r="M416" s="361">
        <v>0</v>
      </c>
      <c r="N416" s="361">
        <v>0</v>
      </c>
      <c r="O416" s="361">
        <v>0</v>
      </c>
      <c r="P416" s="361">
        <f t="shared" si="55"/>
        <v>4905654.97</v>
      </c>
      <c r="Q416" s="361">
        <v>0</v>
      </c>
      <c r="R416" s="361">
        <v>0</v>
      </c>
      <c r="S416" s="105" t="s">
        <v>586</v>
      </c>
      <c r="T416" s="100"/>
      <c r="U416" s="101"/>
    </row>
    <row r="417" spans="1:21" ht="9" customHeight="1">
      <c r="A417" s="368">
        <v>46</v>
      </c>
      <c r="B417" s="179" t="s">
        <v>660</v>
      </c>
      <c r="C417" s="260" t="s">
        <v>1104</v>
      </c>
      <c r="D417" s="180" t="s">
        <v>1103</v>
      </c>
      <c r="E417" s="185" t="s">
        <v>591</v>
      </c>
      <c r="F417" s="182" t="s">
        <v>88</v>
      </c>
      <c r="G417" s="183">
        <v>5</v>
      </c>
      <c r="H417" s="183">
        <v>3</v>
      </c>
      <c r="I417" s="184">
        <v>2633.8</v>
      </c>
      <c r="J417" s="184">
        <v>2399.8000000000002</v>
      </c>
      <c r="K417" s="306">
        <v>102</v>
      </c>
      <c r="L417" s="178">
        <f>'Приложение 2.1'!G419</f>
        <v>3219629.14</v>
      </c>
      <c r="M417" s="361">
        <v>0</v>
      </c>
      <c r="N417" s="361">
        <v>0</v>
      </c>
      <c r="O417" s="361">
        <v>0</v>
      </c>
      <c r="P417" s="361">
        <f t="shared" si="55"/>
        <v>3219629.14</v>
      </c>
      <c r="Q417" s="361">
        <v>0</v>
      </c>
      <c r="R417" s="361">
        <v>0</v>
      </c>
      <c r="S417" s="105" t="s">
        <v>586</v>
      </c>
      <c r="T417" s="100"/>
      <c r="U417" s="101"/>
    </row>
    <row r="418" spans="1:21" ht="9" customHeight="1">
      <c r="A418" s="368">
        <v>47</v>
      </c>
      <c r="B418" s="179" t="s">
        <v>661</v>
      </c>
      <c r="C418" s="260" t="s">
        <v>1104</v>
      </c>
      <c r="D418" s="180" t="s">
        <v>1103</v>
      </c>
      <c r="E418" s="185" t="s">
        <v>591</v>
      </c>
      <c r="F418" s="182" t="s">
        <v>88</v>
      </c>
      <c r="G418" s="183">
        <v>5</v>
      </c>
      <c r="H418" s="183">
        <v>2</v>
      </c>
      <c r="I418" s="184">
        <v>2058.4</v>
      </c>
      <c r="J418" s="184">
        <v>1601</v>
      </c>
      <c r="K418" s="306">
        <v>72</v>
      </c>
      <c r="L418" s="178">
        <f>'Приложение 2.1'!G420</f>
        <v>2195281.84</v>
      </c>
      <c r="M418" s="361">
        <v>0</v>
      </c>
      <c r="N418" s="361">
        <v>0</v>
      </c>
      <c r="O418" s="361">
        <v>0</v>
      </c>
      <c r="P418" s="361">
        <f t="shared" si="55"/>
        <v>2195281.84</v>
      </c>
      <c r="Q418" s="361">
        <v>0</v>
      </c>
      <c r="R418" s="361">
        <v>0</v>
      </c>
      <c r="S418" s="105" t="s">
        <v>586</v>
      </c>
      <c r="T418" s="100"/>
      <c r="U418" s="101"/>
    </row>
    <row r="419" spans="1:21" ht="9" customHeight="1">
      <c r="A419" s="368">
        <v>48</v>
      </c>
      <c r="B419" s="179" t="s">
        <v>662</v>
      </c>
      <c r="C419" s="260" t="s">
        <v>1104</v>
      </c>
      <c r="D419" s="180" t="s">
        <v>1103</v>
      </c>
      <c r="E419" s="185" t="s">
        <v>595</v>
      </c>
      <c r="F419" s="182" t="s">
        <v>88</v>
      </c>
      <c r="G419" s="183">
        <v>5</v>
      </c>
      <c r="H419" s="183">
        <v>3</v>
      </c>
      <c r="I419" s="184">
        <v>2093.8000000000002</v>
      </c>
      <c r="J419" s="184">
        <v>1855.1</v>
      </c>
      <c r="K419" s="306">
        <v>73</v>
      </c>
      <c r="L419" s="178">
        <f>'Приложение 2.1'!G421</f>
        <v>2032550.39</v>
      </c>
      <c r="M419" s="361">
        <v>0</v>
      </c>
      <c r="N419" s="361">
        <v>0</v>
      </c>
      <c r="O419" s="361">
        <v>0</v>
      </c>
      <c r="P419" s="361">
        <f t="shared" si="55"/>
        <v>2032550.39</v>
      </c>
      <c r="Q419" s="361">
        <v>0</v>
      </c>
      <c r="R419" s="361">
        <v>0</v>
      </c>
      <c r="S419" s="105" t="s">
        <v>586</v>
      </c>
      <c r="T419" s="100"/>
      <c r="U419" s="101"/>
    </row>
    <row r="420" spans="1:21" ht="9" customHeight="1">
      <c r="A420" s="368">
        <v>49</v>
      </c>
      <c r="B420" s="179" t="s">
        <v>663</v>
      </c>
      <c r="C420" s="260" t="s">
        <v>1104</v>
      </c>
      <c r="D420" s="180" t="s">
        <v>1103</v>
      </c>
      <c r="E420" s="185" t="s">
        <v>592</v>
      </c>
      <c r="F420" s="182" t="s">
        <v>88</v>
      </c>
      <c r="G420" s="183">
        <v>5</v>
      </c>
      <c r="H420" s="183">
        <v>3</v>
      </c>
      <c r="I420" s="184">
        <v>2802.1</v>
      </c>
      <c r="J420" s="184">
        <v>2568.1</v>
      </c>
      <c r="K420" s="306">
        <v>123</v>
      </c>
      <c r="L420" s="178">
        <f>'Приложение 2.1'!G422</f>
        <v>3250469.33</v>
      </c>
      <c r="M420" s="361">
        <v>0</v>
      </c>
      <c r="N420" s="361">
        <v>0</v>
      </c>
      <c r="O420" s="361">
        <v>0</v>
      </c>
      <c r="P420" s="361">
        <f t="shared" si="55"/>
        <v>3250469.33</v>
      </c>
      <c r="Q420" s="361">
        <v>0</v>
      </c>
      <c r="R420" s="361">
        <v>0</v>
      </c>
      <c r="S420" s="105" t="s">
        <v>586</v>
      </c>
      <c r="T420" s="100"/>
      <c r="U420" s="101"/>
    </row>
    <row r="421" spans="1:21" ht="9" customHeight="1">
      <c r="A421" s="368">
        <v>50</v>
      </c>
      <c r="B421" s="179" t="s">
        <v>664</v>
      </c>
      <c r="C421" s="260" t="s">
        <v>1104</v>
      </c>
      <c r="D421" s="180" t="s">
        <v>1103</v>
      </c>
      <c r="E421" s="185" t="s">
        <v>591</v>
      </c>
      <c r="F421" s="182" t="s">
        <v>88</v>
      </c>
      <c r="G421" s="183">
        <v>5</v>
      </c>
      <c r="H421" s="183">
        <v>5</v>
      </c>
      <c r="I421" s="184">
        <v>4569.6000000000004</v>
      </c>
      <c r="J421" s="184">
        <v>3770.3</v>
      </c>
      <c r="K421" s="306">
        <v>149</v>
      </c>
      <c r="L421" s="178">
        <f>'Приложение 2.1'!G423</f>
        <v>3952416.12</v>
      </c>
      <c r="M421" s="361">
        <v>0</v>
      </c>
      <c r="N421" s="361">
        <v>0</v>
      </c>
      <c r="O421" s="361">
        <v>0</v>
      </c>
      <c r="P421" s="361">
        <f t="shared" si="55"/>
        <v>3952416.12</v>
      </c>
      <c r="Q421" s="361">
        <v>0</v>
      </c>
      <c r="R421" s="361">
        <v>0</v>
      </c>
      <c r="S421" s="105" t="s">
        <v>586</v>
      </c>
      <c r="T421" s="100"/>
      <c r="U421" s="101"/>
    </row>
    <row r="422" spans="1:21" ht="9" customHeight="1">
      <c r="A422" s="368">
        <v>51</v>
      </c>
      <c r="B422" s="179" t="s">
        <v>665</v>
      </c>
      <c r="C422" s="260" t="s">
        <v>1104</v>
      </c>
      <c r="D422" s="180" t="s">
        <v>1103</v>
      </c>
      <c r="E422" s="185" t="s">
        <v>591</v>
      </c>
      <c r="F422" s="182" t="s">
        <v>88</v>
      </c>
      <c r="G422" s="183">
        <v>5</v>
      </c>
      <c r="H422" s="183">
        <v>3</v>
      </c>
      <c r="I422" s="184">
        <v>2746.3</v>
      </c>
      <c r="J422" s="184">
        <v>2512.3000000000002</v>
      </c>
      <c r="K422" s="306">
        <v>114</v>
      </c>
      <c r="L422" s="178">
        <f>'Приложение 2.1'!G424</f>
        <v>3178443.52</v>
      </c>
      <c r="M422" s="361">
        <v>0</v>
      </c>
      <c r="N422" s="361">
        <v>0</v>
      </c>
      <c r="O422" s="361">
        <v>0</v>
      </c>
      <c r="P422" s="361">
        <f t="shared" si="55"/>
        <v>3178443.52</v>
      </c>
      <c r="Q422" s="361">
        <v>0</v>
      </c>
      <c r="R422" s="361">
        <v>0</v>
      </c>
      <c r="S422" s="105" t="s">
        <v>586</v>
      </c>
      <c r="T422" s="100"/>
      <c r="U422" s="101"/>
    </row>
    <row r="423" spans="1:21" ht="9" customHeight="1">
      <c r="A423" s="368">
        <v>52</v>
      </c>
      <c r="B423" s="179" t="s">
        <v>666</v>
      </c>
      <c r="C423" s="260" t="s">
        <v>1104</v>
      </c>
      <c r="D423" s="180" t="s">
        <v>1103</v>
      </c>
      <c r="E423" s="185" t="s">
        <v>591</v>
      </c>
      <c r="F423" s="182" t="s">
        <v>88</v>
      </c>
      <c r="G423" s="183">
        <v>5</v>
      </c>
      <c r="H423" s="183">
        <v>3</v>
      </c>
      <c r="I423" s="184">
        <v>2564.6999999999998</v>
      </c>
      <c r="J423" s="184">
        <v>2126.6</v>
      </c>
      <c r="K423" s="306">
        <v>83</v>
      </c>
      <c r="L423" s="178">
        <f>'Приложение 2.1'!G425</f>
        <v>3382055.32</v>
      </c>
      <c r="M423" s="361">
        <v>0</v>
      </c>
      <c r="N423" s="361">
        <v>0</v>
      </c>
      <c r="O423" s="361">
        <v>0</v>
      </c>
      <c r="P423" s="361">
        <f t="shared" si="55"/>
        <v>3382055.32</v>
      </c>
      <c r="Q423" s="361">
        <v>0</v>
      </c>
      <c r="R423" s="361">
        <v>0</v>
      </c>
      <c r="S423" s="105" t="s">
        <v>586</v>
      </c>
      <c r="T423" s="100"/>
      <c r="U423" s="101"/>
    </row>
    <row r="424" spans="1:21" ht="9" customHeight="1">
      <c r="A424" s="368">
        <v>53</v>
      </c>
      <c r="B424" s="179" t="s">
        <v>667</v>
      </c>
      <c r="C424" s="260" t="s">
        <v>1104</v>
      </c>
      <c r="D424" s="180" t="s">
        <v>1103</v>
      </c>
      <c r="E424" s="185" t="s">
        <v>591</v>
      </c>
      <c r="F424" s="182" t="s">
        <v>88</v>
      </c>
      <c r="G424" s="183">
        <v>5</v>
      </c>
      <c r="H424" s="183">
        <v>3</v>
      </c>
      <c r="I424" s="184">
        <v>2723.1</v>
      </c>
      <c r="J424" s="184">
        <v>2489.1</v>
      </c>
      <c r="K424" s="306">
        <v>107</v>
      </c>
      <c r="L424" s="178">
        <f>'Приложение 2.1'!G426</f>
        <v>3646667.68</v>
      </c>
      <c r="M424" s="361">
        <v>0</v>
      </c>
      <c r="N424" s="361">
        <v>0</v>
      </c>
      <c r="O424" s="361">
        <v>0</v>
      </c>
      <c r="P424" s="361">
        <f t="shared" si="55"/>
        <v>3646667.68</v>
      </c>
      <c r="Q424" s="361">
        <v>0</v>
      </c>
      <c r="R424" s="361">
        <v>0</v>
      </c>
      <c r="S424" s="105" t="s">
        <v>586</v>
      </c>
      <c r="T424" s="100"/>
      <c r="U424" s="101"/>
    </row>
    <row r="425" spans="1:21" ht="9" customHeight="1">
      <c r="A425" s="368">
        <v>54</v>
      </c>
      <c r="B425" s="179" t="s">
        <v>668</v>
      </c>
      <c r="C425" s="260" t="s">
        <v>1104</v>
      </c>
      <c r="D425" s="180" t="s">
        <v>1103</v>
      </c>
      <c r="E425" s="185" t="s">
        <v>595</v>
      </c>
      <c r="F425" s="182" t="s">
        <v>88</v>
      </c>
      <c r="G425" s="183">
        <v>5</v>
      </c>
      <c r="H425" s="183">
        <v>2</v>
      </c>
      <c r="I425" s="184">
        <v>1527.8</v>
      </c>
      <c r="J425" s="184">
        <v>1360.9</v>
      </c>
      <c r="K425" s="306">
        <v>73</v>
      </c>
      <c r="L425" s="178">
        <f>'Приложение 2.1'!G427</f>
        <v>2182203.73</v>
      </c>
      <c r="M425" s="361">
        <v>0</v>
      </c>
      <c r="N425" s="361">
        <v>0</v>
      </c>
      <c r="O425" s="361">
        <v>0</v>
      </c>
      <c r="P425" s="361">
        <f t="shared" si="55"/>
        <v>2182203.73</v>
      </c>
      <c r="Q425" s="361">
        <v>0</v>
      </c>
      <c r="R425" s="361">
        <v>0</v>
      </c>
      <c r="S425" s="105" t="s">
        <v>586</v>
      </c>
      <c r="T425" s="100"/>
      <c r="U425" s="101"/>
    </row>
    <row r="426" spans="1:21" ht="9" customHeight="1">
      <c r="A426" s="368">
        <v>55</v>
      </c>
      <c r="B426" s="179" t="s">
        <v>669</v>
      </c>
      <c r="C426" s="260" t="s">
        <v>1104</v>
      </c>
      <c r="D426" s="180" t="s">
        <v>1103</v>
      </c>
      <c r="E426" s="185" t="s">
        <v>601</v>
      </c>
      <c r="F426" s="182" t="s">
        <v>88</v>
      </c>
      <c r="G426" s="183">
        <v>9</v>
      </c>
      <c r="H426" s="183">
        <v>1</v>
      </c>
      <c r="I426" s="184">
        <v>2551.5</v>
      </c>
      <c r="J426" s="184">
        <v>2273.4</v>
      </c>
      <c r="K426" s="306">
        <v>102</v>
      </c>
      <c r="L426" s="178">
        <f>'Приложение 2.1'!G428</f>
        <v>1076177.68</v>
      </c>
      <c r="M426" s="361">
        <v>0</v>
      </c>
      <c r="N426" s="361">
        <v>0</v>
      </c>
      <c r="O426" s="361">
        <v>0</v>
      </c>
      <c r="P426" s="361">
        <f t="shared" si="55"/>
        <v>1076177.68</v>
      </c>
      <c r="Q426" s="361">
        <v>0</v>
      </c>
      <c r="R426" s="361">
        <v>0</v>
      </c>
      <c r="S426" s="105" t="s">
        <v>586</v>
      </c>
      <c r="T426" s="100"/>
      <c r="U426" s="101"/>
    </row>
    <row r="427" spans="1:21" ht="9" customHeight="1">
      <c r="A427" s="368">
        <v>56</v>
      </c>
      <c r="B427" s="179" t="s">
        <v>670</v>
      </c>
      <c r="C427" s="260" t="s">
        <v>1104</v>
      </c>
      <c r="D427" s="180" t="s">
        <v>1103</v>
      </c>
      <c r="E427" s="185" t="s">
        <v>603</v>
      </c>
      <c r="F427" s="182" t="s">
        <v>88</v>
      </c>
      <c r="G427" s="183">
        <v>5</v>
      </c>
      <c r="H427" s="183">
        <v>4</v>
      </c>
      <c r="I427" s="184">
        <v>3496.65</v>
      </c>
      <c r="J427" s="184">
        <v>3184.65</v>
      </c>
      <c r="K427" s="306">
        <v>148</v>
      </c>
      <c r="L427" s="178">
        <f>'Приложение 2.1'!G429</f>
        <v>4780360.45</v>
      </c>
      <c r="M427" s="361">
        <v>0</v>
      </c>
      <c r="N427" s="361">
        <v>0</v>
      </c>
      <c r="O427" s="361">
        <v>0</v>
      </c>
      <c r="P427" s="361">
        <f t="shared" si="55"/>
        <v>4780360.45</v>
      </c>
      <c r="Q427" s="361">
        <v>0</v>
      </c>
      <c r="R427" s="361">
        <v>0</v>
      </c>
      <c r="S427" s="105" t="s">
        <v>586</v>
      </c>
      <c r="T427" s="100"/>
      <c r="U427" s="101"/>
    </row>
    <row r="428" spans="1:21" ht="9" customHeight="1">
      <c r="A428" s="368">
        <v>57</v>
      </c>
      <c r="B428" s="179" t="s">
        <v>671</v>
      </c>
      <c r="C428" s="260" t="s">
        <v>1104</v>
      </c>
      <c r="D428" s="180" t="s">
        <v>1103</v>
      </c>
      <c r="E428" s="185" t="s">
        <v>604</v>
      </c>
      <c r="F428" s="182" t="s">
        <v>90</v>
      </c>
      <c r="G428" s="183">
        <v>5</v>
      </c>
      <c r="H428" s="183">
        <v>4</v>
      </c>
      <c r="I428" s="184">
        <v>3898.8</v>
      </c>
      <c r="J428" s="184">
        <v>3514.8</v>
      </c>
      <c r="K428" s="306">
        <v>179</v>
      </c>
      <c r="L428" s="178">
        <f>'Приложение 2.1'!G430</f>
        <v>3933595.61</v>
      </c>
      <c r="M428" s="361">
        <v>0</v>
      </c>
      <c r="N428" s="361">
        <v>0</v>
      </c>
      <c r="O428" s="361">
        <v>0</v>
      </c>
      <c r="P428" s="361">
        <f t="shared" si="55"/>
        <v>3933595.61</v>
      </c>
      <c r="Q428" s="361">
        <v>0</v>
      </c>
      <c r="R428" s="361">
        <v>0</v>
      </c>
      <c r="S428" s="105" t="s">
        <v>586</v>
      </c>
      <c r="T428" s="100"/>
      <c r="U428" s="101"/>
    </row>
    <row r="429" spans="1:21" ht="9" customHeight="1">
      <c r="A429" s="368">
        <v>58</v>
      </c>
      <c r="B429" s="179" t="s">
        <v>672</v>
      </c>
      <c r="C429" s="260" t="s">
        <v>1104</v>
      </c>
      <c r="D429" s="180" t="s">
        <v>1103</v>
      </c>
      <c r="E429" s="185" t="s">
        <v>606</v>
      </c>
      <c r="F429" s="182" t="s">
        <v>90</v>
      </c>
      <c r="G429" s="183">
        <v>5</v>
      </c>
      <c r="H429" s="183">
        <v>4</v>
      </c>
      <c r="I429" s="184">
        <v>3781</v>
      </c>
      <c r="J429" s="184">
        <v>3479</v>
      </c>
      <c r="K429" s="306">
        <v>153</v>
      </c>
      <c r="L429" s="178">
        <f>'Приложение 2.1'!G431</f>
        <v>3754092.64</v>
      </c>
      <c r="M429" s="361">
        <v>0</v>
      </c>
      <c r="N429" s="361">
        <v>0</v>
      </c>
      <c r="O429" s="361">
        <v>0</v>
      </c>
      <c r="P429" s="361">
        <f t="shared" si="55"/>
        <v>3754092.64</v>
      </c>
      <c r="Q429" s="361">
        <v>0</v>
      </c>
      <c r="R429" s="361">
        <v>0</v>
      </c>
      <c r="S429" s="105" t="s">
        <v>586</v>
      </c>
      <c r="T429" s="100"/>
      <c r="U429" s="101"/>
    </row>
    <row r="430" spans="1:21" ht="9" customHeight="1">
      <c r="A430" s="368">
        <v>59</v>
      </c>
      <c r="B430" s="179" t="s">
        <v>673</v>
      </c>
      <c r="C430" s="260" t="s">
        <v>1104</v>
      </c>
      <c r="D430" s="180" t="s">
        <v>1103</v>
      </c>
      <c r="E430" s="185" t="s">
        <v>604</v>
      </c>
      <c r="F430" s="182" t="s">
        <v>90</v>
      </c>
      <c r="G430" s="183">
        <v>5</v>
      </c>
      <c r="H430" s="183">
        <v>4</v>
      </c>
      <c r="I430" s="184">
        <v>3787</v>
      </c>
      <c r="J430" s="184">
        <v>3489</v>
      </c>
      <c r="K430" s="306">
        <v>146</v>
      </c>
      <c r="L430" s="178">
        <f>'Приложение 2.1'!G432</f>
        <v>3609490.52</v>
      </c>
      <c r="M430" s="361">
        <v>0</v>
      </c>
      <c r="N430" s="361">
        <v>0</v>
      </c>
      <c r="O430" s="361">
        <v>0</v>
      </c>
      <c r="P430" s="361">
        <f t="shared" si="55"/>
        <v>3609490.52</v>
      </c>
      <c r="Q430" s="361">
        <v>0</v>
      </c>
      <c r="R430" s="361">
        <v>0</v>
      </c>
      <c r="S430" s="105" t="s">
        <v>586</v>
      </c>
      <c r="T430" s="100"/>
      <c r="U430" s="101"/>
    </row>
    <row r="431" spans="1:21" ht="9" customHeight="1">
      <c r="A431" s="368">
        <v>60</v>
      </c>
      <c r="B431" s="179" t="s">
        <v>674</v>
      </c>
      <c r="C431" s="260" t="s">
        <v>1104</v>
      </c>
      <c r="D431" s="180" t="s">
        <v>1103</v>
      </c>
      <c r="E431" s="185" t="s">
        <v>606</v>
      </c>
      <c r="F431" s="182" t="s">
        <v>613</v>
      </c>
      <c r="G431" s="183">
        <v>5</v>
      </c>
      <c r="H431" s="183">
        <v>4</v>
      </c>
      <c r="I431" s="184">
        <v>3796.1</v>
      </c>
      <c r="J431" s="184">
        <v>3498.1</v>
      </c>
      <c r="K431" s="306">
        <v>80</v>
      </c>
      <c r="L431" s="178">
        <f>'Приложение 2.1'!G433</f>
        <v>3449277.1</v>
      </c>
      <c r="M431" s="361">
        <v>0</v>
      </c>
      <c r="N431" s="361">
        <v>0</v>
      </c>
      <c r="O431" s="361">
        <v>0</v>
      </c>
      <c r="P431" s="361">
        <f t="shared" si="55"/>
        <v>3449277.1</v>
      </c>
      <c r="Q431" s="361">
        <v>0</v>
      </c>
      <c r="R431" s="361">
        <v>0</v>
      </c>
      <c r="S431" s="105" t="s">
        <v>586</v>
      </c>
      <c r="T431" s="100"/>
      <c r="U431" s="101"/>
    </row>
    <row r="432" spans="1:21" ht="9" customHeight="1">
      <c r="A432" s="368">
        <v>61</v>
      </c>
      <c r="B432" s="179" t="s">
        <v>675</v>
      </c>
      <c r="C432" s="260" t="s">
        <v>1104</v>
      </c>
      <c r="D432" s="180" t="s">
        <v>1103</v>
      </c>
      <c r="E432" s="185" t="s">
        <v>0</v>
      </c>
      <c r="F432" s="182" t="s">
        <v>90</v>
      </c>
      <c r="G432" s="183">
        <v>5</v>
      </c>
      <c r="H432" s="183">
        <v>4</v>
      </c>
      <c r="I432" s="184">
        <v>2682</v>
      </c>
      <c r="J432" s="184">
        <v>2384</v>
      </c>
      <c r="K432" s="306">
        <v>154</v>
      </c>
      <c r="L432" s="178">
        <f>'Приложение 2.1'!G434</f>
        <v>3778198.72</v>
      </c>
      <c r="M432" s="361">
        <v>0</v>
      </c>
      <c r="N432" s="361">
        <v>0</v>
      </c>
      <c r="O432" s="361">
        <v>0</v>
      </c>
      <c r="P432" s="361">
        <f t="shared" si="55"/>
        <v>3778198.72</v>
      </c>
      <c r="Q432" s="361">
        <v>0</v>
      </c>
      <c r="R432" s="361">
        <v>0</v>
      </c>
      <c r="S432" s="105" t="s">
        <v>586</v>
      </c>
      <c r="T432" s="100"/>
      <c r="U432" s="101"/>
    </row>
    <row r="433" spans="1:21" ht="9" customHeight="1">
      <c r="A433" s="368">
        <v>62</v>
      </c>
      <c r="B433" s="179" t="s">
        <v>676</v>
      </c>
      <c r="C433" s="260" t="s">
        <v>1104</v>
      </c>
      <c r="D433" s="180" t="s">
        <v>1103</v>
      </c>
      <c r="E433" s="185" t="s">
        <v>609</v>
      </c>
      <c r="F433" s="182" t="s">
        <v>90</v>
      </c>
      <c r="G433" s="183">
        <v>5</v>
      </c>
      <c r="H433" s="183">
        <v>4</v>
      </c>
      <c r="I433" s="184">
        <v>3689.77</v>
      </c>
      <c r="J433" s="184">
        <v>3305.77</v>
      </c>
      <c r="K433" s="306">
        <v>157</v>
      </c>
      <c r="L433" s="178">
        <f>'Приложение 2.1'!G435</f>
        <v>3592642.9</v>
      </c>
      <c r="M433" s="361">
        <v>0</v>
      </c>
      <c r="N433" s="361">
        <v>0</v>
      </c>
      <c r="O433" s="361">
        <v>0</v>
      </c>
      <c r="P433" s="361">
        <f t="shared" si="55"/>
        <v>3592642.9</v>
      </c>
      <c r="Q433" s="361">
        <v>0</v>
      </c>
      <c r="R433" s="361">
        <v>0</v>
      </c>
      <c r="S433" s="105" t="s">
        <v>586</v>
      </c>
      <c r="T433" s="100"/>
      <c r="U433" s="101"/>
    </row>
    <row r="434" spans="1:21" ht="9" customHeight="1">
      <c r="A434" s="368">
        <v>63</v>
      </c>
      <c r="B434" s="179" t="s">
        <v>677</v>
      </c>
      <c r="C434" s="260" t="s">
        <v>1104</v>
      </c>
      <c r="D434" s="180" t="s">
        <v>1103</v>
      </c>
      <c r="E434" s="185" t="s">
        <v>734</v>
      </c>
      <c r="F434" s="182" t="s">
        <v>613</v>
      </c>
      <c r="G434" s="183">
        <v>5</v>
      </c>
      <c r="H434" s="183">
        <v>4</v>
      </c>
      <c r="I434" s="184">
        <v>3878.9</v>
      </c>
      <c r="J434" s="184">
        <v>3494.9</v>
      </c>
      <c r="K434" s="306">
        <v>152</v>
      </c>
      <c r="L434" s="178">
        <f>'Приложение 2.1'!G436</f>
        <v>4581418.22</v>
      </c>
      <c r="M434" s="361">
        <v>0</v>
      </c>
      <c r="N434" s="361">
        <v>0</v>
      </c>
      <c r="O434" s="361">
        <v>0</v>
      </c>
      <c r="P434" s="361">
        <f t="shared" si="55"/>
        <v>4581418.22</v>
      </c>
      <c r="Q434" s="361">
        <v>0</v>
      </c>
      <c r="R434" s="361">
        <v>0</v>
      </c>
      <c r="S434" s="105" t="s">
        <v>586</v>
      </c>
      <c r="T434" s="100"/>
      <c r="U434" s="101"/>
    </row>
    <row r="435" spans="1:21" ht="9" customHeight="1">
      <c r="A435" s="368">
        <v>64</v>
      </c>
      <c r="B435" s="179" t="s">
        <v>678</v>
      </c>
      <c r="C435" s="260" t="s">
        <v>1104</v>
      </c>
      <c r="D435" s="180" t="s">
        <v>1103</v>
      </c>
      <c r="E435" s="185" t="s">
        <v>597</v>
      </c>
      <c r="F435" s="182" t="s">
        <v>90</v>
      </c>
      <c r="G435" s="183">
        <v>5</v>
      </c>
      <c r="H435" s="183">
        <v>4</v>
      </c>
      <c r="I435" s="184">
        <v>4180.3999999999996</v>
      </c>
      <c r="J435" s="184">
        <v>3197.9</v>
      </c>
      <c r="K435" s="306">
        <v>159</v>
      </c>
      <c r="L435" s="178">
        <f>'Приложение 2.1'!G437</f>
        <v>2948451.4</v>
      </c>
      <c r="M435" s="361">
        <v>0</v>
      </c>
      <c r="N435" s="361">
        <v>0</v>
      </c>
      <c r="O435" s="361">
        <v>0</v>
      </c>
      <c r="P435" s="361">
        <f t="shared" si="55"/>
        <v>2948451.4</v>
      </c>
      <c r="Q435" s="361">
        <v>0</v>
      </c>
      <c r="R435" s="361">
        <v>0</v>
      </c>
      <c r="S435" s="105" t="s">
        <v>586</v>
      </c>
      <c r="T435" s="100"/>
      <c r="U435" s="101"/>
    </row>
    <row r="436" spans="1:21" ht="9" customHeight="1">
      <c r="A436" s="368">
        <v>65</v>
      </c>
      <c r="B436" s="179" t="s">
        <v>679</v>
      </c>
      <c r="C436" s="260" t="s">
        <v>1104</v>
      </c>
      <c r="D436" s="180" t="s">
        <v>1103</v>
      </c>
      <c r="E436" s="185" t="s">
        <v>597</v>
      </c>
      <c r="F436" s="182" t="s">
        <v>90</v>
      </c>
      <c r="G436" s="183">
        <v>5</v>
      </c>
      <c r="H436" s="183">
        <v>8</v>
      </c>
      <c r="I436" s="184">
        <v>4728.7</v>
      </c>
      <c r="J436" s="184">
        <v>4490</v>
      </c>
      <c r="K436" s="306">
        <v>321</v>
      </c>
      <c r="L436" s="178">
        <f>'Приложение 2.1'!G438</f>
        <v>7425856.4500000002</v>
      </c>
      <c r="M436" s="361">
        <v>0</v>
      </c>
      <c r="N436" s="361">
        <v>0</v>
      </c>
      <c r="O436" s="361">
        <v>0</v>
      </c>
      <c r="P436" s="361">
        <f t="shared" ref="P436:P496" si="56">L436</f>
        <v>7425856.4500000002</v>
      </c>
      <c r="Q436" s="361">
        <v>0</v>
      </c>
      <c r="R436" s="361">
        <v>0</v>
      </c>
      <c r="S436" s="105" t="s">
        <v>586</v>
      </c>
      <c r="T436" s="100"/>
      <c r="U436" s="101"/>
    </row>
    <row r="437" spans="1:21" ht="9" customHeight="1">
      <c r="A437" s="368">
        <v>66</v>
      </c>
      <c r="B437" s="179" t="s">
        <v>680</v>
      </c>
      <c r="C437" s="260" t="s">
        <v>1104</v>
      </c>
      <c r="D437" s="180" t="s">
        <v>1103</v>
      </c>
      <c r="E437" s="185" t="s">
        <v>597</v>
      </c>
      <c r="F437" s="182" t="s">
        <v>90</v>
      </c>
      <c r="G437" s="183">
        <v>5</v>
      </c>
      <c r="H437" s="183">
        <v>15</v>
      </c>
      <c r="I437" s="184">
        <v>7267.9</v>
      </c>
      <c r="J437" s="184">
        <v>7044</v>
      </c>
      <c r="K437" s="306">
        <v>547</v>
      </c>
      <c r="L437" s="178">
        <f>'Приложение 2.1'!G439</f>
        <v>8605146.6400000006</v>
      </c>
      <c r="M437" s="361">
        <v>0</v>
      </c>
      <c r="N437" s="361">
        <v>0</v>
      </c>
      <c r="O437" s="361">
        <v>0</v>
      </c>
      <c r="P437" s="361">
        <f t="shared" si="56"/>
        <v>8605146.6400000006</v>
      </c>
      <c r="Q437" s="361">
        <v>0</v>
      </c>
      <c r="R437" s="361">
        <v>0</v>
      </c>
      <c r="S437" s="105" t="s">
        <v>586</v>
      </c>
      <c r="T437" s="100"/>
      <c r="U437" s="101"/>
    </row>
    <row r="438" spans="1:21" ht="9" customHeight="1">
      <c r="A438" s="368">
        <v>67</v>
      </c>
      <c r="B438" s="179" t="s">
        <v>681</v>
      </c>
      <c r="C438" s="260" t="s">
        <v>1104</v>
      </c>
      <c r="D438" s="180" t="s">
        <v>1103</v>
      </c>
      <c r="E438" s="185" t="s">
        <v>602</v>
      </c>
      <c r="F438" s="182" t="s">
        <v>90</v>
      </c>
      <c r="G438" s="183">
        <v>5</v>
      </c>
      <c r="H438" s="183">
        <v>6</v>
      </c>
      <c r="I438" s="184">
        <v>6473.5</v>
      </c>
      <c r="J438" s="184">
        <v>4642.5</v>
      </c>
      <c r="K438" s="306">
        <v>225</v>
      </c>
      <c r="L438" s="178">
        <f>'Приложение 2.1'!G440</f>
        <v>4676934.8499999996</v>
      </c>
      <c r="M438" s="361">
        <v>0</v>
      </c>
      <c r="N438" s="361">
        <v>0</v>
      </c>
      <c r="O438" s="361">
        <v>0</v>
      </c>
      <c r="P438" s="361">
        <f t="shared" si="56"/>
        <v>4676934.8499999996</v>
      </c>
      <c r="Q438" s="361">
        <v>0</v>
      </c>
      <c r="R438" s="361">
        <v>0</v>
      </c>
      <c r="S438" s="105" t="s">
        <v>586</v>
      </c>
      <c r="T438" s="100"/>
      <c r="U438" s="101"/>
    </row>
    <row r="439" spans="1:21" ht="9" customHeight="1">
      <c r="A439" s="368">
        <v>68</v>
      </c>
      <c r="B439" s="179" t="s">
        <v>682</v>
      </c>
      <c r="C439" s="260" t="s">
        <v>1104</v>
      </c>
      <c r="D439" s="180" t="s">
        <v>1103</v>
      </c>
      <c r="E439" s="185" t="s">
        <v>602</v>
      </c>
      <c r="F439" s="182" t="s">
        <v>88</v>
      </c>
      <c r="G439" s="183">
        <v>5</v>
      </c>
      <c r="H439" s="183">
        <v>6</v>
      </c>
      <c r="I439" s="184">
        <v>6501.1</v>
      </c>
      <c r="J439" s="184">
        <v>4599.1000000000004</v>
      </c>
      <c r="K439" s="306">
        <v>223</v>
      </c>
      <c r="L439" s="178">
        <f>'Приложение 2.1'!G441</f>
        <v>4413638.37</v>
      </c>
      <c r="M439" s="361">
        <v>0</v>
      </c>
      <c r="N439" s="361">
        <v>0</v>
      </c>
      <c r="O439" s="361">
        <v>0</v>
      </c>
      <c r="P439" s="361">
        <f t="shared" si="56"/>
        <v>4413638.37</v>
      </c>
      <c r="Q439" s="361">
        <v>0</v>
      </c>
      <c r="R439" s="361">
        <v>0</v>
      </c>
      <c r="S439" s="105" t="s">
        <v>586</v>
      </c>
      <c r="T439" s="100"/>
      <c r="U439" s="101"/>
    </row>
    <row r="440" spans="1:21" ht="9" customHeight="1">
      <c r="A440" s="368">
        <v>69</v>
      </c>
      <c r="B440" s="179" t="s">
        <v>683</v>
      </c>
      <c r="C440" s="260" t="s">
        <v>1104</v>
      </c>
      <c r="D440" s="180" t="s">
        <v>1103</v>
      </c>
      <c r="E440" s="185" t="s">
        <v>611</v>
      </c>
      <c r="F440" s="182" t="s">
        <v>88</v>
      </c>
      <c r="G440" s="183">
        <v>5</v>
      </c>
      <c r="H440" s="183">
        <v>2</v>
      </c>
      <c r="I440" s="184">
        <v>2147.6999999999998</v>
      </c>
      <c r="J440" s="184">
        <v>1900.6</v>
      </c>
      <c r="K440" s="306">
        <v>79</v>
      </c>
      <c r="L440" s="178">
        <f>'Приложение 2.1'!G442</f>
        <v>2843088.39</v>
      </c>
      <c r="M440" s="361">
        <v>0</v>
      </c>
      <c r="N440" s="361">
        <v>0</v>
      </c>
      <c r="O440" s="361">
        <v>0</v>
      </c>
      <c r="P440" s="361">
        <f t="shared" si="56"/>
        <v>2843088.39</v>
      </c>
      <c r="Q440" s="361">
        <v>0</v>
      </c>
      <c r="R440" s="361">
        <v>0</v>
      </c>
      <c r="S440" s="105" t="s">
        <v>586</v>
      </c>
      <c r="T440" s="100"/>
      <c r="U440" s="101"/>
    </row>
    <row r="441" spans="1:21" ht="9" customHeight="1">
      <c r="A441" s="368">
        <v>70</v>
      </c>
      <c r="B441" s="179" t="s">
        <v>684</v>
      </c>
      <c r="C441" s="260" t="s">
        <v>1104</v>
      </c>
      <c r="D441" s="180" t="s">
        <v>1103</v>
      </c>
      <c r="E441" s="185" t="s">
        <v>605</v>
      </c>
      <c r="F441" s="182" t="s">
        <v>88</v>
      </c>
      <c r="G441" s="183">
        <v>5</v>
      </c>
      <c r="H441" s="183">
        <v>8</v>
      </c>
      <c r="I441" s="184">
        <v>6665.6</v>
      </c>
      <c r="J441" s="184">
        <v>6141.9</v>
      </c>
      <c r="K441" s="306">
        <v>326</v>
      </c>
      <c r="L441" s="178">
        <f>'Приложение 2.1'!G443</f>
        <v>6857512.21</v>
      </c>
      <c r="M441" s="361">
        <v>0</v>
      </c>
      <c r="N441" s="361">
        <v>0</v>
      </c>
      <c r="O441" s="361">
        <v>0</v>
      </c>
      <c r="P441" s="361">
        <f t="shared" si="56"/>
        <v>6857512.21</v>
      </c>
      <c r="Q441" s="361">
        <v>0</v>
      </c>
      <c r="R441" s="361">
        <v>0</v>
      </c>
      <c r="S441" s="105" t="s">
        <v>586</v>
      </c>
      <c r="T441" s="100"/>
      <c r="U441" s="101"/>
    </row>
    <row r="442" spans="1:21" ht="9" customHeight="1">
      <c r="A442" s="368">
        <v>71</v>
      </c>
      <c r="B442" s="179" t="s">
        <v>685</v>
      </c>
      <c r="C442" s="260" t="s">
        <v>1104</v>
      </c>
      <c r="D442" s="180" t="s">
        <v>1103</v>
      </c>
      <c r="E442" s="185" t="s">
        <v>609</v>
      </c>
      <c r="F442" s="182" t="s">
        <v>90</v>
      </c>
      <c r="G442" s="183">
        <v>5</v>
      </c>
      <c r="H442" s="183">
        <v>3</v>
      </c>
      <c r="I442" s="184">
        <v>2315</v>
      </c>
      <c r="J442" s="184">
        <v>2019</v>
      </c>
      <c r="K442" s="306">
        <v>110</v>
      </c>
      <c r="L442" s="178">
        <f>'Приложение 2.1'!G444</f>
        <v>1337948.71</v>
      </c>
      <c r="M442" s="361">
        <v>0</v>
      </c>
      <c r="N442" s="361">
        <v>0</v>
      </c>
      <c r="O442" s="361">
        <v>0</v>
      </c>
      <c r="P442" s="361">
        <f t="shared" si="56"/>
        <v>1337948.71</v>
      </c>
      <c r="Q442" s="361">
        <v>0</v>
      </c>
      <c r="R442" s="361">
        <v>0</v>
      </c>
      <c r="S442" s="105" t="s">
        <v>586</v>
      </c>
      <c r="T442" s="100"/>
      <c r="U442" s="101"/>
    </row>
    <row r="443" spans="1:21" ht="9" customHeight="1">
      <c r="A443" s="368">
        <v>72</v>
      </c>
      <c r="B443" s="179" t="s">
        <v>686</v>
      </c>
      <c r="C443" s="260" t="s">
        <v>1104</v>
      </c>
      <c r="D443" s="180" t="s">
        <v>1103</v>
      </c>
      <c r="E443" s="185" t="s">
        <v>594</v>
      </c>
      <c r="F443" s="182" t="s">
        <v>88</v>
      </c>
      <c r="G443" s="183">
        <v>5</v>
      </c>
      <c r="H443" s="183">
        <v>4</v>
      </c>
      <c r="I443" s="184">
        <v>3462.3</v>
      </c>
      <c r="J443" s="184">
        <v>3119.8</v>
      </c>
      <c r="K443" s="306">
        <v>153</v>
      </c>
      <c r="L443" s="178">
        <f>'Приложение 2.1'!G445</f>
        <v>4202716.49</v>
      </c>
      <c r="M443" s="361">
        <v>0</v>
      </c>
      <c r="N443" s="361">
        <v>0</v>
      </c>
      <c r="O443" s="361">
        <v>0</v>
      </c>
      <c r="P443" s="361">
        <f t="shared" si="56"/>
        <v>4202716.49</v>
      </c>
      <c r="Q443" s="361">
        <v>0</v>
      </c>
      <c r="R443" s="361">
        <v>0</v>
      </c>
      <c r="S443" s="105" t="s">
        <v>586</v>
      </c>
      <c r="T443" s="100"/>
      <c r="U443" s="101"/>
    </row>
    <row r="444" spans="1:21" ht="9" customHeight="1">
      <c r="A444" s="368">
        <v>73</v>
      </c>
      <c r="B444" s="179" t="s">
        <v>687</v>
      </c>
      <c r="C444" s="260" t="s">
        <v>1104</v>
      </c>
      <c r="D444" s="180" t="s">
        <v>1103</v>
      </c>
      <c r="E444" s="185" t="s">
        <v>605</v>
      </c>
      <c r="F444" s="182" t="s">
        <v>90</v>
      </c>
      <c r="G444" s="183">
        <v>5</v>
      </c>
      <c r="H444" s="183">
        <v>4</v>
      </c>
      <c r="I444" s="184">
        <v>3775</v>
      </c>
      <c r="J444" s="184">
        <v>3322.6</v>
      </c>
      <c r="K444" s="306">
        <v>156</v>
      </c>
      <c r="L444" s="178">
        <f>'Приложение 2.1'!G446</f>
        <v>3948479.55</v>
      </c>
      <c r="M444" s="361">
        <v>0</v>
      </c>
      <c r="N444" s="361">
        <v>0</v>
      </c>
      <c r="O444" s="361">
        <v>0</v>
      </c>
      <c r="P444" s="361">
        <f t="shared" si="56"/>
        <v>3948479.55</v>
      </c>
      <c r="Q444" s="361">
        <v>0</v>
      </c>
      <c r="R444" s="361">
        <v>0</v>
      </c>
      <c r="S444" s="105" t="s">
        <v>586</v>
      </c>
      <c r="T444" s="100"/>
      <c r="U444" s="101"/>
    </row>
    <row r="445" spans="1:21" ht="9" customHeight="1">
      <c r="A445" s="368">
        <v>74</v>
      </c>
      <c r="B445" s="179" t="s">
        <v>688</v>
      </c>
      <c r="C445" s="260" t="s">
        <v>1104</v>
      </c>
      <c r="D445" s="180" t="s">
        <v>1103</v>
      </c>
      <c r="E445" s="185" t="s">
        <v>593</v>
      </c>
      <c r="F445" s="182" t="s">
        <v>90</v>
      </c>
      <c r="G445" s="183">
        <v>5</v>
      </c>
      <c r="H445" s="183">
        <v>4</v>
      </c>
      <c r="I445" s="184">
        <v>3634.7</v>
      </c>
      <c r="J445" s="184">
        <v>3366.3</v>
      </c>
      <c r="K445" s="306">
        <v>149</v>
      </c>
      <c r="L445" s="178">
        <f>'Приложение 2.1'!G447</f>
        <v>4105431.18</v>
      </c>
      <c r="M445" s="361">
        <v>0</v>
      </c>
      <c r="N445" s="361">
        <v>0</v>
      </c>
      <c r="O445" s="361">
        <v>0</v>
      </c>
      <c r="P445" s="361">
        <f t="shared" si="56"/>
        <v>4105431.18</v>
      </c>
      <c r="Q445" s="361">
        <v>0</v>
      </c>
      <c r="R445" s="361">
        <v>0</v>
      </c>
      <c r="S445" s="105" t="s">
        <v>586</v>
      </c>
      <c r="T445" s="100"/>
      <c r="U445" s="101"/>
    </row>
    <row r="446" spans="1:21" ht="9" customHeight="1">
      <c r="A446" s="368">
        <v>75</v>
      </c>
      <c r="B446" s="179" t="s">
        <v>689</v>
      </c>
      <c r="C446" s="260" t="s">
        <v>1104</v>
      </c>
      <c r="D446" s="180" t="s">
        <v>1103</v>
      </c>
      <c r="E446" s="185" t="s">
        <v>593</v>
      </c>
      <c r="F446" s="182" t="s">
        <v>90</v>
      </c>
      <c r="G446" s="183">
        <v>5</v>
      </c>
      <c r="H446" s="183">
        <v>8</v>
      </c>
      <c r="I446" s="184">
        <v>6118.8</v>
      </c>
      <c r="J446" s="184">
        <v>5621.6</v>
      </c>
      <c r="K446" s="306">
        <v>244</v>
      </c>
      <c r="L446" s="178">
        <f>'Приложение 2.1'!G448</f>
        <v>6181871.5800000001</v>
      </c>
      <c r="M446" s="361">
        <v>0</v>
      </c>
      <c r="N446" s="361">
        <v>0</v>
      </c>
      <c r="O446" s="361">
        <v>0</v>
      </c>
      <c r="P446" s="361">
        <f t="shared" si="56"/>
        <v>6181871.5800000001</v>
      </c>
      <c r="Q446" s="361">
        <v>0</v>
      </c>
      <c r="R446" s="361">
        <v>0</v>
      </c>
      <c r="S446" s="105" t="s">
        <v>586</v>
      </c>
      <c r="T446" s="100"/>
      <c r="U446" s="101"/>
    </row>
    <row r="447" spans="1:21" ht="9" customHeight="1">
      <c r="A447" s="368">
        <v>76</v>
      </c>
      <c r="B447" s="179" t="s">
        <v>690</v>
      </c>
      <c r="C447" s="260" t="s">
        <v>1104</v>
      </c>
      <c r="D447" s="180" t="s">
        <v>1103</v>
      </c>
      <c r="E447" s="185" t="s">
        <v>605</v>
      </c>
      <c r="F447" s="182" t="s">
        <v>90</v>
      </c>
      <c r="G447" s="183">
        <v>5</v>
      </c>
      <c r="H447" s="183">
        <v>8</v>
      </c>
      <c r="I447" s="184">
        <v>5989.4</v>
      </c>
      <c r="J447" s="184">
        <v>5548.2</v>
      </c>
      <c r="K447" s="306">
        <v>270</v>
      </c>
      <c r="L447" s="178">
        <f>'Приложение 2.1'!G449</f>
        <v>6114860.7800000003</v>
      </c>
      <c r="M447" s="361">
        <v>0</v>
      </c>
      <c r="N447" s="361">
        <v>0</v>
      </c>
      <c r="O447" s="361">
        <v>0</v>
      </c>
      <c r="P447" s="361">
        <f t="shared" si="56"/>
        <v>6114860.7800000003</v>
      </c>
      <c r="Q447" s="361">
        <v>0</v>
      </c>
      <c r="R447" s="361">
        <v>0</v>
      </c>
      <c r="S447" s="105" t="s">
        <v>586</v>
      </c>
      <c r="T447" s="100"/>
      <c r="U447" s="101"/>
    </row>
    <row r="448" spans="1:21" ht="9" customHeight="1">
      <c r="A448" s="368">
        <v>77</v>
      </c>
      <c r="B448" s="179" t="s">
        <v>691</v>
      </c>
      <c r="C448" s="260" t="s">
        <v>1104</v>
      </c>
      <c r="D448" s="180" t="s">
        <v>1103</v>
      </c>
      <c r="E448" s="185" t="s">
        <v>605</v>
      </c>
      <c r="F448" s="182" t="s">
        <v>90</v>
      </c>
      <c r="G448" s="183">
        <v>5</v>
      </c>
      <c r="H448" s="183">
        <v>4</v>
      </c>
      <c r="I448" s="184">
        <v>3598.6</v>
      </c>
      <c r="J448" s="184">
        <v>3322.6</v>
      </c>
      <c r="K448" s="306">
        <v>126</v>
      </c>
      <c r="L448" s="178">
        <f>'Приложение 2.1'!G450</f>
        <v>3100240.81</v>
      </c>
      <c r="M448" s="361">
        <v>0</v>
      </c>
      <c r="N448" s="361">
        <v>0</v>
      </c>
      <c r="O448" s="361">
        <v>0</v>
      </c>
      <c r="P448" s="361">
        <f t="shared" si="56"/>
        <v>3100240.81</v>
      </c>
      <c r="Q448" s="361">
        <v>0</v>
      </c>
      <c r="R448" s="361">
        <v>0</v>
      </c>
      <c r="S448" s="105" t="s">
        <v>586</v>
      </c>
      <c r="T448" s="100"/>
      <c r="U448" s="101"/>
    </row>
    <row r="449" spans="1:21" ht="9" customHeight="1">
      <c r="A449" s="368">
        <v>78</v>
      </c>
      <c r="B449" s="179" t="s">
        <v>692</v>
      </c>
      <c r="C449" s="260" t="s">
        <v>1104</v>
      </c>
      <c r="D449" s="180" t="s">
        <v>1103</v>
      </c>
      <c r="E449" s="185" t="s">
        <v>602</v>
      </c>
      <c r="F449" s="182" t="s">
        <v>90</v>
      </c>
      <c r="G449" s="183">
        <v>5</v>
      </c>
      <c r="H449" s="183">
        <v>4</v>
      </c>
      <c r="I449" s="184">
        <v>3925.7</v>
      </c>
      <c r="J449" s="184">
        <v>3259.1</v>
      </c>
      <c r="K449" s="306">
        <v>127</v>
      </c>
      <c r="L449" s="178">
        <f>'Приложение 2.1'!G451</f>
        <v>3681415.49</v>
      </c>
      <c r="M449" s="361">
        <v>0</v>
      </c>
      <c r="N449" s="361">
        <v>0</v>
      </c>
      <c r="O449" s="361">
        <v>0</v>
      </c>
      <c r="P449" s="361">
        <f t="shared" si="56"/>
        <v>3681415.49</v>
      </c>
      <c r="Q449" s="361">
        <v>0</v>
      </c>
      <c r="R449" s="361">
        <v>0</v>
      </c>
      <c r="S449" s="105" t="s">
        <v>586</v>
      </c>
      <c r="T449" s="100"/>
      <c r="U449" s="101"/>
    </row>
    <row r="450" spans="1:21" ht="9" customHeight="1">
      <c r="A450" s="368">
        <v>79</v>
      </c>
      <c r="B450" s="179" t="s">
        <v>693</v>
      </c>
      <c r="C450" s="260" t="s">
        <v>1104</v>
      </c>
      <c r="D450" s="180" t="s">
        <v>1103</v>
      </c>
      <c r="E450" s="185" t="s">
        <v>602</v>
      </c>
      <c r="F450" s="182" t="s">
        <v>90</v>
      </c>
      <c r="G450" s="183">
        <v>5</v>
      </c>
      <c r="H450" s="183">
        <v>5</v>
      </c>
      <c r="I450" s="184">
        <v>4429.5</v>
      </c>
      <c r="J450" s="184">
        <v>3941.5</v>
      </c>
      <c r="K450" s="306">
        <v>216</v>
      </c>
      <c r="L450" s="178">
        <f>'Приложение 2.1'!G452</f>
        <v>3903429.82</v>
      </c>
      <c r="M450" s="361">
        <v>0</v>
      </c>
      <c r="N450" s="361">
        <v>0</v>
      </c>
      <c r="O450" s="361">
        <v>0</v>
      </c>
      <c r="P450" s="361">
        <f t="shared" si="56"/>
        <v>3903429.82</v>
      </c>
      <c r="Q450" s="361">
        <v>0</v>
      </c>
      <c r="R450" s="361">
        <v>0</v>
      </c>
      <c r="S450" s="105" t="s">
        <v>586</v>
      </c>
      <c r="T450" s="100"/>
      <c r="U450" s="101"/>
    </row>
    <row r="451" spans="1:21" ht="9" customHeight="1">
      <c r="A451" s="368">
        <v>80</v>
      </c>
      <c r="B451" s="179" t="s">
        <v>694</v>
      </c>
      <c r="C451" s="260" t="s">
        <v>1104</v>
      </c>
      <c r="D451" s="180" t="s">
        <v>1103</v>
      </c>
      <c r="E451" s="185" t="s">
        <v>602</v>
      </c>
      <c r="F451" s="182" t="s">
        <v>90</v>
      </c>
      <c r="G451" s="183">
        <v>5</v>
      </c>
      <c r="H451" s="183">
        <v>6</v>
      </c>
      <c r="I451" s="184">
        <v>5072.6000000000004</v>
      </c>
      <c r="J451" s="184">
        <v>4568.8999999999996</v>
      </c>
      <c r="K451" s="306">
        <v>211</v>
      </c>
      <c r="L451" s="178">
        <f>'Приложение 2.1'!G453</f>
        <v>4869083.95</v>
      </c>
      <c r="M451" s="361">
        <v>0</v>
      </c>
      <c r="N451" s="361">
        <v>0</v>
      </c>
      <c r="O451" s="361">
        <v>0</v>
      </c>
      <c r="P451" s="361">
        <f t="shared" si="56"/>
        <v>4869083.95</v>
      </c>
      <c r="Q451" s="361">
        <v>0</v>
      </c>
      <c r="R451" s="361">
        <v>0</v>
      </c>
      <c r="S451" s="105" t="s">
        <v>586</v>
      </c>
      <c r="T451" s="100"/>
      <c r="U451" s="101"/>
    </row>
    <row r="452" spans="1:21" ht="9" customHeight="1">
      <c r="A452" s="368">
        <v>81</v>
      </c>
      <c r="B452" s="179" t="s">
        <v>695</v>
      </c>
      <c r="C452" s="260" t="s">
        <v>1104</v>
      </c>
      <c r="D452" s="180" t="s">
        <v>1103</v>
      </c>
      <c r="E452" s="185" t="s">
        <v>297</v>
      </c>
      <c r="F452" s="182" t="s">
        <v>90</v>
      </c>
      <c r="G452" s="183">
        <v>9</v>
      </c>
      <c r="H452" s="183">
        <v>4</v>
      </c>
      <c r="I452" s="184">
        <v>8668.2000000000007</v>
      </c>
      <c r="J452" s="184">
        <v>7601.2</v>
      </c>
      <c r="K452" s="306">
        <v>332</v>
      </c>
      <c r="L452" s="178">
        <f>'Приложение 2.1'!G454</f>
        <v>4395568.5599999996</v>
      </c>
      <c r="M452" s="361">
        <v>0</v>
      </c>
      <c r="N452" s="361">
        <v>0</v>
      </c>
      <c r="O452" s="361">
        <v>0</v>
      </c>
      <c r="P452" s="361">
        <f t="shared" si="56"/>
        <v>4395568.5599999996</v>
      </c>
      <c r="Q452" s="361">
        <v>0</v>
      </c>
      <c r="R452" s="361">
        <v>0</v>
      </c>
      <c r="S452" s="105" t="s">
        <v>586</v>
      </c>
      <c r="T452" s="100"/>
      <c r="U452" s="101"/>
    </row>
    <row r="453" spans="1:21" ht="9" customHeight="1">
      <c r="A453" s="368">
        <v>82</v>
      </c>
      <c r="B453" s="179" t="s">
        <v>696</v>
      </c>
      <c r="C453" s="260" t="s">
        <v>1104</v>
      </c>
      <c r="D453" s="180" t="s">
        <v>1103</v>
      </c>
      <c r="E453" s="185" t="s">
        <v>611</v>
      </c>
      <c r="F453" s="182" t="s">
        <v>88</v>
      </c>
      <c r="G453" s="183">
        <v>9</v>
      </c>
      <c r="H453" s="183">
        <v>1</v>
      </c>
      <c r="I453" s="184">
        <v>4294.1000000000004</v>
      </c>
      <c r="J453" s="184">
        <v>3316.2</v>
      </c>
      <c r="K453" s="306">
        <v>151</v>
      </c>
      <c r="L453" s="178">
        <f>'Приложение 2.1'!G455</f>
        <v>2254000.59</v>
      </c>
      <c r="M453" s="361">
        <v>0</v>
      </c>
      <c r="N453" s="361">
        <v>0</v>
      </c>
      <c r="O453" s="361">
        <v>0</v>
      </c>
      <c r="P453" s="361">
        <f t="shared" si="56"/>
        <v>2254000.59</v>
      </c>
      <c r="Q453" s="361">
        <v>0</v>
      </c>
      <c r="R453" s="361">
        <v>0</v>
      </c>
      <c r="S453" s="105" t="s">
        <v>586</v>
      </c>
      <c r="T453" s="100"/>
      <c r="U453" s="101"/>
    </row>
    <row r="454" spans="1:21" ht="9" customHeight="1">
      <c r="A454" s="368">
        <v>83</v>
      </c>
      <c r="B454" s="179" t="s">
        <v>697</v>
      </c>
      <c r="C454" s="260" t="s">
        <v>1104</v>
      </c>
      <c r="D454" s="180" t="s">
        <v>1103</v>
      </c>
      <c r="E454" s="185" t="s">
        <v>601</v>
      </c>
      <c r="F454" s="182" t="s">
        <v>88</v>
      </c>
      <c r="G454" s="183">
        <v>9</v>
      </c>
      <c r="H454" s="183">
        <v>8</v>
      </c>
      <c r="I454" s="184">
        <v>18543.7</v>
      </c>
      <c r="J454" s="184">
        <v>15749.4</v>
      </c>
      <c r="K454" s="306">
        <v>600</v>
      </c>
      <c r="L454" s="178">
        <f>'Приложение 2.1'!G456</f>
        <v>6540776.6799999997</v>
      </c>
      <c r="M454" s="361">
        <v>0</v>
      </c>
      <c r="N454" s="361">
        <v>0</v>
      </c>
      <c r="O454" s="361">
        <v>0</v>
      </c>
      <c r="P454" s="361">
        <f t="shared" si="56"/>
        <v>6540776.6799999997</v>
      </c>
      <c r="Q454" s="361">
        <v>0</v>
      </c>
      <c r="R454" s="361">
        <v>0</v>
      </c>
      <c r="S454" s="105" t="s">
        <v>586</v>
      </c>
      <c r="T454" s="100"/>
      <c r="U454" s="101"/>
    </row>
    <row r="455" spans="1:21" ht="9" customHeight="1">
      <c r="A455" s="368">
        <v>84</v>
      </c>
      <c r="B455" s="179" t="s">
        <v>698</v>
      </c>
      <c r="C455" s="260" t="s">
        <v>1104</v>
      </c>
      <c r="D455" s="180" t="s">
        <v>1103</v>
      </c>
      <c r="E455" s="185" t="s">
        <v>609</v>
      </c>
      <c r="F455" s="182" t="s">
        <v>88</v>
      </c>
      <c r="G455" s="183">
        <v>9</v>
      </c>
      <c r="H455" s="183">
        <v>6</v>
      </c>
      <c r="I455" s="184">
        <v>12098.3</v>
      </c>
      <c r="J455" s="184">
        <v>10383.700000000001</v>
      </c>
      <c r="K455" s="306">
        <v>503</v>
      </c>
      <c r="L455" s="178">
        <f>'Приложение 2.1'!G457</f>
        <v>14358416.300000001</v>
      </c>
      <c r="M455" s="361">
        <v>0</v>
      </c>
      <c r="N455" s="361">
        <v>0</v>
      </c>
      <c r="O455" s="361">
        <v>0</v>
      </c>
      <c r="P455" s="361">
        <f t="shared" si="56"/>
        <v>14358416.300000001</v>
      </c>
      <c r="Q455" s="361">
        <v>0</v>
      </c>
      <c r="R455" s="361">
        <v>0</v>
      </c>
      <c r="S455" s="105" t="s">
        <v>586</v>
      </c>
      <c r="T455" s="100"/>
      <c r="U455" s="101"/>
    </row>
    <row r="456" spans="1:21" ht="9" customHeight="1">
      <c r="A456" s="368">
        <v>85</v>
      </c>
      <c r="B456" s="179" t="s">
        <v>699</v>
      </c>
      <c r="C456" s="260" t="s">
        <v>1104</v>
      </c>
      <c r="D456" s="180" t="s">
        <v>1103</v>
      </c>
      <c r="E456" s="185" t="s">
        <v>735</v>
      </c>
      <c r="F456" s="182" t="s">
        <v>88</v>
      </c>
      <c r="G456" s="183">
        <v>9</v>
      </c>
      <c r="H456" s="183">
        <v>1</v>
      </c>
      <c r="I456" s="184">
        <v>12118</v>
      </c>
      <c r="J456" s="184">
        <v>7792.2</v>
      </c>
      <c r="K456" s="306">
        <v>497</v>
      </c>
      <c r="L456" s="178">
        <f>'Приложение 2.1'!G458</f>
        <v>3294767.81</v>
      </c>
      <c r="M456" s="361">
        <v>0</v>
      </c>
      <c r="N456" s="361">
        <v>0</v>
      </c>
      <c r="O456" s="361">
        <v>0</v>
      </c>
      <c r="P456" s="361">
        <f t="shared" si="56"/>
        <v>3294767.81</v>
      </c>
      <c r="Q456" s="361">
        <v>0</v>
      </c>
      <c r="R456" s="361">
        <v>0</v>
      </c>
      <c r="S456" s="105" t="s">
        <v>586</v>
      </c>
      <c r="T456" s="100"/>
      <c r="U456" s="101"/>
    </row>
    <row r="457" spans="1:21" ht="9" customHeight="1">
      <c r="A457" s="368">
        <v>86</v>
      </c>
      <c r="B457" s="179" t="s">
        <v>700</v>
      </c>
      <c r="C457" s="260" t="s">
        <v>1104</v>
      </c>
      <c r="D457" s="180" t="s">
        <v>1103</v>
      </c>
      <c r="E457" s="185" t="s">
        <v>599</v>
      </c>
      <c r="F457" s="182" t="s">
        <v>90</v>
      </c>
      <c r="G457" s="183">
        <v>5</v>
      </c>
      <c r="H457" s="183">
        <v>3</v>
      </c>
      <c r="I457" s="184">
        <v>2363.1999999999998</v>
      </c>
      <c r="J457" s="184">
        <v>2127.6</v>
      </c>
      <c r="K457" s="306">
        <v>98</v>
      </c>
      <c r="L457" s="178">
        <f>'Приложение 2.1'!G459</f>
        <v>2198642.94</v>
      </c>
      <c r="M457" s="361">
        <v>0</v>
      </c>
      <c r="N457" s="361">
        <v>0</v>
      </c>
      <c r="O457" s="361">
        <v>0</v>
      </c>
      <c r="P457" s="361">
        <f t="shared" si="56"/>
        <v>2198642.94</v>
      </c>
      <c r="Q457" s="361">
        <v>0</v>
      </c>
      <c r="R457" s="361">
        <v>0</v>
      </c>
      <c r="S457" s="105" t="s">
        <v>586</v>
      </c>
      <c r="T457" s="100"/>
      <c r="U457" s="101"/>
    </row>
    <row r="458" spans="1:21" ht="9" customHeight="1">
      <c r="A458" s="368">
        <v>87</v>
      </c>
      <c r="B458" s="179" t="s">
        <v>701</v>
      </c>
      <c r="C458" s="260" t="s">
        <v>1104</v>
      </c>
      <c r="D458" s="180" t="s">
        <v>1103</v>
      </c>
      <c r="E458" s="185" t="s">
        <v>599</v>
      </c>
      <c r="F458" s="182" t="s">
        <v>88</v>
      </c>
      <c r="G458" s="183">
        <v>5</v>
      </c>
      <c r="H458" s="183">
        <v>4</v>
      </c>
      <c r="I458" s="184">
        <v>4689.92</v>
      </c>
      <c r="J458" s="184">
        <v>3368.5</v>
      </c>
      <c r="K458" s="306">
        <v>166</v>
      </c>
      <c r="L458" s="178">
        <f>'Приложение 2.1'!G460</f>
        <v>3884788.61</v>
      </c>
      <c r="M458" s="361">
        <v>0</v>
      </c>
      <c r="N458" s="361">
        <v>0</v>
      </c>
      <c r="O458" s="361">
        <v>0</v>
      </c>
      <c r="P458" s="361">
        <f t="shared" si="56"/>
        <v>3884788.61</v>
      </c>
      <c r="Q458" s="361">
        <v>0</v>
      </c>
      <c r="R458" s="361">
        <v>0</v>
      </c>
      <c r="S458" s="105" t="s">
        <v>586</v>
      </c>
      <c r="T458" s="100"/>
      <c r="U458" s="101"/>
    </row>
    <row r="459" spans="1:21" ht="9" customHeight="1">
      <c r="A459" s="368">
        <v>88</v>
      </c>
      <c r="B459" s="179" t="s">
        <v>1229</v>
      </c>
      <c r="C459" s="260" t="s">
        <v>1105</v>
      </c>
      <c r="D459" s="180" t="s">
        <v>1103</v>
      </c>
      <c r="E459" s="185" t="s">
        <v>604</v>
      </c>
      <c r="F459" s="182" t="s">
        <v>88</v>
      </c>
      <c r="G459" s="183">
        <v>6</v>
      </c>
      <c r="H459" s="183">
        <v>1</v>
      </c>
      <c r="I459" s="184">
        <v>1418.84</v>
      </c>
      <c r="J459" s="184">
        <f>1097.5+249.1</f>
        <v>1346.6</v>
      </c>
      <c r="K459" s="306">
        <v>28</v>
      </c>
      <c r="L459" s="178">
        <f>'Приложение 2.1'!G461</f>
        <v>1412459.97</v>
      </c>
      <c r="M459" s="361">
        <v>0</v>
      </c>
      <c r="N459" s="361">
        <v>0</v>
      </c>
      <c r="O459" s="361">
        <v>0</v>
      </c>
      <c r="P459" s="361">
        <f t="shared" si="56"/>
        <v>1412459.97</v>
      </c>
      <c r="Q459" s="361">
        <v>0</v>
      </c>
      <c r="R459" s="361">
        <v>0</v>
      </c>
      <c r="S459" s="105" t="s">
        <v>586</v>
      </c>
      <c r="T459" s="100"/>
      <c r="U459" s="101"/>
    </row>
    <row r="460" spans="1:21" ht="9" customHeight="1">
      <c r="A460" s="368">
        <v>89</v>
      </c>
      <c r="B460" s="179" t="s">
        <v>702</v>
      </c>
      <c r="C460" s="260" t="s">
        <v>1104</v>
      </c>
      <c r="D460" s="180" t="s">
        <v>1103</v>
      </c>
      <c r="E460" s="185" t="s">
        <v>608</v>
      </c>
      <c r="F460" s="182" t="s">
        <v>90</v>
      </c>
      <c r="G460" s="183">
        <v>5</v>
      </c>
      <c r="H460" s="183">
        <v>8</v>
      </c>
      <c r="I460" s="184">
        <v>5751.1</v>
      </c>
      <c r="J460" s="184">
        <v>5183.1000000000004</v>
      </c>
      <c r="K460" s="306">
        <v>279</v>
      </c>
      <c r="L460" s="178">
        <f>'Приложение 2.1'!G462</f>
        <v>5220615.07</v>
      </c>
      <c r="M460" s="361">
        <v>0</v>
      </c>
      <c r="N460" s="361">
        <v>0</v>
      </c>
      <c r="O460" s="361">
        <v>0</v>
      </c>
      <c r="P460" s="361">
        <f t="shared" si="56"/>
        <v>5220615.07</v>
      </c>
      <c r="Q460" s="361">
        <v>0</v>
      </c>
      <c r="R460" s="361">
        <v>0</v>
      </c>
      <c r="S460" s="105" t="s">
        <v>586</v>
      </c>
      <c r="T460" s="100"/>
      <c r="U460" s="101"/>
    </row>
    <row r="461" spans="1:21" ht="9" customHeight="1">
      <c r="A461" s="368">
        <v>90</v>
      </c>
      <c r="B461" s="179" t="s">
        <v>703</v>
      </c>
      <c r="C461" s="260" t="s">
        <v>1104</v>
      </c>
      <c r="D461" s="180" t="s">
        <v>1103</v>
      </c>
      <c r="E461" s="185" t="s">
        <v>596</v>
      </c>
      <c r="F461" s="182" t="s">
        <v>90</v>
      </c>
      <c r="G461" s="183">
        <v>5</v>
      </c>
      <c r="H461" s="183">
        <v>4</v>
      </c>
      <c r="I461" s="184">
        <v>2967</v>
      </c>
      <c r="J461" s="184">
        <v>2770.2</v>
      </c>
      <c r="K461" s="306">
        <v>138</v>
      </c>
      <c r="L461" s="178">
        <f>'Приложение 2.1'!G463</f>
        <v>2621410.7000000002</v>
      </c>
      <c r="M461" s="361">
        <v>0</v>
      </c>
      <c r="N461" s="361">
        <v>0</v>
      </c>
      <c r="O461" s="361">
        <v>0</v>
      </c>
      <c r="P461" s="361">
        <f t="shared" si="56"/>
        <v>2621410.7000000002</v>
      </c>
      <c r="Q461" s="361">
        <v>0</v>
      </c>
      <c r="R461" s="361">
        <v>0</v>
      </c>
      <c r="S461" s="105" t="s">
        <v>586</v>
      </c>
      <c r="T461" s="100"/>
      <c r="U461" s="101"/>
    </row>
    <row r="462" spans="1:21" ht="9" customHeight="1">
      <c r="A462" s="368">
        <v>91</v>
      </c>
      <c r="B462" s="179" t="s">
        <v>704</v>
      </c>
      <c r="C462" s="260" t="s">
        <v>1104</v>
      </c>
      <c r="D462" s="180" t="s">
        <v>1103</v>
      </c>
      <c r="E462" s="185" t="s">
        <v>106</v>
      </c>
      <c r="F462" s="182" t="s">
        <v>88</v>
      </c>
      <c r="G462" s="183">
        <v>4</v>
      </c>
      <c r="H462" s="183">
        <v>3</v>
      </c>
      <c r="I462" s="184">
        <v>2170.1</v>
      </c>
      <c r="J462" s="184">
        <v>1780.35</v>
      </c>
      <c r="K462" s="306">
        <v>89</v>
      </c>
      <c r="L462" s="178">
        <f>'Приложение 2.1'!G464</f>
        <v>3213869.08</v>
      </c>
      <c r="M462" s="361">
        <v>0</v>
      </c>
      <c r="N462" s="361">
        <v>0</v>
      </c>
      <c r="O462" s="361">
        <v>0</v>
      </c>
      <c r="P462" s="361">
        <f t="shared" si="56"/>
        <v>3213869.08</v>
      </c>
      <c r="Q462" s="361">
        <v>0</v>
      </c>
      <c r="R462" s="361">
        <v>0</v>
      </c>
      <c r="S462" s="105" t="s">
        <v>586</v>
      </c>
      <c r="T462" s="100"/>
      <c r="U462" s="101"/>
    </row>
    <row r="463" spans="1:21" ht="9" customHeight="1">
      <c r="A463" s="368">
        <v>92</v>
      </c>
      <c r="B463" s="179" t="s">
        <v>705</v>
      </c>
      <c r="C463" s="260" t="s">
        <v>1104</v>
      </c>
      <c r="D463" s="180" t="s">
        <v>1103</v>
      </c>
      <c r="E463" s="185" t="s">
        <v>599</v>
      </c>
      <c r="F463" s="182" t="s">
        <v>88</v>
      </c>
      <c r="G463" s="183">
        <v>5</v>
      </c>
      <c r="H463" s="183">
        <v>2</v>
      </c>
      <c r="I463" s="184">
        <v>1777.4</v>
      </c>
      <c r="J463" s="184">
        <v>1437.33</v>
      </c>
      <c r="K463" s="306">
        <v>66</v>
      </c>
      <c r="L463" s="178">
        <f>'Приложение 2.1'!G465</f>
        <v>1418795.68</v>
      </c>
      <c r="M463" s="361">
        <v>0</v>
      </c>
      <c r="N463" s="361">
        <v>0</v>
      </c>
      <c r="O463" s="361">
        <v>0</v>
      </c>
      <c r="P463" s="361">
        <f t="shared" si="56"/>
        <v>1418795.68</v>
      </c>
      <c r="Q463" s="361">
        <v>0</v>
      </c>
      <c r="R463" s="361">
        <v>0</v>
      </c>
      <c r="S463" s="105" t="s">
        <v>586</v>
      </c>
      <c r="T463" s="100"/>
      <c r="U463" s="101"/>
    </row>
    <row r="464" spans="1:21" ht="9" customHeight="1">
      <c r="A464" s="368">
        <v>93</v>
      </c>
      <c r="B464" s="179" t="s">
        <v>706</v>
      </c>
      <c r="C464" s="260" t="s">
        <v>1104</v>
      </c>
      <c r="D464" s="180" t="s">
        <v>1103</v>
      </c>
      <c r="E464" s="185" t="s">
        <v>604</v>
      </c>
      <c r="F464" s="182" t="s">
        <v>90</v>
      </c>
      <c r="G464" s="183">
        <v>5</v>
      </c>
      <c r="H464" s="183">
        <v>4</v>
      </c>
      <c r="I464" s="184">
        <v>3827</v>
      </c>
      <c r="J464" s="184">
        <v>3423.5</v>
      </c>
      <c r="K464" s="306">
        <v>182</v>
      </c>
      <c r="L464" s="178">
        <f>'Приложение 2.1'!G466</f>
        <v>4132651.28</v>
      </c>
      <c r="M464" s="361">
        <v>0</v>
      </c>
      <c r="N464" s="361">
        <v>0</v>
      </c>
      <c r="O464" s="361">
        <v>0</v>
      </c>
      <c r="P464" s="361">
        <f t="shared" si="56"/>
        <v>4132651.28</v>
      </c>
      <c r="Q464" s="361">
        <v>0</v>
      </c>
      <c r="R464" s="361">
        <v>0</v>
      </c>
      <c r="S464" s="105" t="s">
        <v>586</v>
      </c>
      <c r="T464" s="100"/>
      <c r="U464" s="101"/>
    </row>
    <row r="465" spans="1:21" ht="9" customHeight="1">
      <c r="A465" s="368">
        <v>94</v>
      </c>
      <c r="B465" s="179" t="s">
        <v>707</v>
      </c>
      <c r="C465" s="260" t="s">
        <v>1104</v>
      </c>
      <c r="D465" s="180" t="s">
        <v>1103</v>
      </c>
      <c r="E465" s="185" t="s">
        <v>598</v>
      </c>
      <c r="F465" s="182" t="s">
        <v>90</v>
      </c>
      <c r="G465" s="183">
        <v>5</v>
      </c>
      <c r="H465" s="183">
        <v>11</v>
      </c>
      <c r="I465" s="184">
        <v>8310.5</v>
      </c>
      <c r="J465" s="184">
        <v>7634</v>
      </c>
      <c r="K465" s="306">
        <v>368</v>
      </c>
      <c r="L465" s="178">
        <f>'Приложение 2.1'!G467</f>
        <v>8208274.6100000003</v>
      </c>
      <c r="M465" s="361">
        <v>0</v>
      </c>
      <c r="N465" s="361">
        <v>0</v>
      </c>
      <c r="O465" s="361">
        <v>0</v>
      </c>
      <c r="P465" s="361">
        <f t="shared" si="56"/>
        <v>8208274.6100000003</v>
      </c>
      <c r="Q465" s="361">
        <v>0</v>
      </c>
      <c r="R465" s="361">
        <v>0</v>
      </c>
      <c r="S465" s="105" t="s">
        <v>586</v>
      </c>
      <c r="T465" s="100"/>
      <c r="U465" s="101"/>
    </row>
    <row r="466" spans="1:21" ht="9" customHeight="1">
      <c r="A466" s="368">
        <v>95</v>
      </c>
      <c r="B466" s="179" t="s">
        <v>708</v>
      </c>
      <c r="C466" s="260" t="s">
        <v>1104</v>
      </c>
      <c r="D466" s="180" t="s">
        <v>1103</v>
      </c>
      <c r="E466" s="185" t="s">
        <v>594</v>
      </c>
      <c r="F466" s="182" t="s">
        <v>90</v>
      </c>
      <c r="G466" s="183">
        <v>5</v>
      </c>
      <c r="H466" s="183">
        <v>4</v>
      </c>
      <c r="I466" s="184">
        <v>4112</v>
      </c>
      <c r="J466" s="184">
        <v>3843</v>
      </c>
      <c r="K466" s="306">
        <v>222</v>
      </c>
      <c r="L466" s="178">
        <f>'Приложение 2.1'!G468</f>
        <v>3684818.25</v>
      </c>
      <c r="M466" s="361">
        <v>0</v>
      </c>
      <c r="N466" s="361">
        <v>0</v>
      </c>
      <c r="O466" s="361">
        <v>0</v>
      </c>
      <c r="P466" s="361">
        <f t="shared" si="56"/>
        <v>3684818.25</v>
      </c>
      <c r="Q466" s="361">
        <v>0</v>
      </c>
      <c r="R466" s="361">
        <v>0</v>
      </c>
      <c r="S466" s="105" t="s">
        <v>586</v>
      </c>
      <c r="T466" s="100"/>
      <c r="U466" s="101"/>
    </row>
    <row r="467" spans="1:21" ht="9" customHeight="1">
      <c r="A467" s="368">
        <v>96</v>
      </c>
      <c r="B467" s="179" t="s">
        <v>709</v>
      </c>
      <c r="C467" s="260" t="s">
        <v>1104</v>
      </c>
      <c r="D467" s="180" t="s">
        <v>1103</v>
      </c>
      <c r="E467" s="185" t="s">
        <v>593</v>
      </c>
      <c r="F467" s="182" t="s">
        <v>88</v>
      </c>
      <c r="G467" s="183">
        <v>5</v>
      </c>
      <c r="H467" s="183">
        <v>4</v>
      </c>
      <c r="I467" s="184">
        <v>3010.5</v>
      </c>
      <c r="J467" s="184">
        <v>2689</v>
      </c>
      <c r="K467" s="306">
        <v>103</v>
      </c>
      <c r="L467" s="178">
        <f>'Приложение 2.1'!G469</f>
        <v>4495735.68</v>
      </c>
      <c r="M467" s="361">
        <v>0</v>
      </c>
      <c r="N467" s="361">
        <v>0</v>
      </c>
      <c r="O467" s="361">
        <v>0</v>
      </c>
      <c r="P467" s="361">
        <f t="shared" si="56"/>
        <v>4495735.68</v>
      </c>
      <c r="Q467" s="361">
        <v>0</v>
      </c>
      <c r="R467" s="361">
        <v>0</v>
      </c>
      <c r="S467" s="105" t="s">
        <v>586</v>
      </c>
      <c r="T467" s="100"/>
      <c r="U467" s="101"/>
    </row>
    <row r="468" spans="1:21" ht="9" customHeight="1">
      <c r="A468" s="368">
        <v>97</v>
      </c>
      <c r="B468" s="179" t="s">
        <v>710</v>
      </c>
      <c r="C468" s="260" t="s">
        <v>1104</v>
      </c>
      <c r="D468" s="180" t="s">
        <v>1103</v>
      </c>
      <c r="E468" s="185" t="s">
        <v>736</v>
      </c>
      <c r="F468" s="182" t="s">
        <v>88</v>
      </c>
      <c r="G468" s="183">
        <v>4</v>
      </c>
      <c r="H468" s="183">
        <v>4</v>
      </c>
      <c r="I468" s="184">
        <v>4285.7</v>
      </c>
      <c r="J468" s="184">
        <f>3564.9+312.7</f>
        <v>3877.6</v>
      </c>
      <c r="K468" s="306">
        <v>119</v>
      </c>
      <c r="L468" s="178">
        <f>'Приложение 2.1'!G470</f>
        <v>5129458.8</v>
      </c>
      <c r="M468" s="361">
        <v>0</v>
      </c>
      <c r="N468" s="361">
        <v>0</v>
      </c>
      <c r="O468" s="361">
        <v>0</v>
      </c>
      <c r="P468" s="361">
        <f t="shared" si="56"/>
        <v>5129458.8</v>
      </c>
      <c r="Q468" s="361">
        <v>0</v>
      </c>
      <c r="R468" s="361">
        <v>0</v>
      </c>
      <c r="S468" s="105" t="s">
        <v>586</v>
      </c>
      <c r="T468" s="100"/>
      <c r="U468" s="101"/>
    </row>
    <row r="469" spans="1:21" ht="9" customHeight="1">
      <c r="A469" s="368">
        <v>98</v>
      </c>
      <c r="B469" s="179" t="s">
        <v>711</v>
      </c>
      <c r="C469" s="260" t="s">
        <v>1104</v>
      </c>
      <c r="D469" s="180" t="s">
        <v>1103</v>
      </c>
      <c r="E469" s="185" t="s">
        <v>593</v>
      </c>
      <c r="F469" s="182" t="s">
        <v>90</v>
      </c>
      <c r="G469" s="183">
        <v>5</v>
      </c>
      <c r="H469" s="183">
        <v>8</v>
      </c>
      <c r="I469" s="184">
        <v>6119.3</v>
      </c>
      <c r="J469" s="184">
        <v>5372.1</v>
      </c>
      <c r="K469" s="306">
        <v>273</v>
      </c>
      <c r="L469" s="178">
        <f>'Приложение 2.1'!G471</f>
        <v>6701981.4500000002</v>
      </c>
      <c r="M469" s="361">
        <v>0</v>
      </c>
      <c r="N469" s="361">
        <v>0</v>
      </c>
      <c r="O469" s="361">
        <v>0</v>
      </c>
      <c r="P469" s="361">
        <f t="shared" si="56"/>
        <v>6701981.4500000002</v>
      </c>
      <c r="Q469" s="361">
        <v>0</v>
      </c>
      <c r="R469" s="361">
        <v>0</v>
      </c>
      <c r="S469" s="105" t="s">
        <v>586</v>
      </c>
      <c r="T469" s="100"/>
      <c r="U469" s="101"/>
    </row>
    <row r="470" spans="1:21" ht="9" customHeight="1">
      <c r="A470" s="368">
        <v>99</v>
      </c>
      <c r="B470" s="179" t="s">
        <v>712</v>
      </c>
      <c r="C470" s="260" t="s">
        <v>1104</v>
      </c>
      <c r="D470" s="180" t="s">
        <v>1103</v>
      </c>
      <c r="E470" s="185" t="s">
        <v>593</v>
      </c>
      <c r="F470" s="182" t="s">
        <v>90</v>
      </c>
      <c r="G470" s="183">
        <v>5</v>
      </c>
      <c r="H470" s="183">
        <v>8</v>
      </c>
      <c r="I470" s="184">
        <v>6146.2</v>
      </c>
      <c r="J470" s="184">
        <v>5492.3</v>
      </c>
      <c r="K470" s="306">
        <v>289</v>
      </c>
      <c r="L470" s="178">
        <f>'Приложение 2.1'!G472</f>
        <v>6162456.3499999996</v>
      </c>
      <c r="M470" s="361">
        <v>0</v>
      </c>
      <c r="N470" s="361">
        <v>0</v>
      </c>
      <c r="O470" s="361">
        <v>0</v>
      </c>
      <c r="P470" s="361">
        <f t="shared" si="56"/>
        <v>6162456.3499999996</v>
      </c>
      <c r="Q470" s="361">
        <v>0</v>
      </c>
      <c r="R470" s="361">
        <v>0</v>
      </c>
      <c r="S470" s="105" t="s">
        <v>586</v>
      </c>
      <c r="T470" s="100"/>
      <c r="U470" s="101"/>
    </row>
    <row r="471" spans="1:21" ht="9" customHeight="1">
      <c r="A471" s="368">
        <v>100</v>
      </c>
      <c r="B471" s="179" t="s">
        <v>713</v>
      </c>
      <c r="C471" s="260" t="s">
        <v>1104</v>
      </c>
      <c r="D471" s="180" t="s">
        <v>1103</v>
      </c>
      <c r="E471" s="185" t="s">
        <v>590</v>
      </c>
      <c r="F471" s="182" t="s">
        <v>88</v>
      </c>
      <c r="G471" s="183">
        <v>5</v>
      </c>
      <c r="H471" s="183">
        <v>6</v>
      </c>
      <c r="I471" s="184">
        <v>4897.5</v>
      </c>
      <c r="J471" s="184">
        <f>4166.3+330.7</f>
        <v>4497</v>
      </c>
      <c r="K471" s="306">
        <v>179</v>
      </c>
      <c r="L471" s="178">
        <f>'Приложение 2.1'!G473</f>
        <v>4356384.87</v>
      </c>
      <c r="M471" s="361">
        <v>0</v>
      </c>
      <c r="N471" s="361">
        <v>0</v>
      </c>
      <c r="O471" s="361">
        <v>0</v>
      </c>
      <c r="P471" s="361">
        <f t="shared" si="56"/>
        <v>4356384.87</v>
      </c>
      <c r="Q471" s="361">
        <v>0</v>
      </c>
      <c r="R471" s="361">
        <v>0</v>
      </c>
      <c r="S471" s="105" t="s">
        <v>586</v>
      </c>
      <c r="T471" s="100"/>
      <c r="U471" s="101"/>
    </row>
    <row r="472" spans="1:21" ht="9" customHeight="1">
      <c r="A472" s="368">
        <v>101</v>
      </c>
      <c r="B472" s="179" t="s">
        <v>714</v>
      </c>
      <c r="C472" s="260" t="s">
        <v>1104</v>
      </c>
      <c r="D472" s="180" t="s">
        <v>1103</v>
      </c>
      <c r="E472" s="185" t="s">
        <v>593</v>
      </c>
      <c r="F472" s="182" t="s">
        <v>90</v>
      </c>
      <c r="G472" s="183">
        <v>5</v>
      </c>
      <c r="H472" s="183">
        <v>4</v>
      </c>
      <c r="I472" s="184">
        <v>3634.2</v>
      </c>
      <c r="J472" s="184">
        <v>3181.1</v>
      </c>
      <c r="K472" s="306">
        <v>157</v>
      </c>
      <c r="L472" s="178">
        <f>'Приложение 2.1'!G474</f>
        <v>3963742.5</v>
      </c>
      <c r="M472" s="361">
        <v>0</v>
      </c>
      <c r="N472" s="361">
        <v>0</v>
      </c>
      <c r="O472" s="361">
        <v>0</v>
      </c>
      <c r="P472" s="361">
        <f t="shared" si="56"/>
        <v>3963742.5</v>
      </c>
      <c r="Q472" s="361">
        <v>0</v>
      </c>
      <c r="R472" s="361">
        <v>0</v>
      </c>
      <c r="S472" s="105" t="s">
        <v>586</v>
      </c>
      <c r="T472" s="100"/>
      <c r="U472" s="101"/>
    </row>
    <row r="473" spans="1:21" ht="9" customHeight="1">
      <c r="A473" s="368">
        <v>102</v>
      </c>
      <c r="B473" s="179" t="s">
        <v>715</v>
      </c>
      <c r="C473" s="260" t="s">
        <v>1104</v>
      </c>
      <c r="D473" s="180" t="s">
        <v>1103</v>
      </c>
      <c r="E473" s="185" t="s">
        <v>606</v>
      </c>
      <c r="F473" s="182" t="s">
        <v>88</v>
      </c>
      <c r="G473" s="183">
        <v>5</v>
      </c>
      <c r="H473" s="183">
        <v>2</v>
      </c>
      <c r="I473" s="184">
        <v>1998.8</v>
      </c>
      <c r="J473" s="184">
        <v>1800.8</v>
      </c>
      <c r="K473" s="306">
        <v>96</v>
      </c>
      <c r="L473" s="178">
        <f>'Приложение 2.1'!G475</f>
        <v>2232279</v>
      </c>
      <c r="M473" s="361">
        <v>0</v>
      </c>
      <c r="N473" s="361">
        <v>0</v>
      </c>
      <c r="O473" s="361">
        <v>0</v>
      </c>
      <c r="P473" s="361">
        <f t="shared" si="56"/>
        <v>2232279</v>
      </c>
      <c r="Q473" s="361">
        <v>0</v>
      </c>
      <c r="R473" s="361">
        <v>0</v>
      </c>
      <c r="S473" s="105" t="s">
        <v>586</v>
      </c>
      <c r="T473" s="100"/>
      <c r="U473" s="101"/>
    </row>
    <row r="474" spans="1:21" ht="9" customHeight="1">
      <c r="A474" s="368">
        <v>103</v>
      </c>
      <c r="B474" s="179" t="s">
        <v>716</v>
      </c>
      <c r="C474" s="260" t="s">
        <v>1104</v>
      </c>
      <c r="D474" s="180" t="s">
        <v>1103</v>
      </c>
      <c r="E474" s="181">
        <v>1961</v>
      </c>
      <c r="F474" s="182" t="s">
        <v>88</v>
      </c>
      <c r="G474" s="183">
        <v>4</v>
      </c>
      <c r="H474" s="183">
        <v>3</v>
      </c>
      <c r="I474" s="184">
        <v>2165.4</v>
      </c>
      <c r="J474" s="184">
        <v>1875.4</v>
      </c>
      <c r="K474" s="306">
        <v>92</v>
      </c>
      <c r="L474" s="178">
        <f>'Приложение 2.1'!G476</f>
        <v>2943462.76</v>
      </c>
      <c r="M474" s="361">
        <v>0</v>
      </c>
      <c r="N474" s="361">
        <v>0</v>
      </c>
      <c r="O474" s="361">
        <v>0</v>
      </c>
      <c r="P474" s="361">
        <f t="shared" si="56"/>
        <v>2943462.76</v>
      </c>
      <c r="Q474" s="361">
        <v>0</v>
      </c>
      <c r="R474" s="361">
        <v>0</v>
      </c>
      <c r="S474" s="105" t="s">
        <v>586</v>
      </c>
      <c r="T474" s="100"/>
      <c r="U474" s="101"/>
    </row>
    <row r="475" spans="1:21" ht="9" customHeight="1">
      <c r="A475" s="368">
        <v>104</v>
      </c>
      <c r="B475" s="179" t="s">
        <v>717</v>
      </c>
      <c r="C475" s="260" t="s">
        <v>1104</v>
      </c>
      <c r="D475" s="180" t="s">
        <v>1103</v>
      </c>
      <c r="E475" s="181">
        <v>1971</v>
      </c>
      <c r="F475" s="182" t="s">
        <v>90</v>
      </c>
      <c r="G475" s="183">
        <v>5</v>
      </c>
      <c r="H475" s="183">
        <v>8</v>
      </c>
      <c r="I475" s="184">
        <v>6144.7</v>
      </c>
      <c r="J475" s="184">
        <v>5519.9</v>
      </c>
      <c r="K475" s="306">
        <v>258</v>
      </c>
      <c r="L475" s="178">
        <f>'Приложение 2.1'!G477</f>
        <v>6518126.75</v>
      </c>
      <c r="M475" s="361">
        <v>0</v>
      </c>
      <c r="N475" s="361">
        <v>0</v>
      </c>
      <c r="O475" s="361">
        <v>0</v>
      </c>
      <c r="P475" s="361">
        <f t="shared" si="56"/>
        <v>6518126.75</v>
      </c>
      <c r="Q475" s="361">
        <v>0</v>
      </c>
      <c r="R475" s="361">
        <v>0</v>
      </c>
      <c r="S475" s="105" t="s">
        <v>586</v>
      </c>
      <c r="T475" s="100"/>
      <c r="U475" s="101"/>
    </row>
    <row r="476" spans="1:21" ht="9" customHeight="1">
      <c r="A476" s="368">
        <v>105</v>
      </c>
      <c r="B476" s="179" t="s">
        <v>718</v>
      </c>
      <c r="C476" s="260" t="s">
        <v>1104</v>
      </c>
      <c r="D476" s="180" t="s">
        <v>1103</v>
      </c>
      <c r="E476" s="181">
        <v>1959</v>
      </c>
      <c r="F476" s="182" t="s">
        <v>88</v>
      </c>
      <c r="G476" s="183">
        <v>4</v>
      </c>
      <c r="H476" s="183">
        <v>2</v>
      </c>
      <c r="I476" s="184">
        <v>1394</v>
      </c>
      <c r="J476" s="184">
        <v>1292.4000000000001</v>
      </c>
      <c r="K476" s="306">
        <v>49</v>
      </c>
      <c r="L476" s="178">
        <f>'Приложение 2.1'!G478</f>
        <v>2244019.31</v>
      </c>
      <c r="M476" s="361">
        <v>0</v>
      </c>
      <c r="N476" s="361">
        <v>0</v>
      </c>
      <c r="O476" s="361">
        <v>0</v>
      </c>
      <c r="P476" s="361">
        <f t="shared" si="56"/>
        <v>2244019.31</v>
      </c>
      <c r="Q476" s="361">
        <v>0</v>
      </c>
      <c r="R476" s="361">
        <v>0</v>
      </c>
      <c r="S476" s="105" t="s">
        <v>586</v>
      </c>
      <c r="T476" s="100"/>
      <c r="U476" s="101"/>
    </row>
    <row r="477" spans="1:21" ht="9" customHeight="1">
      <c r="A477" s="368">
        <v>106</v>
      </c>
      <c r="B477" s="179" t="s">
        <v>719</v>
      </c>
      <c r="C477" s="260" t="s">
        <v>1104</v>
      </c>
      <c r="D477" s="180" t="s">
        <v>1103</v>
      </c>
      <c r="E477" s="181">
        <v>1962</v>
      </c>
      <c r="F477" s="182" t="s">
        <v>88</v>
      </c>
      <c r="G477" s="183">
        <v>5</v>
      </c>
      <c r="H477" s="183">
        <v>2</v>
      </c>
      <c r="I477" s="184">
        <v>1673.7</v>
      </c>
      <c r="J477" s="184">
        <v>1312.2</v>
      </c>
      <c r="K477" s="306">
        <v>55</v>
      </c>
      <c r="L477" s="178">
        <f>'Приложение 2.1'!G479</f>
        <v>2364855.89</v>
      </c>
      <c r="M477" s="361">
        <v>0</v>
      </c>
      <c r="N477" s="361">
        <v>0</v>
      </c>
      <c r="O477" s="361">
        <v>0</v>
      </c>
      <c r="P477" s="361">
        <f t="shared" si="56"/>
        <v>2364855.89</v>
      </c>
      <c r="Q477" s="361">
        <v>0</v>
      </c>
      <c r="R477" s="361">
        <v>0</v>
      </c>
      <c r="S477" s="105" t="s">
        <v>586</v>
      </c>
      <c r="T477" s="100"/>
      <c r="U477" s="101"/>
    </row>
    <row r="478" spans="1:21" ht="9" customHeight="1">
      <c r="A478" s="368">
        <v>107</v>
      </c>
      <c r="B478" s="179" t="s">
        <v>720</v>
      </c>
      <c r="C478" s="260" t="s">
        <v>1104</v>
      </c>
      <c r="D478" s="180" t="s">
        <v>1103</v>
      </c>
      <c r="E478" s="181">
        <v>1985</v>
      </c>
      <c r="F478" s="182" t="s">
        <v>88</v>
      </c>
      <c r="G478" s="183">
        <v>5</v>
      </c>
      <c r="H478" s="183">
        <v>1</v>
      </c>
      <c r="I478" s="184">
        <v>3962.3</v>
      </c>
      <c r="J478" s="184">
        <v>2222.3000000000002</v>
      </c>
      <c r="K478" s="306">
        <v>246</v>
      </c>
      <c r="L478" s="178">
        <f>'Приложение 2.1'!G480</f>
        <v>4355735.0599999996</v>
      </c>
      <c r="M478" s="361">
        <v>0</v>
      </c>
      <c r="N478" s="361">
        <v>0</v>
      </c>
      <c r="O478" s="361">
        <v>0</v>
      </c>
      <c r="P478" s="361">
        <f t="shared" si="56"/>
        <v>4355735.0599999996</v>
      </c>
      <c r="Q478" s="361">
        <v>0</v>
      </c>
      <c r="R478" s="361">
        <v>0</v>
      </c>
      <c r="S478" s="105" t="s">
        <v>586</v>
      </c>
      <c r="T478" s="100"/>
      <c r="U478" s="101"/>
    </row>
    <row r="479" spans="1:21" ht="9" customHeight="1">
      <c r="A479" s="368">
        <v>108</v>
      </c>
      <c r="B479" s="179" t="s">
        <v>721</v>
      </c>
      <c r="C479" s="260" t="s">
        <v>1104</v>
      </c>
      <c r="D479" s="180" t="s">
        <v>1103</v>
      </c>
      <c r="E479" s="181">
        <v>1947</v>
      </c>
      <c r="F479" s="182" t="s">
        <v>88</v>
      </c>
      <c r="G479" s="183">
        <v>4</v>
      </c>
      <c r="H479" s="183">
        <v>6</v>
      </c>
      <c r="I479" s="184">
        <v>4305.8</v>
      </c>
      <c r="J479" s="184">
        <f>3057.1+730.1</f>
        <v>3787.2</v>
      </c>
      <c r="K479" s="306">
        <v>126</v>
      </c>
      <c r="L479" s="178">
        <f>'Приложение 2.1'!G481</f>
        <v>7668580.8200000003</v>
      </c>
      <c r="M479" s="361">
        <v>0</v>
      </c>
      <c r="N479" s="361">
        <v>0</v>
      </c>
      <c r="O479" s="361">
        <v>0</v>
      </c>
      <c r="P479" s="361">
        <f t="shared" si="56"/>
        <v>7668580.8200000003</v>
      </c>
      <c r="Q479" s="361">
        <v>0</v>
      </c>
      <c r="R479" s="361">
        <v>0</v>
      </c>
      <c r="S479" s="105" t="s">
        <v>586</v>
      </c>
      <c r="T479" s="100"/>
      <c r="U479" s="101"/>
    </row>
    <row r="480" spans="1:21" ht="9" customHeight="1">
      <c r="A480" s="368">
        <v>109</v>
      </c>
      <c r="B480" s="179" t="s">
        <v>722</v>
      </c>
      <c r="C480" s="260" t="s">
        <v>1104</v>
      </c>
      <c r="D480" s="180" t="s">
        <v>1103</v>
      </c>
      <c r="E480" s="181">
        <v>1977</v>
      </c>
      <c r="F480" s="182" t="s">
        <v>90</v>
      </c>
      <c r="G480" s="183">
        <v>5</v>
      </c>
      <c r="H480" s="183">
        <v>14</v>
      </c>
      <c r="I480" s="184">
        <v>11099.2</v>
      </c>
      <c r="J480" s="184">
        <v>10213</v>
      </c>
      <c r="K480" s="306">
        <v>499</v>
      </c>
      <c r="L480" s="178">
        <f>'Приложение 2.1'!G482</f>
        <v>11416600.59</v>
      </c>
      <c r="M480" s="361">
        <v>0</v>
      </c>
      <c r="N480" s="361">
        <v>0</v>
      </c>
      <c r="O480" s="361">
        <v>0</v>
      </c>
      <c r="P480" s="361">
        <f t="shared" si="56"/>
        <v>11416600.59</v>
      </c>
      <c r="Q480" s="361">
        <v>0</v>
      </c>
      <c r="R480" s="361">
        <v>0</v>
      </c>
      <c r="S480" s="105" t="s">
        <v>586</v>
      </c>
      <c r="T480" s="100"/>
      <c r="U480" s="101"/>
    </row>
    <row r="481" spans="1:21" ht="9" customHeight="1">
      <c r="A481" s="368">
        <v>110</v>
      </c>
      <c r="B481" s="179" t="s">
        <v>723</v>
      </c>
      <c r="C481" s="260" t="s">
        <v>1104</v>
      </c>
      <c r="D481" s="180" t="s">
        <v>1103</v>
      </c>
      <c r="E481" s="181">
        <v>1978</v>
      </c>
      <c r="F481" s="182" t="s">
        <v>90</v>
      </c>
      <c r="G481" s="183">
        <v>5</v>
      </c>
      <c r="H481" s="183">
        <v>13</v>
      </c>
      <c r="I481" s="184">
        <v>10207.799999999999</v>
      </c>
      <c r="J481" s="184">
        <v>9363</v>
      </c>
      <c r="K481" s="306">
        <v>468</v>
      </c>
      <c r="L481" s="178">
        <f>'Приложение 2.1'!G483</f>
        <v>8556709.3300000001</v>
      </c>
      <c r="M481" s="361">
        <v>0</v>
      </c>
      <c r="N481" s="361">
        <v>0</v>
      </c>
      <c r="O481" s="361">
        <v>0</v>
      </c>
      <c r="P481" s="361">
        <f t="shared" si="56"/>
        <v>8556709.3300000001</v>
      </c>
      <c r="Q481" s="361">
        <v>0</v>
      </c>
      <c r="R481" s="361">
        <v>0</v>
      </c>
      <c r="S481" s="105" t="s">
        <v>586</v>
      </c>
      <c r="T481" s="100"/>
      <c r="U481" s="101"/>
    </row>
    <row r="482" spans="1:21" ht="9" customHeight="1">
      <c r="A482" s="368">
        <v>111</v>
      </c>
      <c r="B482" s="179" t="s">
        <v>724</v>
      </c>
      <c r="C482" s="260" t="s">
        <v>1104</v>
      </c>
      <c r="D482" s="180" t="s">
        <v>1103</v>
      </c>
      <c r="E482" s="181">
        <v>1975</v>
      </c>
      <c r="F482" s="182" t="s">
        <v>90</v>
      </c>
      <c r="G482" s="183">
        <v>5</v>
      </c>
      <c r="H482" s="183">
        <v>4</v>
      </c>
      <c r="I482" s="184">
        <v>3607</v>
      </c>
      <c r="J482" s="184">
        <v>3306</v>
      </c>
      <c r="K482" s="306">
        <v>172</v>
      </c>
      <c r="L482" s="178">
        <f>'Приложение 2.1'!G484</f>
        <v>3265662.9</v>
      </c>
      <c r="M482" s="361">
        <v>0</v>
      </c>
      <c r="N482" s="361">
        <v>0</v>
      </c>
      <c r="O482" s="361">
        <v>0</v>
      </c>
      <c r="P482" s="361">
        <f t="shared" si="56"/>
        <v>3265662.9</v>
      </c>
      <c r="Q482" s="361">
        <v>0</v>
      </c>
      <c r="R482" s="361">
        <v>0</v>
      </c>
      <c r="S482" s="105" t="s">
        <v>586</v>
      </c>
      <c r="T482" s="100"/>
      <c r="U482" s="101"/>
    </row>
    <row r="483" spans="1:21" ht="9" customHeight="1">
      <c r="A483" s="368">
        <v>112</v>
      </c>
      <c r="B483" s="179" t="s">
        <v>725</v>
      </c>
      <c r="C483" s="260" t="s">
        <v>1104</v>
      </c>
      <c r="D483" s="180" t="s">
        <v>1103</v>
      </c>
      <c r="E483" s="181">
        <v>1976</v>
      </c>
      <c r="F483" s="182" t="s">
        <v>90</v>
      </c>
      <c r="G483" s="183">
        <v>5</v>
      </c>
      <c r="H483" s="183">
        <v>8</v>
      </c>
      <c r="I483" s="184">
        <v>6115.9</v>
      </c>
      <c r="J483" s="184">
        <v>5609</v>
      </c>
      <c r="K483" s="306">
        <v>283</v>
      </c>
      <c r="L483" s="178">
        <f>'Приложение 2.1'!G485</f>
        <v>6338894.7000000002</v>
      </c>
      <c r="M483" s="361">
        <v>0</v>
      </c>
      <c r="N483" s="361">
        <v>0</v>
      </c>
      <c r="O483" s="361">
        <v>0</v>
      </c>
      <c r="P483" s="361">
        <f t="shared" si="56"/>
        <v>6338894.7000000002</v>
      </c>
      <c r="Q483" s="361">
        <v>0</v>
      </c>
      <c r="R483" s="361">
        <v>0</v>
      </c>
      <c r="S483" s="105" t="s">
        <v>586</v>
      </c>
      <c r="T483" s="100"/>
      <c r="U483" s="101"/>
    </row>
    <row r="484" spans="1:21" ht="9" customHeight="1">
      <c r="A484" s="368">
        <v>113</v>
      </c>
      <c r="B484" s="179" t="s">
        <v>726</v>
      </c>
      <c r="C484" s="260" t="s">
        <v>1104</v>
      </c>
      <c r="D484" s="180" t="s">
        <v>1103</v>
      </c>
      <c r="E484" s="181">
        <v>1983</v>
      </c>
      <c r="F484" s="182" t="s">
        <v>90</v>
      </c>
      <c r="G484" s="183">
        <v>5</v>
      </c>
      <c r="H484" s="183">
        <v>3</v>
      </c>
      <c r="I484" s="184">
        <v>2350.5</v>
      </c>
      <c r="J484" s="184">
        <v>2070.6</v>
      </c>
      <c r="K484" s="306">
        <v>101</v>
      </c>
      <c r="L484" s="178">
        <f>'Приложение 2.1'!G486</f>
        <v>1825399.45</v>
      </c>
      <c r="M484" s="361">
        <v>0</v>
      </c>
      <c r="N484" s="361">
        <v>0</v>
      </c>
      <c r="O484" s="361">
        <v>0</v>
      </c>
      <c r="P484" s="361">
        <f t="shared" si="56"/>
        <v>1825399.45</v>
      </c>
      <c r="Q484" s="361">
        <v>0</v>
      </c>
      <c r="R484" s="361">
        <v>0</v>
      </c>
      <c r="S484" s="105" t="s">
        <v>586</v>
      </c>
      <c r="T484" s="100"/>
      <c r="U484" s="101"/>
    </row>
    <row r="485" spans="1:21" ht="9" customHeight="1">
      <c r="A485" s="368">
        <v>114</v>
      </c>
      <c r="B485" s="179" t="s">
        <v>727</v>
      </c>
      <c r="C485" s="260" t="s">
        <v>1104</v>
      </c>
      <c r="D485" s="180" t="s">
        <v>1103</v>
      </c>
      <c r="E485" s="181">
        <v>1982</v>
      </c>
      <c r="F485" s="182" t="s">
        <v>90</v>
      </c>
      <c r="G485" s="183">
        <v>3</v>
      </c>
      <c r="H485" s="183">
        <v>3</v>
      </c>
      <c r="I485" s="184">
        <v>1493</v>
      </c>
      <c r="J485" s="184">
        <v>1300</v>
      </c>
      <c r="K485" s="306">
        <v>176</v>
      </c>
      <c r="L485" s="178">
        <f>'Приложение 2.1'!G487</f>
        <v>3138814.31</v>
      </c>
      <c r="M485" s="361">
        <v>0</v>
      </c>
      <c r="N485" s="361">
        <v>0</v>
      </c>
      <c r="O485" s="361">
        <v>0</v>
      </c>
      <c r="P485" s="361">
        <f t="shared" si="56"/>
        <v>3138814.31</v>
      </c>
      <c r="Q485" s="361">
        <v>0</v>
      </c>
      <c r="R485" s="361">
        <v>0</v>
      </c>
      <c r="S485" s="105" t="s">
        <v>586</v>
      </c>
      <c r="T485" s="100"/>
      <c r="U485" s="101"/>
    </row>
    <row r="486" spans="1:21" ht="9" customHeight="1">
      <c r="A486" s="368">
        <v>115</v>
      </c>
      <c r="B486" s="179" t="s">
        <v>728</v>
      </c>
      <c r="C486" s="260" t="s">
        <v>1104</v>
      </c>
      <c r="D486" s="180" t="s">
        <v>1103</v>
      </c>
      <c r="E486" s="181">
        <v>1981</v>
      </c>
      <c r="F486" s="182" t="s">
        <v>90</v>
      </c>
      <c r="G486" s="183">
        <v>3</v>
      </c>
      <c r="H486" s="183">
        <v>3</v>
      </c>
      <c r="I486" s="184">
        <v>1522.4</v>
      </c>
      <c r="J486" s="184">
        <v>1300</v>
      </c>
      <c r="K486" s="306">
        <v>68</v>
      </c>
      <c r="L486" s="178">
        <f>'Приложение 2.1'!G488</f>
        <v>2284638.16</v>
      </c>
      <c r="M486" s="361">
        <v>0</v>
      </c>
      <c r="N486" s="361">
        <v>0</v>
      </c>
      <c r="O486" s="361">
        <v>0</v>
      </c>
      <c r="P486" s="361">
        <f t="shared" si="56"/>
        <v>2284638.16</v>
      </c>
      <c r="Q486" s="361">
        <v>0</v>
      </c>
      <c r="R486" s="361">
        <v>0</v>
      </c>
      <c r="S486" s="105" t="s">
        <v>586</v>
      </c>
      <c r="T486" s="100"/>
      <c r="U486" s="101"/>
    </row>
    <row r="487" spans="1:21" ht="9" customHeight="1">
      <c r="A487" s="368">
        <v>116</v>
      </c>
      <c r="B487" s="179" t="s">
        <v>729</v>
      </c>
      <c r="C487" s="260" t="s">
        <v>1104</v>
      </c>
      <c r="D487" s="180" t="s">
        <v>1103</v>
      </c>
      <c r="E487" s="181">
        <v>1982</v>
      </c>
      <c r="F487" s="182" t="s">
        <v>90</v>
      </c>
      <c r="G487" s="183">
        <v>3</v>
      </c>
      <c r="H487" s="183">
        <v>3</v>
      </c>
      <c r="I487" s="184">
        <v>1497.7</v>
      </c>
      <c r="J487" s="184">
        <v>1304.7</v>
      </c>
      <c r="K487" s="306">
        <v>63</v>
      </c>
      <c r="L487" s="178">
        <f>'Приложение 2.1'!G489</f>
        <v>2235531.0299999998</v>
      </c>
      <c r="M487" s="361">
        <v>0</v>
      </c>
      <c r="N487" s="361">
        <v>0</v>
      </c>
      <c r="O487" s="361">
        <v>0</v>
      </c>
      <c r="P487" s="361">
        <f t="shared" si="56"/>
        <v>2235531.0299999998</v>
      </c>
      <c r="Q487" s="361">
        <v>0</v>
      </c>
      <c r="R487" s="361">
        <v>0</v>
      </c>
      <c r="S487" s="105" t="s">
        <v>586</v>
      </c>
      <c r="T487" s="100"/>
      <c r="U487" s="101"/>
    </row>
    <row r="488" spans="1:21" ht="9" customHeight="1">
      <c r="A488" s="368">
        <v>117</v>
      </c>
      <c r="B488" s="179" t="s">
        <v>730</v>
      </c>
      <c r="C488" s="260" t="s">
        <v>1104</v>
      </c>
      <c r="D488" s="180" t="s">
        <v>1103</v>
      </c>
      <c r="E488" s="181">
        <v>1981</v>
      </c>
      <c r="F488" s="182" t="s">
        <v>90</v>
      </c>
      <c r="G488" s="183">
        <v>3</v>
      </c>
      <c r="H488" s="183">
        <v>3</v>
      </c>
      <c r="I488" s="184">
        <v>1525.4</v>
      </c>
      <c r="J488" s="184">
        <v>1303</v>
      </c>
      <c r="K488" s="306">
        <v>68</v>
      </c>
      <c r="L488" s="178">
        <f>'Приложение 2.1'!G490</f>
        <v>2191057.0299999998</v>
      </c>
      <c r="M488" s="361">
        <v>0</v>
      </c>
      <c r="N488" s="361">
        <v>0</v>
      </c>
      <c r="O488" s="361">
        <v>0</v>
      </c>
      <c r="P488" s="361">
        <f t="shared" si="56"/>
        <v>2191057.0299999998</v>
      </c>
      <c r="Q488" s="361">
        <v>0</v>
      </c>
      <c r="R488" s="361">
        <v>0</v>
      </c>
      <c r="S488" s="105" t="s">
        <v>586</v>
      </c>
      <c r="T488" s="100"/>
      <c r="U488" s="101"/>
    </row>
    <row r="489" spans="1:21" ht="9" customHeight="1">
      <c r="A489" s="368">
        <v>118</v>
      </c>
      <c r="B489" s="179" t="s">
        <v>731</v>
      </c>
      <c r="C489" s="260" t="s">
        <v>1104</v>
      </c>
      <c r="D489" s="180" t="s">
        <v>1103</v>
      </c>
      <c r="E489" s="181">
        <v>1984</v>
      </c>
      <c r="F489" s="182" t="s">
        <v>90</v>
      </c>
      <c r="G489" s="183">
        <v>3</v>
      </c>
      <c r="H489" s="183">
        <v>3</v>
      </c>
      <c r="I489" s="184">
        <v>1503.2</v>
      </c>
      <c r="J489" s="184">
        <v>1300</v>
      </c>
      <c r="K489" s="306">
        <v>61</v>
      </c>
      <c r="L489" s="178">
        <f>'Приложение 2.1'!G491</f>
        <v>2790117</v>
      </c>
      <c r="M489" s="361">
        <v>0</v>
      </c>
      <c r="N489" s="361">
        <v>0</v>
      </c>
      <c r="O489" s="361">
        <v>0</v>
      </c>
      <c r="P489" s="361">
        <f t="shared" si="56"/>
        <v>2790117</v>
      </c>
      <c r="Q489" s="361">
        <v>0</v>
      </c>
      <c r="R489" s="361">
        <v>0</v>
      </c>
      <c r="S489" s="105" t="s">
        <v>586</v>
      </c>
      <c r="T489" s="100"/>
      <c r="U489" s="101"/>
    </row>
    <row r="490" spans="1:21" ht="9" customHeight="1">
      <c r="A490" s="368">
        <v>119</v>
      </c>
      <c r="B490" s="179" t="s">
        <v>732</v>
      </c>
      <c r="C490" s="260" t="s">
        <v>1104</v>
      </c>
      <c r="D490" s="180" t="s">
        <v>1103</v>
      </c>
      <c r="E490" s="181">
        <v>1981</v>
      </c>
      <c r="F490" s="182" t="s">
        <v>90</v>
      </c>
      <c r="G490" s="183">
        <v>3</v>
      </c>
      <c r="H490" s="183">
        <v>3</v>
      </c>
      <c r="I490" s="184">
        <v>1524.4</v>
      </c>
      <c r="J490" s="184">
        <v>1303</v>
      </c>
      <c r="K490" s="306">
        <v>61</v>
      </c>
      <c r="L490" s="178">
        <f>'Приложение 2.1'!G492</f>
        <v>2100244.77</v>
      </c>
      <c r="M490" s="361">
        <v>0</v>
      </c>
      <c r="N490" s="361">
        <v>0</v>
      </c>
      <c r="O490" s="361">
        <v>0</v>
      </c>
      <c r="P490" s="361">
        <f t="shared" si="56"/>
        <v>2100244.77</v>
      </c>
      <c r="Q490" s="361">
        <v>0</v>
      </c>
      <c r="R490" s="361">
        <v>0</v>
      </c>
      <c r="S490" s="105" t="s">
        <v>586</v>
      </c>
      <c r="T490" s="100"/>
      <c r="U490" s="101"/>
    </row>
    <row r="491" spans="1:21" ht="9" customHeight="1">
      <c r="A491" s="368">
        <v>120</v>
      </c>
      <c r="B491" s="179" t="s">
        <v>733</v>
      </c>
      <c r="C491" s="260" t="s">
        <v>1104</v>
      </c>
      <c r="D491" s="180" t="s">
        <v>1103</v>
      </c>
      <c r="E491" s="181">
        <v>1987</v>
      </c>
      <c r="F491" s="182" t="s">
        <v>90</v>
      </c>
      <c r="G491" s="183">
        <v>5</v>
      </c>
      <c r="H491" s="183">
        <v>3</v>
      </c>
      <c r="I491" s="184">
        <v>2533.8000000000002</v>
      </c>
      <c r="J491" s="184">
        <v>2162.9</v>
      </c>
      <c r="K491" s="306">
        <v>33</v>
      </c>
      <c r="L491" s="178">
        <f>'Приложение 2.1'!G493</f>
        <v>2934999.62</v>
      </c>
      <c r="M491" s="361">
        <v>0</v>
      </c>
      <c r="N491" s="361">
        <v>0</v>
      </c>
      <c r="O491" s="361">
        <v>0</v>
      </c>
      <c r="P491" s="361">
        <f t="shared" si="56"/>
        <v>2934999.62</v>
      </c>
      <c r="Q491" s="361">
        <v>0</v>
      </c>
      <c r="R491" s="361">
        <v>0</v>
      </c>
      <c r="S491" s="105" t="s">
        <v>586</v>
      </c>
      <c r="T491" s="100"/>
      <c r="U491" s="101"/>
    </row>
    <row r="492" spans="1:21" ht="9.75" customHeight="1">
      <c r="A492" s="368">
        <v>121</v>
      </c>
      <c r="B492" s="173" t="s">
        <v>1030</v>
      </c>
      <c r="C492" s="257" t="s">
        <v>1104</v>
      </c>
      <c r="D492" s="174" t="s">
        <v>1102</v>
      </c>
      <c r="E492" s="175">
        <v>1981</v>
      </c>
      <c r="F492" s="176" t="s">
        <v>90</v>
      </c>
      <c r="G492" s="177">
        <v>5</v>
      </c>
      <c r="H492" s="177">
        <v>8</v>
      </c>
      <c r="I492" s="178">
        <v>6693</v>
      </c>
      <c r="J492" s="178">
        <v>5815.6</v>
      </c>
      <c r="K492" s="305">
        <v>303</v>
      </c>
      <c r="L492" s="178">
        <f>'Приложение 2.1'!G494</f>
        <v>6048981.4100000001</v>
      </c>
      <c r="M492" s="361">
        <v>0</v>
      </c>
      <c r="N492" s="361">
        <v>0</v>
      </c>
      <c r="O492" s="361">
        <v>0</v>
      </c>
      <c r="P492" s="361">
        <f t="shared" si="56"/>
        <v>6048981.4100000001</v>
      </c>
      <c r="Q492" s="361">
        <v>0</v>
      </c>
      <c r="R492" s="361">
        <v>0</v>
      </c>
      <c r="S492" s="105" t="s">
        <v>586</v>
      </c>
      <c r="T492" s="100"/>
      <c r="U492" s="101"/>
    </row>
    <row r="493" spans="1:21" ht="9" customHeight="1">
      <c r="A493" s="368">
        <v>122</v>
      </c>
      <c r="B493" s="179" t="s">
        <v>1049</v>
      </c>
      <c r="C493" s="260" t="s">
        <v>1104</v>
      </c>
      <c r="D493" s="180" t="s">
        <v>1103</v>
      </c>
      <c r="E493" s="185">
        <v>1982</v>
      </c>
      <c r="F493" s="176" t="s">
        <v>90</v>
      </c>
      <c r="G493" s="182">
        <v>9</v>
      </c>
      <c r="H493" s="182">
        <v>4</v>
      </c>
      <c r="I493" s="184">
        <v>9070.4</v>
      </c>
      <c r="J493" s="184">
        <v>8181.4000000000005</v>
      </c>
      <c r="K493" s="306">
        <v>324</v>
      </c>
      <c r="L493" s="178">
        <f>'Приложение 2.1'!G495</f>
        <v>9034718.7300000004</v>
      </c>
      <c r="M493" s="361">
        <v>0</v>
      </c>
      <c r="N493" s="361">
        <v>0</v>
      </c>
      <c r="O493" s="361">
        <v>0</v>
      </c>
      <c r="P493" s="361">
        <f t="shared" si="56"/>
        <v>9034718.7300000004</v>
      </c>
      <c r="Q493" s="361">
        <v>0</v>
      </c>
      <c r="R493" s="361">
        <v>0</v>
      </c>
      <c r="S493" s="105" t="s">
        <v>586</v>
      </c>
      <c r="T493" s="100"/>
      <c r="U493" s="101"/>
    </row>
    <row r="494" spans="1:21" ht="9" customHeight="1">
      <c r="A494" s="368">
        <v>123</v>
      </c>
      <c r="B494" s="179" t="s">
        <v>1050</v>
      </c>
      <c r="C494" s="260" t="s">
        <v>1104</v>
      </c>
      <c r="D494" s="180" t="s">
        <v>1103</v>
      </c>
      <c r="E494" s="185">
        <v>1988</v>
      </c>
      <c r="F494" s="176" t="s">
        <v>90</v>
      </c>
      <c r="G494" s="182">
        <v>9</v>
      </c>
      <c r="H494" s="182">
        <v>5</v>
      </c>
      <c r="I494" s="184">
        <v>10916.89</v>
      </c>
      <c r="J494" s="184">
        <v>9736.89</v>
      </c>
      <c r="K494" s="306">
        <v>395</v>
      </c>
      <c r="L494" s="178">
        <f>'Приложение 2.1'!G496</f>
        <v>11322763.6</v>
      </c>
      <c r="M494" s="361">
        <v>0</v>
      </c>
      <c r="N494" s="361">
        <v>0</v>
      </c>
      <c r="O494" s="361">
        <v>0</v>
      </c>
      <c r="P494" s="361">
        <f t="shared" si="56"/>
        <v>11322763.6</v>
      </c>
      <c r="Q494" s="361">
        <v>0</v>
      </c>
      <c r="R494" s="361">
        <v>0</v>
      </c>
      <c r="S494" s="105" t="s">
        <v>586</v>
      </c>
      <c r="T494" s="100"/>
      <c r="U494" s="101"/>
    </row>
    <row r="495" spans="1:21" ht="9" customHeight="1">
      <c r="A495" s="368">
        <v>124</v>
      </c>
      <c r="B495" s="179" t="s">
        <v>1070</v>
      </c>
      <c r="C495" s="260" t="s">
        <v>1104</v>
      </c>
      <c r="D495" s="180" t="s">
        <v>1103</v>
      </c>
      <c r="E495" s="289" t="s">
        <v>1074</v>
      </c>
      <c r="F495" s="176" t="s">
        <v>88</v>
      </c>
      <c r="G495" s="182">
        <v>5</v>
      </c>
      <c r="H495" s="182">
        <v>14</v>
      </c>
      <c r="I495" s="184">
        <v>10341.299999999999</v>
      </c>
      <c r="J495" s="184">
        <v>9167.8000000000011</v>
      </c>
      <c r="K495" s="306">
        <v>482</v>
      </c>
      <c r="L495" s="178">
        <f>'Приложение 2.1'!G497</f>
        <v>13033986.939999999</v>
      </c>
      <c r="M495" s="361">
        <v>0</v>
      </c>
      <c r="N495" s="361">
        <v>0</v>
      </c>
      <c r="O495" s="361">
        <v>0</v>
      </c>
      <c r="P495" s="361">
        <f t="shared" si="56"/>
        <v>13033986.939999999</v>
      </c>
      <c r="Q495" s="361">
        <v>0</v>
      </c>
      <c r="R495" s="277">
        <v>0</v>
      </c>
      <c r="S495" s="180" t="s">
        <v>586</v>
      </c>
      <c r="T495" s="100"/>
      <c r="U495" s="101"/>
    </row>
    <row r="496" spans="1:21" ht="9" customHeight="1">
      <c r="A496" s="368">
        <v>125</v>
      </c>
      <c r="B496" s="179" t="s">
        <v>1071</v>
      </c>
      <c r="C496" s="260" t="s">
        <v>1104</v>
      </c>
      <c r="D496" s="180" t="s">
        <v>1103</v>
      </c>
      <c r="E496" s="185">
        <v>1988</v>
      </c>
      <c r="F496" s="176" t="s">
        <v>90</v>
      </c>
      <c r="G496" s="182">
        <v>5</v>
      </c>
      <c r="H496" s="182">
        <v>6</v>
      </c>
      <c r="I496" s="184">
        <v>4570.7</v>
      </c>
      <c r="J496" s="184">
        <v>4199.2</v>
      </c>
      <c r="K496" s="306">
        <v>220</v>
      </c>
      <c r="L496" s="178">
        <f>'Приложение 2.1'!G498</f>
        <v>4259600.8499999996</v>
      </c>
      <c r="M496" s="361">
        <v>0</v>
      </c>
      <c r="N496" s="361">
        <v>0</v>
      </c>
      <c r="O496" s="361">
        <v>0</v>
      </c>
      <c r="P496" s="361">
        <f t="shared" si="56"/>
        <v>4259600.8499999996</v>
      </c>
      <c r="Q496" s="361">
        <v>0</v>
      </c>
      <c r="R496" s="277">
        <v>0</v>
      </c>
      <c r="S496" s="180" t="s">
        <v>586</v>
      </c>
      <c r="T496" s="100"/>
      <c r="U496" s="101"/>
    </row>
    <row r="497" spans="1:21" ht="9" customHeight="1">
      <c r="A497" s="368">
        <v>126</v>
      </c>
      <c r="B497" s="179" t="s">
        <v>1072</v>
      </c>
      <c r="C497" s="260" t="s">
        <v>1104</v>
      </c>
      <c r="D497" s="180" t="s">
        <v>1103</v>
      </c>
      <c r="E497" s="185">
        <v>1975</v>
      </c>
      <c r="F497" s="176" t="s">
        <v>90</v>
      </c>
      <c r="G497" s="278">
        <v>5</v>
      </c>
      <c r="H497" s="278">
        <v>3</v>
      </c>
      <c r="I497" s="184">
        <v>3914.7</v>
      </c>
      <c r="J497" s="184">
        <v>2812.7</v>
      </c>
      <c r="K497" s="306">
        <v>164</v>
      </c>
      <c r="L497" s="178">
        <f>'Приложение 2.1'!G499</f>
        <v>3439185.67</v>
      </c>
      <c r="M497" s="361">
        <v>0</v>
      </c>
      <c r="N497" s="361">
        <v>0</v>
      </c>
      <c r="O497" s="361">
        <v>0</v>
      </c>
      <c r="P497" s="361">
        <f>L497</f>
        <v>3439185.67</v>
      </c>
      <c r="Q497" s="361">
        <v>0</v>
      </c>
      <c r="R497" s="277">
        <v>0</v>
      </c>
      <c r="S497" s="180" t="s">
        <v>586</v>
      </c>
      <c r="T497" s="100"/>
      <c r="U497" s="101"/>
    </row>
    <row r="498" spans="1:21" ht="9" customHeight="1">
      <c r="A498" s="368">
        <v>127</v>
      </c>
      <c r="B498" s="179" t="s">
        <v>1073</v>
      </c>
      <c r="C498" s="260" t="s">
        <v>1104</v>
      </c>
      <c r="D498" s="180" t="s">
        <v>1103</v>
      </c>
      <c r="E498" s="185">
        <v>1962</v>
      </c>
      <c r="F498" s="176" t="s">
        <v>88</v>
      </c>
      <c r="G498" s="182">
        <v>5</v>
      </c>
      <c r="H498" s="182">
        <v>4</v>
      </c>
      <c r="I498" s="184">
        <v>3438.5</v>
      </c>
      <c r="J498" s="184">
        <v>3204.7</v>
      </c>
      <c r="K498" s="306">
        <v>135</v>
      </c>
      <c r="L498" s="178">
        <f>'Приложение 2.1'!G500</f>
        <v>5083172.37</v>
      </c>
      <c r="M498" s="361">
        <v>0</v>
      </c>
      <c r="N498" s="361">
        <v>0</v>
      </c>
      <c r="O498" s="361">
        <v>0</v>
      </c>
      <c r="P498" s="361">
        <f>L498</f>
        <v>5083172.37</v>
      </c>
      <c r="Q498" s="361">
        <v>0</v>
      </c>
      <c r="R498" s="277">
        <v>0</v>
      </c>
      <c r="S498" s="180" t="s">
        <v>586</v>
      </c>
      <c r="T498" s="100"/>
      <c r="U498" s="101"/>
    </row>
    <row r="499" spans="1:21" ht="9" customHeight="1">
      <c r="A499" s="368">
        <v>128</v>
      </c>
      <c r="B499" s="179" t="s">
        <v>1109</v>
      </c>
      <c r="C499" s="260" t="s">
        <v>1105</v>
      </c>
      <c r="D499" s="180" t="s">
        <v>1103</v>
      </c>
      <c r="E499" s="185">
        <v>1955</v>
      </c>
      <c r="F499" s="176" t="s">
        <v>88</v>
      </c>
      <c r="G499" s="182">
        <v>4</v>
      </c>
      <c r="H499" s="182">
        <v>4</v>
      </c>
      <c r="I499" s="184">
        <v>4974.1000000000004</v>
      </c>
      <c r="J499" s="184">
        <v>4613.3</v>
      </c>
      <c r="K499" s="306">
        <v>101</v>
      </c>
      <c r="L499" s="178">
        <f>'Приложение 2.1'!G501</f>
        <v>7182255.9000000004</v>
      </c>
      <c r="M499" s="361">
        <v>0</v>
      </c>
      <c r="N499" s="361">
        <v>0</v>
      </c>
      <c r="O499" s="361">
        <v>0</v>
      </c>
      <c r="P499" s="361">
        <f>L499</f>
        <v>7182255.9000000004</v>
      </c>
      <c r="Q499" s="361">
        <v>0</v>
      </c>
      <c r="R499" s="277">
        <v>0</v>
      </c>
      <c r="S499" s="180" t="s">
        <v>586</v>
      </c>
      <c r="T499" s="100"/>
      <c r="U499" s="101"/>
    </row>
    <row r="500" spans="1:21" ht="9" customHeight="1">
      <c r="A500" s="368">
        <v>129</v>
      </c>
      <c r="B500" s="179" t="s">
        <v>1155</v>
      </c>
      <c r="C500" s="260" t="s">
        <v>1104</v>
      </c>
      <c r="D500" s="180" t="s">
        <v>1103</v>
      </c>
      <c r="E500" s="185">
        <v>1976</v>
      </c>
      <c r="F500" s="176" t="s">
        <v>209</v>
      </c>
      <c r="G500" s="182">
        <v>5</v>
      </c>
      <c r="H500" s="182">
        <v>4</v>
      </c>
      <c r="I500" s="184">
        <v>3578.1</v>
      </c>
      <c r="J500" s="184">
        <f>3200.3+106.8</f>
        <v>3307.1000000000004</v>
      </c>
      <c r="K500" s="306">
        <v>165</v>
      </c>
      <c r="L500" s="178">
        <f>'Приложение 2.1'!G502</f>
        <v>3199181.7</v>
      </c>
      <c r="M500" s="361">
        <v>0</v>
      </c>
      <c r="N500" s="361">
        <v>0</v>
      </c>
      <c r="O500" s="361">
        <v>0</v>
      </c>
      <c r="P500" s="361">
        <f>L500</f>
        <v>3199181.7</v>
      </c>
      <c r="Q500" s="361">
        <v>0</v>
      </c>
      <c r="R500" s="277">
        <v>0</v>
      </c>
      <c r="S500" s="180" t="s">
        <v>586</v>
      </c>
      <c r="T500" s="100"/>
      <c r="U500" s="101"/>
    </row>
    <row r="501" spans="1:21" ht="9" customHeight="1">
      <c r="A501" s="368">
        <v>130</v>
      </c>
      <c r="B501" s="179" t="s">
        <v>1168</v>
      </c>
      <c r="C501" s="260" t="s">
        <v>1104</v>
      </c>
      <c r="D501" s="180" t="s">
        <v>1103</v>
      </c>
      <c r="E501" s="185">
        <v>1980</v>
      </c>
      <c r="F501" s="176" t="s">
        <v>209</v>
      </c>
      <c r="G501" s="182">
        <v>5</v>
      </c>
      <c r="H501" s="182">
        <v>8</v>
      </c>
      <c r="I501" s="184">
        <v>6589.5</v>
      </c>
      <c r="J501" s="184">
        <v>5924</v>
      </c>
      <c r="K501" s="306">
        <v>306</v>
      </c>
      <c r="L501" s="178">
        <f>'Приложение 2.1'!G503</f>
        <v>6516938.0599999996</v>
      </c>
      <c r="M501" s="361">
        <v>0</v>
      </c>
      <c r="N501" s="361">
        <v>0</v>
      </c>
      <c r="O501" s="361">
        <v>0</v>
      </c>
      <c r="P501" s="361">
        <f t="shared" ref="P501:P506" si="57">L501</f>
        <v>6516938.0599999996</v>
      </c>
      <c r="Q501" s="361">
        <v>0</v>
      </c>
      <c r="R501" s="277">
        <v>0</v>
      </c>
      <c r="S501" s="180" t="s">
        <v>586</v>
      </c>
      <c r="T501" s="100"/>
      <c r="U501" s="101"/>
    </row>
    <row r="502" spans="1:21" ht="9" customHeight="1">
      <c r="A502" s="368">
        <v>131</v>
      </c>
      <c r="B502" s="179" t="s">
        <v>1169</v>
      </c>
      <c r="C502" s="260" t="s">
        <v>1104</v>
      </c>
      <c r="D502" s="180" t="s">
        <v>1103</v>
      </c>
      <c r="E502" s="185">
        <v>1976</v>
      </c>
      <c r="F502" s="176" t="s">
        <v>88</v>
      </c>
      <c r="G502" s="182">
        <v>5</v>
      </c>
      <c r="H502" s="182">
        <v>6</v>
      </c>
      <c r="I502" s="184">
        <v>7464.3</v>
      </c>
      <c r="J502" s="184">
        <v>7014.2999999999993</v>
      </c>
      <c r="K502" s="306">
        <v>271</v>
      </c>
      <c r="L502" s="178">
        <f>'Приложение 2.1'!G504</f>
        <v>6355510.3499999996</v>
      </c>
      <c r="M502" s="361">
        <v>0</v>
      </c>
      <c r="N502" s="361">
        <v>0</v>
      </c>
      <c r="O502" s="361">
        <v>0</v>
      </c>
      <c r="P502" s="361">
        <f t="shared" si="57"/>
        <v>6355510.3499999996</v>
      </c>
      <c r="Q502" s="361">
        <v>0</v>
      </c>
      <c r="R502" s="277">
        <v>0</v>
      </c>
      <c r="S502" s="180" t="s">
        <v>586</v>
      </c>
      <c r="T502" s="100"/>
      <c r="U502" s="101"/>
    </row>
    <row r="503" spans="1:21" ht="9" customHeight="1">
      <c r="A503" s="368">
        <v>132</v>
      </c>
      <c r="B503" s="179" t="s">
        <v>1173</v>
      </c>
      <c r="C503" s="260" t="s">
        <v>1104</v>
      </c>
      <c r="D503" s="180" t="s">
        <v>1103</v>
      </c>
      <c r="E503" s="185">
        <v>1987</v>
      </c>
      <c r="F503" s="176" t="s">
        <v>88</v>
      </c>
      <c r="G503" s="182">
        <v>9</v>
      </c>
      <c r="H503" s="182">
        <v>1</v>
      </c>
      <c r="I503" s="184">
        <v>5751.8</v>
      </c>
      <c r="J503" s="184">
        <f>4746+35.1</f>
        <v>4781.1000000000004</v>
      </c>
      <c r="K503" s="306">
        <v>277</v>
      </c>
      <c r="L503" s="178">
        <f>'Приложение 2.1'!G505</f>
        <v>3198691.02</v>
      </c>
      <c r="M503" s="361">
        <v>0</v>
      </c>
      <c r="N503" s="361">
        <v>0</v>
      </c>
      <c r="O503" s="361">
        <v>0</v>
      </c>
      <c r="P503" s="361">
        <f t="shared" si="57"/>
        <v>3198691.02</v>
      </c>
      <c r="Q503" s="361">
        <v>0</v>
      </c>
      <c r="R503" s="277">
        <v>0</v>
      </c>
      <c r="S503" s="180" t="s">
        <v>586</v>
      </c>
      <c r="T503" s="100"/>
      <c r="U503" s="101"/>
    </row>
    <row r="504" spans="1:21" ht="9" customHeight="1">
      <c r="A504" s="368">
        <v>133</v>
      </c>
      <c r="B504" s="179" t="s">
        <v>1174</v>
      </c>
      <c r="C504" s="260" t="s">
        <v>1104</v>
      </c>
      <c r="D504" s="180" t="s">
        <v>1103</v>
      </c>
      <c r="E504" s="185">
        <v>1951</v>
      </c>
      <c r="F504" s="176" t="s">
        <v>88</v>
      </c>
      <c r="G504" s="182">
        <v>2</v>
      </c>
      <c r="H504" s="182">
        <v>3</v>
      </c>
      <c r="I504" s="184">
        <v>931.6</v>
      </c>
      <c r="J504" s="184">
        <v>833.4</v>
      </c>
      <c r="K504" s="306">
        <v>44</v>
      </c>
      <c r="L504" s="178">
        <f>'Приложение 2.1'!G506</f>
        <v>2920238.69</v>
      </c>
      <c r="M504" s="361">
        <v>0</v>
      </c>
      <c r="N504" s="361">
        <v>0</v>
      </c>
      <c r="O504" s="361">
        <v>0</v>
      </c>
      <c r="P504" s="361">
        <f t="shared" si="57"/>
        <v>2920238.69</v>
      </c>
      <c r="Q504" s="361">
        <v>0</v>
      </c>
      <c r="R504" s="277">
        <v>0</v>
      </c>
      <c r="S504" s="180" t="s">
        <v>586</v>
      </c>
      <c r="T504" s="100"/>
      <c r="U504" s="101"/>
    </row>
    <row r="505" spans="1:21" ht="9" customHeight="1">
      <c r="A505" s="368">
        <v>134</v>
      </c>
      <c r="B505" s="179" t="s">
        <v>1175</v>
      </c>
      <c r="C505" s="260" t="s">
        <v>1104</v>
      </c>
      <c r="D505" s="180" t="s">
        <v>1103</v>
      </c>
      <c r="E505" s="185">
        <v>1984</v>
      </c>
      <c r="F505" s="176" t="s">
        <v>90</v>
      </c>
      <c r="G505" s="182">
        <v>5</v>
      </c>
      <c r="H505" s="182">
        <v>10</v>
      </c>
      <c r="I505" s="184">
        <v>8251.7999999999993</v>
      </c>
      <c r="J505" s="184">
        <v>7364.8</v>
      </c>
      <c r="K505" s="306">
        <v>345</v>
      </c>
      <c r="L505" s="178">
        <f>'Приложение 2.1'!G507</f>
        <v>8595467.7400000002</v>
      </c>
      <c r="M505" s="361">
        <v>0</v>
      </c>
      <c r="N505" s="361">
        <v>0</v>
      </c>
      <c r="O505" s="361">
        <v>0</v>
      </c>
      <c r="P505" s="361">
        <f t="shared" si="57"/>
        <v>8595467.7400000002</v>
      </c>
      <c r="Q505" s="361">
        <v>0</v>
      </c>
      <c r="R505" s="277">
        <v>0</v>
      </c>
      <c r="S505" s="180" t="s">
        <v>586</v>
      </c>
      <c r="T505" s="100"/>
      <c r="U505" s="101"/>
    </row>
    <row r="506" spans="1:21" ht="9" customHeight="1">
      <c r="A506" s="368">
        <v>135</v>
      </c>
      <c r="B506" s="173" t="s">
        <v>578</v>
      </c>
      <c r="C506" s="257" t="s">
        <v>1105</v>
      </c>
      <c r="D506" s="174" t="s">
        <v>1103</v>
      </c>
      <c r="E506" s="175">
        <v>1912</v>
      </c>
      <c r="F506" s="176" t="s">
        <v>88</v>
      </c>
      <c r="G506" s="176">
        <v>1</v>
      </c>
      <c r="H506" s="177">
        <v>3</v>
      </c>
      <c r="I506" s="178">
        <v>840</v>
      </c>
      <c r="J506" s="178">
        <v>811.3</v>
      </c>
      <c r="K506" s="305">
        <v>37</v>
      </c>
      <c r="L506" s="178">
        <f>'Приложение 2.1'!G508</f>
        <v>4737303.0999999996</v>
      </c>
      <c r="M506" s="361">
        <v>0</v>
      </c>
      <c r="N506" s="361">
        <v>0</v>
      </c>
      <c r="O506" s="361">
        <v>0</v>
      </c>
      <c r="P506" s="361">
        <f t="shared" si="57"/>
        <v>4737303.0999999996</v>
      </c>
      <c r="Q506" s="361">
        <v>0</v>
      </c>
      <c r="R506" s="361">
        <v>0</v>
      </c>
      <c r="S506" s="180" t="s">
        <v>586</v>
      </c>
      <c r="T506" s="100"/>
      <c r="U506" s="101"/>
    </row>
    <row r="507" spans="1:21" ht="9" customHeight="1">
      <c r="A507" s="368">
        <v>136</v>
      </c>
      <c r="B507" s="179" t="s">
        <v>1179</v>
      </c>
      <c r="C507" s="260" t="s">
        <v>1104</v>
      </c>
      <c r="D507" s="174" t="s">
        <v>1103</v>
      </c>
      <c r="E507" s="175">
        <v>1983</v>
      </c>
      <c r="F507" s="176" t="s">
        <v>90</v>
      </c>
      <c r="G507" s="176">
        <v>5</v>
      </c>
      <c r="H507" s="177">
        <v>9</v>
      </c>
      <c r="I507" s="178">
        <v>7081.2</v>
      </c>
      <c r="J507" s="178">
        <v>6337.7</v>
      </c>
      <c r="K507" s="305">
        <v>286</v>
      </c>
      <c r="L507" s="178">
        <f>'Приложение 2.1'!G509</f>
        <v>7148516.5300000003</v>
      </c>
      <c r="M507" s="361">
        <v>0</v>
      </c>
      <c r="N507" s="361">
        <v>0</v>
      </c>
      <c r="O507" s="361">
        <v>0</v>
      </c>
      <c r="P507" s="361">
        <f t="shared" ref="P507:P509" si="58">L507</f>
        <v>7148516.5300000003</v>
      </c>
      <c r="Q507" s="361">
        <v>0</v>
      </c>
      <c r="R507" s="361">
        <v>0</v>
      </c>
      <c r="S507" s="180" t="s">
        <v>586</v>
      </c>
      <c r="T507" s="100"/>
      <c r="U507" s="101"/>
    </row>
    <row r="508" spans="1:21" ht="9" customHeight="1">
      <c r="A508" s="368">
        <v>137</v>
      </c>
      <c r="B508" s="179" t="s">
        <v>1180</v>
      </c>
      <c r="C508" s="260" t="s">
        <v>1104</v>
      </c>
      <c r="D508" s="174" t="s">
        <v>1103</v>
      </c>
      <c r="E508" s="175">
        <v>1985</v>
      </c>
      <c r="F508" s="176" t="s">
        <v>90</v>
      </c>
      <c r="G508" s="176">
        <v>5</v>
      </c>
      <c r="H508" s="177">
        <v>5</v>
      </c>
      <c r="I508" s="178">
        <v>3969.8</v>
      </c>
      <c r="J508" s="178">
        <v>3549.8</v>
      </c>
      <c r="K508" s="305">
        <v>174</v>
      </c>
      <c r="L508" s="178">
        <f>'Приложение 2.1'!G510</f>
        <v>3222461.49</v>
      </c>
      <c r="M508" s="361">
        <v>0</v>
      </c>
      <c r="N508" s="361">
        <v>0</v>
      </c>
      <c r="O508" s="361">
        <v>0</v>
      </c>
      <c r="P508" s="361">
        <f t="shared" si="58"/>
        <v>3222461.49</v>
      </c>
      <c r="Q508" s="361">
        <v>0</v>
      </c>
      <c r="R508" s="361">
        <v>0</v>
      </c>
      <c r="S508" s="180" t="s">
        <v>586</v>
      </c>
      <c r="T508" s="100"/>
      <c r="U508" s="101"/>
    </row>
    <row r="509" spans="1:21" ht="9" customHeight="1">
      <c r="A509" s="368">
        <v>138</v>
      </c>
      <c r="B509" s="179" t="s">
        <v>1181</v>
      </c>
      <c r="C509" s="260" t="s">
        <v>1104</v>
      </c>
      <c r="D509" s="174" t="s">
        <v>1103</v>
      </c>
      <c r="E509" s="175">
        <v>1980</v>
      </c>
      <c r="F509" s="176" t="s">
        <v>90</v>
      </c>
      <c r="G509" s="176">
        <v>5</v>
      </c>
      <c r="H509" s="177">
        <v>8</v>
      </c>
      <c r="I509" s="178">
        <v>6105.5</v>
      </c>
      <c r="J509" s="178">
        <v>5872.7</v>
      </c>
      <c r="K509" s="305">
        <v>284</v>
      </c>
      <c r="L509" s="178">
        <f>'Приложение 2.1'!G511</f>
        <v>7689299.5300000003</v>
      </c>
      <c r="M509" s="361">
        <v>0</v>
      </c>
      <c r="N509" s="361">
        <v>0</v>
      </c>
      <c r="O509" s="361">
        <v>0</v>
      </c>
      <c r="P509" s="361">
        <f t="shared" si="58"/>
        <v>7689299.5300000003</v>
      </c>
      <c r="Q509" s="361">
        <v>0</v>
      </c>
      <c r="R509" s="361">
        <v>0</v>
      </c>
      <c r="S509" s="180" t="s">
        <v>586</v>
      </c>
      <c r="T509" s="100"/>
      <c r="U509" s="101"/>
    </row>
    <row r="510" spans="1:21" ht="9" customHeight="1">
      <c r="A510" s="368">
        <v>139</v>
      </c>
      <c r="B510" s="179" t="s">
        <v>1193</v>
      </c>
      <c r="C510" s="260" t="s">
        <v>1104</v>
      </c>
      <c r="D510" s="174" t="s">
        <v>1103</v>
      </c>
      <c r="E510" s="175">
        <v>1985</v>
      </c>
      <c r="F510" s="176" t="s">
        <v>88</v>
      </c>
      <c r="G510" s="176">
        <v>9</v>
      </c>
      <c r="H510" s="177">
        <v>1</v>
      </c>
      <c r="I510" s="178">
        <v>3643.4</v>
      </c>
      <c r="J510" s="178">
        <v>3210.3</v>
      </c>
      <c r="K510" s="305">
        <v>153</v>
      </c>
      <c r="L510" s="178">
        <f>'Приложение 2.1'!G512</f>
        <v>1958138.79</v>
      </c>
      <c r="M510" s="361">
        <v>0</v>
      </c>
      <c r="N510" s="361">
        <v>0</v>
      </c>
      <c r="O510" s="361">
        <v>0</v>
      </c>
      <c r="P510" s="361">
        <f t="shared" ref="P510:P512" si="59">L510</f>
        <v>1958138.79</v>
      </c>
      <c r="Q510" s="361">
        <v>0</v>
      </c>
      <c r="R510" s="361">
        <v>0</v>
      </c>
      <c r="S510" s="180" t="s">
        <v>586</v>
      </c>
      <c r="T510" s="100"/>
      <c r="U510" s="101"/>
    </row>
    <row r="511" spans="1:21" ht="9" customHeight="1">
      <c r="A511" s="368">
        <v>140</v>
      </c>
      <c r="B511" s="179" t="s">
        <v>1194</v>
      </c>
      <c r="C511" s="260" t="s">
        <v>1104</v>
      </c>
      <c r="D511" s="174" t="s">
        <v>1103</v>
      </c>
      <c r="E511" s="175">
        <v>1977</v>
      </c>
      <c r="F511" s="176" t="s">
        <v>90</v>
      </c>
      <c r="G511" s="176">
        <v>9</v>
      </c>
      <c r="H511" s="177">
        <v>6</v>
      </c>
      <c r="I511" s="178">
        <v>15100.13</v>
      </c>
      <c r="J511" s="178">
        <v>13565.63</v>
      </c>
      <c r="K511" s="305">
        <v>427</v>
      </c>
      <c r="L511" s="178">
        <f>'Приложение 2.1'!G513</f>
        <v>9570152.8300000001</v>
      </c>
      <c r="M511" s="361">
        <v>0</v>
      </c>
      <c r="N511" s="361">
        <v>0</v>
      </c>
      <c r="O511" s="361">
        <v>0</v>
      </c>
      <c r="P511" s="361">
        <f t="shared" si="59"/>
        <v>9570152.8300000001</v>
      </c>
      <c r="Q511" s="361">
        <v>0</v>
      </c>
      <c r="R511" s="361">
        <v>0</v>
      </c>
      <c r="S511" s="180" t="s">
        <v>586</v>
      </c>
      <c r="T511" s="100"/>
      <c r="U511" s="101"/>
    </row>
    <row r="512" spans="1:21" ht="9" customHeight="1">
      <c r="A512" s="368">
        <v>141</v>
      </c>
      <c r="B512" s="179" t="s">
        <v>1195</v>
      </c>
      <c r="C512" s="260" t="s">
        <v>1104</v>
      </c>
      <c r="D512" s="174" t="s">
        <v>1103</v>
      </c>
      <c r="E512" s="175">
        <v>1989</v>
      </c>
      <c r="F512" s="176" t="s">
        <v>88</v>
      </c>
      <c r="G512" s="176">
        <v>9</v>
      </c>
      <c r="H512" s="177">
        <v>1</v>
      </c>
      <c r="I512" s="178">
        <v>4163.3</v>
      </c>
      <c r="J512" s="178">
        <v>3713.9</v>
      </c>
      <c r="K512" s="305">
        <v>154</v>
      </c>
      <c r="L512" s="178">
        <f>'Приложение 2.1'!G514</f>
        <v>2320713.58</v>
      </c>
      <c r="M512" s="361">
        <v>0</v>
      </c>
      <c r="N512" s="361">
        <v>0</v>
      </c>
      <c r="O512" s="361">
        <v>0</v>
      </c>
      <c r="P512" s="361">
        <f t="shared" si="59"/>
        <v>2320713.58</v>
      </c>
      <c r="Q512" s="361">
        <v>0</v>
      </c>
      <c r="R512" s="361">
        <v>0</v>
      </c>
      <c r="S512" s="180" t="s">
        <v>586</v>
      </c>
      <c r="T512" s="100"/>
      <c r="U512" s="101"/>
    </row>
    <row r="513" spans="1:21" ht="9.75" customHeight="1">
      <c r="A513" s="368">
        <v>142</v>
      </c>
      <c r="B513" s="179" t="s">
        <v>1201</v>
      </c>
      <c r="C513" s="260" t="s">
        <v>1104</v>
      </c>
      <c r="D513" s="174" t="s">
        <v>1103</v>
      </c>
      <c r="E513" s="175">
        <v>1992</v>
      </c>
      <c r="F513" s="176" t="s">
        <v>88</v>
      </c>
      <c r="G513" s="176">
        <v>9</v>
      </c>
      <c r="H513" s="177">
        <v>1</v>
      </c>
      <c r="I513" s="178">
        <v>6308</v>
      </c>
      <c r="J513" s="178">
        <v>5027</v>
      </c>
      <c r="K513" s="305">
        <v>283</v>
      </c>
      <c r="L513" s="178">
        <f>'Приложение 2.1'!G515</f>
        <v>2001343.02</v>
      </c>
      <c r="M513" s="361">
        <v>0</v>
      </c>
      <c r="N513" s="361">
        <v>0</v>
      </c>
      <c r="O513" s="361">
        <v>0</v>
      </c>
      <c r="P513" s="361">
        <f t="shared" ref="P513:P517" si="60">L513</f>
        <v>2001343.02</v>
      </c>
      <c r="Q513" s="361">
        <v>0</v>
      </c>
      <c r="R513" s="361">
        <v>0</v>
      </c>
      <c r="S513" s="180" t="s">
        <v>586</v>
      </c>
      <c r="T513" s="100"/>
      <c r="U513" s="101"/>
    </row>
    <row r="514" spans="1:21" ht="9" customHeight="1">
      <c r="A514" s="368">
        <v>143</v>
      </c>
      <c r="B514" s="179" t="s">
        <v>1202</v>
      </c>
      <c r="C514" s="260" t="s">
        <v>1104</v>
      </c>
      <c r="D514" s="174" t="s">
        <v>1103</v>
      </c>
      <c r="E514" s="175">
        <v>1985</v>
      </c>
      <c r="F514" s="176" t="s">
        <v>88</v>
      </c>
      <c r="G514" s="176">
        <v>9</v>
      </c>
      <c r="H514" s="177">
        <v>4</v>
      </c>
      <c r="I514" s="178">
        <v>8728</v>
      </c>
      <c r="J514" s="178">
        <v>7812.8</v>
      </c>
      <c r="K514" s="305">
        <v>380</v>
      </c>
      <c r="L514" s="178">
        <f>'Приложение 2.1'!G516</f>
        <v>7867261.0800000001</v>
      </c>
      <c r="M514" s="361">
        <v>0</v>
      </c>
      <c r="N514" s="361">
        <v>0</v>
      </c>
      <c r="O514" s="361">
        <v>0</v>
      </c>
      <c r="P514" s="361">
        <f t="shared" si="60"/>
        <v>7867261.0800000001</v>
      </c>
      <c r="Q514" s="361">
        <v>0</v>
      </c>
      <c r="R514" s="361">
        <v>0</v>
      </c>
      <c r="S514" s="180" t="s">
        <v>586</v>
      </c>
      <c r="T514" s="100"/>
      <c r="U514" s="101"/>
    </row>
    <row r="515" spans="1:21" ht="9" customHeight="1">
      <c r="A515" s="368">
        <v>144</v>
      </c>
      <c r="B515" s="179" t="s">
        <v>1203</v>
      </c>
      <c r="C515" s="260" t="s">
        <v>1104</v>
      </c>
      <c r="D515" s="174" t="s">
        <v>1103</v>
      </c>
      <c r="E515" s="175">
        <v>1992</v>
      </c>
      <c r="F515" s="176" t="s">
        <v>90</v>
      </c>
      <c r="G515" s="176">
        <v>9</v>
      </c>
      <c r="H515" s="177">
        <v>6</v>
      </c>
      <c r="I515" s="178">
        <v>13456.2</v>
      </c>
      <c r="J515" s="178">
        <v>11691</v>
      </c>
      <c r="K515" s="305">
        <v>481</v>
      </c>
      <c r="L515" s="178">
        <f>'Приложение 2.1'!G517</f>
        <v>11872628.130000001</v>
      </c>
      <c r="M515" s="361">
        <v>0</v>
      </c>
      <c r="N515" s="361">
        <v>0</v>
      </c>
      <c r="O515" s="361">
        <v>0</v>
      </c>
      <c r="P515" s="361">
        <f t="shared" si="60"/>
        <v>11872628.130000001</v>
      </c>
      <c r="Q515" s="361">
        <v>0</v>
      </c>
      <c r="R515" s="361">
        <v>0</v>
      </c>
      <c r="S515" s="180" t="s">
        <v>586</v>
      </c>
      <c r="T515" s="100"/>
      <c r="U515" s="101"/>
    </row>
    <row r="516" spans="1:21" ht="9" customHeight="1">
      <c r="A516" s="368">
        <v>145</v>
      </c>
      <c r="B516" s="179" t="s">
        <v>1204</v>
      </c>
      <c r="C516" s="260" t="s">
        <v>1104</v>
      </c>
      <c r="D516" s="174" t="s">
        <v>1103</v>
      </c>
      <c r="E516" s="175">
        <v>1962</v>
      </c>
      <c r="F516" s="176" t="s">
        <v>88</v>
      </c>
      <c r="G516" s="176">
        <v>5</v>
      </c>
      <c r="H516" s="177">
        <v>4</v>
      </c>
      <c r="I516" s="178">
        <v>4016.8</v>
      </c>
      <c r="J516" s="178">
        <v>3747.8</v>
      </c>
      <c r="K516" s="305">
        <v>112</v>
      </c>
      <c r="L516" s="178">
        <f>'Приложение 2.1'!G518</f>
        <v>5404187.8099999996</v>
      </c>
      <c r="M516" s="361">
        <v>0</v>
      </c>
      <c r="N516" s="361">
        <v>0</v>
      </c>
      <c r="O516" s="361">
        <v>0</v>
      </c>
      <c r="P516" s="361">
        <f t="shared" si="60"/>
        <v>5404187.8099999996</v>
      </c>
      <c r="Q516" s="361">
        <v>0</v>
      </c>
      <c r="R516" s="361">
        <v>0</v>
      </c>
      <c r="S516" s="180" t="s">
        <v>586</v>
      </c>
      <c r="T516" s="100"/>
      <c r="U516" s="101"/>
    </row>
    <row r="517" spans="1:21" ht="9" customHeight="1">
      <c r="A517" s="368">
        <v>146</v>
      </c>
      <c r="B517" s="179" t="s">
        <v>1205</v>
      </c>
      <c r="C517" s="260" t="s">
        <v>1104</v>
      </c>
      <c r="D517" s="174" t="s">
        <v>1103</v>
      </c>
      <c r="E517" s="175">
        <v>1980</v>
      </c>
      <c r="F517" s="176" t="s">
        <v>88</v>
      </c>
      <c r="G517" s="176">
        <v>5</v>
      </c>
      <c r="H517" s="177">
        <v>4</v>
      </c>
      <c r="I517" s="178">
        <v>3698.7</v>
      </c>
      <c r="J517" s="178">
        <v>3494.8</v>
      </c>
      <c r="K517" s="305">
        <v>155</v>
      </c>
      <c r="L517" s="178">
        <f>'Приложение 2.1'!G519</f>
        <v>4473901.79</v>
      </c>
      <c r="M517" s="361">
        <v>0</v>
      </c>
      <c r="N517" s="361">
        <v>0</v>
      </c>
      <c r="O517" s="361">
        <v>0</v>
      </c>
      <c r="P517" s="361">
        <f t="shared" si="60"/>
        <v>4473901.79</v>
      </c>
      <c r="Q517" s="361">
        <v>0</v>
      </c>
      <c r="R517" s="361">
        <v>0</v>
      </c>
      <c r="S517" s="180" t="s">
        <v>586</v>
      </c>
      <c r="T517" s="100"/>
      <c r="U517" s="101"/>
    </row>
    <row r="518" spans="1:21" ht="9" customHeight="1">
      <c r="A518" s="368">
        <v>147</v>
      </c>
      <c r="B518" s="179" t="s">
        <v>1212</v>
      </c>
      <c r="C518" s="260" t="s">
        <v>1104</v>
      </c>
      <c r="D518" s="174" t="s">
        <v>1103</v>
      </c>
      <c r="E518" s="175">
        <v>1955</v>
      </c>
      <c r="F518" s="176" t="s">
        <v>88</v>
      </c>
      <c r="G518" s="176">
        <v>3</v>
      </c>
      <c r="H518" s="177">
        <v>2</v>
      </c>
      <c r="I518" s="178">
        <v>1372.4</v>
      </c>
      <c r="J518" s="178">
        <v>1268</v>
      </c>
      <c r="K518" s="305">
        <v>50</v>
      </c>
      <c r="L518" s="178">
        <f>'Приложение 2.1'!G520</f>
        <v>2429447.4500000002</v>
      </c>
      <c r="M518" s="361">
        <v>0</v>
      </c>
      <c r="N518" s="361">
        <v>0</v>
      </c>
      <c r="O518" s="361">
        <v>0</v>
      </c>
      <c r="P518" s="361">
        <f t="shared" ref="P518" si="61">L518</f>
        <v>2429447.4500000002</v>
      </c>
      <c r="Q518" s="361">
        <v>0</v>
      </c>
      <c r="R518" s="361">
        <v>0</v>
      </c>
      <c r="S518" s="180" t="s">
        <v>586</v>
      </c>
      <c r="T518" s="100"/>
      <c r="U518" s="101"/>
    </row>
    <row r="519" spans="1:21" ht="9" customHeight="1">
      <c r="A519" s="368">
        <v>148</v>
      </c>
      <c r="B519" s="179" t="s">
        <v>1224</v>
      </c>
      <c r="C519" s="260" t="s">
        <v>1104</v>
      </c>
      <c r="D519" s="174" t="s">
        <v>1103</v>
      </c>
      <c r="E519" s="175">
        <v>1964</v>
      </c>
      <c r="F519" s="176" t="s">
        <v>90</v>
      </c>
      <c r="G519" s="176">
        <v>5</v>
      </c>
      <c r="H519" s="177">
        <v>3</v>
      </c>
      <c r="I519" s="178">
        <v>2861.5</v>
      </c>
      <c r="J519" s="178">
        <v>2563.5</v>
      </c>
      <c r="K519" s="305">
        <v>110</v>
      </c>
      <c r="L519" s="178">
        <f>'Приложение 2.1'!G521</f>
        <v>3804429.94</v>
      </c>
      <c r="M519" s="361">
        <v>0</v>
      </c>
      <c r="N519" s="361">
        <v>0</v>
      </c>
      <c r="O519" s="361">
        <v>0</v>
      </c>
      <c r="P519" s="361">
        <f t="shared" ref="P519" si="62">L519</f>
        <v>3804429.94</v>
      </c>
      <c r="Q519" s="361">
        <v>0</v>
      </c>
      <c r="R519" s="361">
        <v>0</v>
      </c>
      <c r="S519" s="180" t="s">
        <v>586</v>
      </c>
      <c r="T519" s="100"/>
      <c r="U519" s="101"/>
    </row>
    <row r="520" spans="1:21" ht="9" customHeight="1">
      <c r="A520" s="368">
        <v>149</v>
      </c>
      <c r="B520" s="179" t="s">
        <v>1228</v>
      </c>
      <c r="C520" s="260" t="s">
        <v>1104</v>
      </c>
      <c r="D520" s="174" t="s">
        <v>1102</v>
      </c>
      <c r="E520" s="175">
        <v>1993</v>
      </c>
      <c r="F520" s="176" t="s">
        <v>88</v>
      </c>
      <c r="G520" s="176">
        <v>10</v>
      </c>
      <c r="H520" s="177">
        <v>6</v>
      </c>
      <c r="I520" s="178">
        <v>15408.5</v>
      </c>
      <c r="J520" s="178">
        <v>13870.699999999999</v>
      </c>
      <c r="K520" s="305">
        <v>872</v>
      </c>
      <c r="L520" s="178">
        <f>'Приложение 2.1'!G522</f>
        <v>1177691.3400000001</v>
      </c>
      <c r="M520" s="361">
        <v>0</v>
      </c>
      <c r="N520" s="361">
        <v>0</v>
      </c>
      <c r="O520" s="361">
        <v>0</v>
      </c>
      <c r="P520" s="361">
        <f t="shared" ref="P520:P523" si="63">L520</f>
        <v>1177691.3400000001</v>
      </c>
      <c r="Q520" s="361">
        <v>0</v>
      </c>
      <c r="R520" s="361">
        <v>0</v>
      </c>
      <c r="S520" s="180" t="s">
        <v>586</v>
      </c>
      <c r="T520" s="100"/>
      <c r="U520" s="101"/>
    </row>
    <row r="521" spans="1:21" ht="9" customHeight="1">
      <c r="A521" s="368">
        <v>150</v>
      </c>
      <c r="B521" s="179" t="s">
        <v>1225</v>
      </c>
      <c r="C521" s="260" t="s">
        <v>1104</v>
      </c>
      <c r="D521" s="174" t="s">
        <v>1102</v>
      </c>
      <c r="E521" s="175">
        <v>1969</v>
      </c>
      <c r="F521" s="176" t="s">
        <v>90</v>
      </c>
      <c r="G521" s="176">
        <v>5</v>
      </c>
      <c r="H521" s="177">
        <v>4</v>
      </c>
      <c r="I521" s="178">
        <v>3828.5</v>
      </c>
      <c r="J521" s="178">
        <v>3527.1</v>
      </c>
      <c r="K521" s="305">
        <v>170</v>
      </c>
      <c r="L521" s="178">
        <f>'Приложение 2.1'!G523</f>
        <v>331747.81</v>
      </c>
      <c r="M521" s="361">
        <v>0</v>
      </c>
      <c r="N521" s="361">
        <v>0</v>
      </c>
      <c r="O521" s="361">
        <v>0</v>
      </c>
      <c r="P521" s="361">
        <f t="shared" si="63"/>
        <v>331747.81</v>
      </c>
      <c r="Q521" s="361">
        <v>0</v>
      </c>
      <c r="R521" s="361">
        <v>0</v>
      </c>
      <c r="S521" s="180" t="s">
        <v>586</v>
      </c>
      <c r="T521" s="100"/>
      <c r="U521" s="101"/>
    </row>
    <row r="522" spans="1:21" ht="9" customHeight="1">
      <c r="A522" s="368">
        <v>151</v>
      </c>
      <c r="B522" s="179" t="s">
        <v>1226</v>
      </c>
      <c r="C522" s="260" t="s">
        <v>1104</v>
      </c>
      <c r="D522" s="174" t="s">
        <v>1102</v>
      </c>
      <c r="E522" s="175">
        <v>1979</v>
      </c>
      <c r="F522" s="176" t="s">
        <v>90</v>
      </c>
      <c r="G522" s="176">
        <v>5</v>
      </c>
      <c r="H522" s="177">
        <v>4</v>
      </c>
      <c r="I522" s="178">
        <v>3604.9</v>
      </c>
      <c r="J522" s="178">
        <v>3325.9</v>
      </c>
      <c r="K522" s="305">
        <v>157</v>
      </c>
      <c r="L522" s="178">
        <f>'Приложение 2.1'!G524</f>
        <v>677892</v>
      </c>
      <c r="M522" s="361">
        <v>0</v>
      </c>
      <c r="N522" s="361">
        <v>0</v>
      </c>
      <c r="O522" s="361">
        <v>0</v>
      </c>
      <c r="P522" s="361">
        <f t="shared" si="63"/>
        <v>677892</v>
      </c>
      <c r="Q522" s="361">
        <v>0</v>
      </c>
      <c r="R522" s="361">
        <v>0</v>
      </c>
      <c r="S522" s="180" t="s">
        <v>586</v>
      </c>
      <c r="T522" s="100"/>
      <c r="U522" s="101"/>
    </row>
    <row r="523" spans="1:21" ht="9" customHeight="1">
      <c r="A523" s="368">
        <v>152</v>
      </c>
      <c r="B523" s="179" t="s">
        <v>1227</v>
      </c>
      <c r="C523" s="260" t="s">
        <v>1104</v>
      </c>
      <c r="D523" s="174" t="s">
        <v>1102</v>
      </c>
      <c r="E523" s="175">
        <v>1979</v>
      </c>
      <c r="F523" s="176" t="s">
        <v>88</v>
      </c>
      <c r="G523" s="176">
        <v>5</v>
      </c>
      <c r="H523" s="177">
        <v>4</v>
      </c>
      <c r="I523" s="178">
        <v>3146.5</v>
      </c>
      <c r="J523" s="178">
        <v>2910.5</v>
      </c>
      <c r="K523" s="305">
        <v>116</v>
      </c>
      <c r="L523" s="178">
        <f>'Приложение 2.1'!G525</f>
        <v>86934.49</v>
      </c>
      <c r="M523" s="361">
        <v>0</v>
      </c>
      <c r="N523" s="361">
        <v>0</v>
      </c>
      <c r="O523" s="361">
        <v>0</v>
      </c>
      <c r="P523" s="361">
        <f t="shared" si="63"/>
        <v>86934.49</v>
      </c>
      <c r="Q523" s="361">
        <v>0</v>
      </c>
      <c r="R523" s="361">
        <v>0</v>
      </c>
      <c r="S523" s="180" t="s">
        <v>586</v>
      </c>
      <c r="T523" s="100"/>
      <c r="U523" s="101"/>
    </row>
    <row r="524" spans="1:21" ht="9" customHeight="1">
      <c r="A524" s="368">
        <v>153</v>
      </c>
      <c r="B524" s="179" t="s">
        <v>1217</v>
      </c>
      <c r="C524" s="257" t="s">
        <v>1104</v>
      </c>
      <c r="D524" s="114" t="s">
        <v>1102</v>
      </c>
      <c r="E524" s="112">
        <v>1968</v>
      </c>
      <c r="F524" s="119" t="s">
        <v>90</v>
      </c>
      <c r="G524" s="119">
        <v>5</v>
      </c>
      <c r="H524" s="114">
        <v>3</v>
      </c>
      <c r="I524" s="269">
        <v>2803.3</v>
      </c>
      <c r="J524" s="269">
        <v>2578.2999999999997</v>
      </c>
      <c r="K524" s="106">
        <v>126</v>
      </c>
      <c r="L524" s="178">
        <f>'Приложение 2.1'!G526</f>
        <v>648081.16</v>
      </c>
      <c r="M524" s="361">
        <v>0</v>
      </c>
      <c r="N524" s="361">
        <v>0</v>
      </c>
      <c r="O524" s="361">
        <v>0</v>
      </c>
      <c r="P524" s="361">
        <f t="shared" ref="P524:P528" si="64">L524</f>
        <v>648081.16</v>
      </c>
      <c r="Q524" s="361">
        <v>0</v>
      </c>
      <c r="R524" s="361">
        <v>0</v>
      </c>
      <c r="S524" s="180" t="s">
        <v>586</v>
      </c>
      <c r="T524" s="100"/>
      <c r="U524" s="101"/>
    </row>
    <row r="525" spans="1:21" ht="9" customHeight="1">
      <c r="A525" s="368">
        <v>154</v>
      </c>
      <c r="B525" s="179" t="s">
        <v>1231</v>
      </c>
      <c r="C525" s="260" t="s">
        <v>1104</v>
      </c>
      <c r="D525" s="174" t="s">
        <v>1102</v>
      </c>
      <c r="E525" s="175">
        <v>1985</v>
      </c>
      <c r="F525" s="176" t="s">
        <v>90</v>
      </c>
      <c r="G525" s="176">
        <v>5</v>
      </c>
      <c r="H525" s="177">
        <v>9</v>
      </c>
      <c r="I525" s="178">
        <v>7098</v>
      </c>
      <c r="J525" s="178">
        <v>6461</v>
      </c>
      <c r="K525" s="305">
        <v>253</v>
      </c>
      <c r="L525" s="178">
        <f>'Приложение 2.1'!G527</f>
        <v>1311020.71</v>
      </c>
      <c r="M525" s="361">
        <v>0</v>
      </c>
      <c r="N525" s="361">
        <v>0</v>
      </c>
      <c r="O525" s="361">
        <v>0</v>
      </c>
      <c r="P525" s="361">
        <f t="shared" si="64"/>
        <v>1311020.71</v>
      </c>
      <c r="Q525" s="361">
        <v>0</v>
      </c>
      <c r="R525" s="361">
        <v>0</v>
      </c>
      <c r="S525" s="180" t="s">
        <v>586</v>
      </c>
      <c r="T525" s="100"/>
      <c r="U525" s="101"/>
    </row>
    <row r="526" spans="1:21" ht="9" customHeight="1">
      <c r="A526" s="368">
        <v>155</v>
      </c>
      <c r="B526" s="179" t="s">
        <v>1066</v>
      </c>
      <c r="C526" s="260" t="s">
        <v>1104</v>
      </c>
      <c r="D526" s="174" t="s">
        <v>1102</v>
      </c>
      <c r="E526" s="175">
        <v>1984</v>
      </c>
      <c r="F526" s="176" t="s">
        <v>90</v>
      </c>
      <c r="G526" s="176">
        <v>5</v>
      </c>
      <c r="H526" s="177">
        <v>8</v>
      </c>
      <c r="I526" s="178">
        <v>6493</v>
      </c>
      <c r="J526" s="178">
        <v>5832.6</v>
      </c>
      <c r="K526" s="305">
        <v>56</v>
      </c>
      <c r="L526" s="178">
        <f>'Приложение 2.1'!G528</f>
        <v>794941</v>
      </c>
      <c r="M526" s="361">
        <v>0</v>
      </c>
      <c r="N526" s="361">
        <v>0</v>
      </c>
      <c r="O526" s="361">
        <v>0</v>
      </c>
      <c r="P526" s="361">
        <f t="shared" si="64"/>
        <v>794941</v>
      </c>
      <c r="Q526" s="361">
        <v>0</v>
      </c>
      <c r="R526" s="361">
        <v>0</v>
      </c>
      <c r="S526" s="180" t="s">
        <v>586</v>
      </c>
      <c r="T526" s="100"/>
      <c r="U526" s="101"/>
    </row>
    <row r="527" spans="1:21" ht="9" customHeight="1">
      <c r="A527" s="368">
        <v>156</v>
      </c>
      <c r="B527" s="179" t="s">
        <v>1232</v>
      </c>
      <c r="C527" s="260" t="s">
        <v>1104</v>
      </c>
      <c r="D527" s="174" t="s">
        <v>1102</v>
      </c>
      <c r="E527" s="175">
        <v>1976</v>
      </c>
      <c r="F527" s="176" t="s">
        <v>90</v>
      </c>
      <c r="G527" s="176">
        <v>5</v>
      </c>
      <c r="H527" s="177">
        <v>12</v>
      </c>
      <c r="I527" s="178">
        <v>12148</v>
      </c>
      <c r="J527" s="178">
        <v>8606</v>
      </c>
      <c r="K527" s="305">
        <v>534</v>
      </c>
      <c r="L527" s="178">
        <f>'Приложение 2.1'!G529</f>
        <v>755115</v>
      </c>
      <c r="M527" s="361">
        <v>0</v>
      </c>
      <c r="N527" s="361">
        <v>0</v>
      </c>
      <c r="O527" s="361">
        <v>0</v>
      </c>
      <c r="P527" s="361">
        <f t="shared" si="64"/>
        <v>755115</v>
      </c>
      <c r="Q527" s="361">
        <v>0</v>
      </c>
      <c r="R527" s="361">
        <v>0</v>
      </c>
      <c r="S527" s="180" t="s">
        <v>586</v>
      </c>
      <c r="T527" s="100"/>
      <c r="U527" s="101"/>
    </row>
    <row r="528" spans="1:21" ht="9" customHeight="1">
      <c r="A528" s="368">
        <v>157</v>
      </c>
      <c r="B528" s="179" t="s">
        <v>1130</v>
      </c>
      <c r="C528" s="257" t="s">
        <v>1104</v>
      </c>
      <c r="D528" s="174" t="s">
        <v>1102</v>
      </c>
      <c r="E528" s="175">
        <v>1977</v>
      </c>
      <c r="F528" s="176" t="s">
        <v>90</v>
      </c>
      <c r="G528" s="176">
        <v>5</v>
      </c>
      <c r="H528" s="177">
        <v>4</v>
      </c>
      <c r="I528" s="178">
        <v>3558.4</v>
      </c>
      <c r="J528" s="178">
        <v>3193.7</v>
      </c>
      <c r="K528" s="305">
        <v>147</v>
      </c>
      <c r="L528" s="178">
        <f>'Приложение 2.1'!G530</f>
        <v>205264.14</v>
      </c>
      <c r="M528" s="361">
        <v>0</v>
      </c>
      <c r="N528" s="361">
        <v>0</v>
      </c>
      <c r="O528" s="361">
        <v>0</v>
      </c>
      <c r="P528" s="361">
        <f t="shared" si="64"/>
        <v>205264.14</v>
      </c>
      <c r="Q528" s="361">
        <v>0</v>
      </c>
      <c r="R528" s="361">
        <v>0</v>
      </c>
      <c r="S528" s="180" t="s">
        <v>586</v>
      </c>
      <c r="T528" s="100"/>
      <c r="U528" s="101"/>
    </row>
    <row r="529" spans="1:21" ht="9" customHeight="1">
      <c r="A529" s="368">
        <v>158</v>
      </c>
      <c r="B529" s="179" t="s">
        <v>1237</v>
      </c>
      <c r="C529" s="257" t="s">
        <v>1104</v>
      </c>
      <c r="D529" s="174" t="s">
        <v>1102</v>
      </c>
      <c r="E529" s="175">
        <v>1976</v>
      </c>
      <c r="F529" s="176" t="s">
        <v>88</v>
      </c>
      <c r="G529" s="176">
        <v>5</v>
      </c>
      <c r="H529" s="177">
        <v>6</v>
      </c>
      <c r="I529" s="178">
        <v>6208</v>
      </c>
      <c r="J529" s="178">
        <v>4318</v>
      </c>
      <c r="K529" s="305">
        <v>187</v>
      </c>
      <c r="L529" s="178">
        <f>'Приложение 2.1'!G531</f>
        <v>1354063</v>
      </c>
      <c r="M529" s="361">
        <v>0</v>
      </c>
      <c r="N529" s="361">
        <v>0</v>
      </c>
      <c r="O529" s="361">
        <v>0</v>
      </c>
      <c r="P529" s="361">
        <f t="shared" ref="P529:P530" si="65">L529</f>
        <v>1354063</v>
      </c>
      <c r="Q529" s="361">
        <v>0</v>
      </c>
      <c r="R529" s="361">
        <v>0</v>
      </c>
      <c r="S529" s="180" t="s">
        <v>586</v>
      </c>
      <c r="T529" s="100"/>
      <c r="U529" s="101"/>
    </row>
    <row r="530" spans="1:21" ht="9" customHeight="1">
      <c r="A530" s="368">
        <v>159</v>
      </c>
      <c r="B530" s="179" t="s">
        <v>1238</v>
      </c>
      <c r="C530" s="257" t="s">
        <v>1104</v>
      </c>
      <c r="D530" s="174" t="s">
        <v>1102</v>
      </c>
      <c r="E530" s="175">
        <v>2007</v>
      </c>
      <c r="F530" s="176" t="s">
        <v>88</v>
      </c>
      <c r="G530" s="176">
        <v>10</v>
      </c>
      <c r="H530" s="177">
        <v>8</v>
      </c>
      <c r="I530" s="178">
        <v>22158.5</v>
      </c>
      <c r="J530" s="178">
        <v>18325.400000000001</v>
      </c>
      <c r="K530" s="305">
        <v>115</v>
      </c>
      <c r="L530" s="178">
        <f>'Приложение 2.1'!G532</f>
        <v>5486251</v>
      </c>
      <c r="M530" s="361">
        <v>0</v>
      </c>
      <c r="N530" s="361">
        <v>0</v>
      </c>
      <c r="O530" s="361">
        <v>0</v>
      </c>
      <c r="P530" s="361">
        <f t="shared" si="65"/>
        <v>5486251</v>
      </c>
      <c r="Q530" s="361">
        <v>0</v>
      </c>
      <c r="R530" s="361">
        <v>0</v>
      </c>
      <c r="S530" s="180" t="s">
        <v>586</v>
      </c>
      <c r="T530" s="100"/>
      <c r="U530" s="101"/>
    </row>
    <row r="531" spans="1:21" ht="23.25" customHeight="1">
      <c r="A531" s="514" t="s">
        <v>108</v>
      </c>
      <c r="B531" s="514"/>
      <c r="C531" s="105"/>
      <c r="D531" s="354"/>
      <c r="E531" s="368" t="s">
        <v>388</v>
      </c>
      <c r="F531" s="368" t="s">
        <v>388</v>
      </c>
      <c r="G531" s="368" t="s">
        <v>388</v>
      </c>
      <c r="H531" s="368" t="s">
        <v>388</v>
      </c>
      <c r="I531" s="361">
        <f>SUM(I372:I530)</f>
        <v>769074.00000000023</v>
      </c>
      <c r="J531" s="361">
        <f>SUM(J372:J530)</f>
        <v>664491.06000000006</v>
      </c>
      <c r="K531" s="104">
        <f>SUM(K372:K530)</f>
        <v>31442</v>
      </c>
      <c r="L531" s="361">
        <f>SUM(L372:L530)</f>
        <v>657192902.10000002</v>
      </c>
      <c r="M531" s="361">
        <f t="shared" ref="M531:R531" si="66">SUM(M372:M530)</f>
        <v>0</v>
      </c>
      <c r="N531" s="361">
        <f t="shared" si="66"/>
        <v>0</v>
      </c>
      <c r="O531" s="361">
        <f t="shared" si="66"/>
        <v>0</v>
      </c>
      <c r="P531" s="361">
        <f t="shared" si="66"/>
        <v>657192902.10000002</v>
      </c>
      <c r="Q531" s="361">
        <f t="shared" si="66"/>
        <v>0</v>
      </c>
      <c r="R531" s="361">
        <f t="shared" si="66"/>
        <v>0</v>
      </c>
      <c r="S531" s="361"/>
      <c r="T531" s="207"/>
      <c r="U531" s="101"/>
    </row>
    <row r="532" spans="1:21" ht="9" customHeight="1">
      <c r="A532" s="430" t="s">
        <v>220</v>
      </c>
      <c r="B532" s="430"/>
      <c r="C532" s="430"/>
      <c r="D532" s="430"/>
      <c r="E532" s="430"/>
      <c r="F532" s="430"/>
      <c r="G532" s="430"/>
      <c r="H532" s="430"/>
      <c r="I532" s="430"/>
      <c r="J532" s="430"/>
      <c r="K532" s="430"/>
      <c r="L532" s="430"/>
      <c r="M532" s="430"/>
      <c r="N532" s="430"/>
      <c r="O532" s="430"/>
      <c r="P532" s="430"/>
      <c r="Q532" s="430"/>
      <c r="R532" s="430"/>
      <c r="S532" s="430"/>
      <c r="T532" s="209"/>
      <c r="U532" s="209"/>
    </row>
    <row r="533" spans="1:21" ht="9" customHeight="1">
      <c r="A533" s="368">
        <v>160</v>
      </c>
      <c r="B533" s="251" t="s">
        <v>743</v>
      </c>
      <c r="C533" s="260" t="s">
        <v>1104</v>
      </c>
      <c r="D533" s="180" t="s">
        <v>1103</v>
      </c>
      <c r="E533" s="252">
        <v>1965</v>
      </c>
      <c r="F533" s="253" t="s">
        <v>88</v>
      </c>
      <c r="G533" s="254">
        <v>3</v>
      </c>
      <c r="H533" s="254">
        <v>2</v>
      </c>
      <c r="I533" s="255">
        <v>1051.7</v>
      </c>
      <c r="J533" s="255">
        <v>977.9</v>
      </c>
      <c r="K533" s="253">
        <v>39</v>
      </c>
      <c r="L533" s="178">
        <f>'Приложение 2.1'!G535</f>
        <v>2304070.71</v>
      </c>
      <c r="M533" s="361">
        <v>0</v>
      </c>
      <c r="N533" s="361">
        <v>0</v>
      </c>
      <c r="O533" s="361">
        <v>0</v>
      </c>
      <c r="P533" s="361">
        <f>L533</f>
        <v>2304070.71</v>
      </c>
      <c r="Q533" s="361">
        <v>0</v>
      </c>
      <c r="R533" s="277">
        <v>0</v>
      </c>
      <c r="S533" s="105" t="s">
        <v>586</v>
      </c>
      <c r="T533" s="100"/>
      <c r="U533" s="101"/>
    </row>
    <row r="534" spans="1:21" ht="9" customHeight="1">
      <c r="A534" s="368">
        <v>161</v>
      </c>
      <c r="B534" s="251" t="s">
        <v>744</v>
      </c>
      <c r="C534" s="257" t="s">
        <v>1104</v>
      </c>
      <c r="D534" s="180" t="s">
        <v>1103</v>
      </c>
      <c r="E534" s="252" t="s">
        <v>735</v>
      </c>
      <c r="F534" s="253" t="s">
        <v>88</v>
      </c>
      <c r="G534" s="254">
        <v>5</v>
      </c>
      <c r="H534" s="254">
        <v>4</v>
      </c>
      <c r="I534" s="255">
        <v>3101.9</v>
      </c>
      <c r="J534" s="255">
        <v>2743.8</v>
      </c>
      <c r="K534" s="254">
        <v>151</v>
      </c>
      <c r="L534" s="178">
        <f>'Приложение 2.1'!G536</f>
        <v>2983819.31</v>
      </c>
      <c r="M534" s="361">
        <v>0</v>
      </c>
      <c r="N534" s="361">
        <v>0</v>
      </c>
      <c r="O534" s="361">
        <v>0</v>
      </c>
      <c r="P534" s="361">
        <f t="shared" ref="P534:P540" si="67">L534</f>
        <v>2983819.31</v>
      </c>
      <c r="Q534" s="361">
        <v>0</v>
      </c>
      <c r="R534" s="277">
        <v>0</v>
      </c>
      <c r="S534" s="105" t="s">
        <v>586</v>
      </c>
      <c r="T534" s="314" t="s">
        <v>1223</v>
      </c>
      <c r="U534" s="101"/>
    </row>
    <row r="535" spans="1:21" ht="9" customHeight="1">
      <c r="A535" s="368">
        <v>162</v>
      </c>
      <c r="B535" s="251" t="s">
        <v>745</v>
      </c>
      <c r="C535" s="257" t="s">
        <v>1104</v>
      </c>
      <c r="D535" s="180" t="s">
        <v>1103</v>
      </c>
      <c r="E535" s="252" t="s">
        <v>602</v>
      </c>
      <c r="F535" s="253" t="s">
        <v>88</v>
      </c>
      <c r="G535" s="254">
        <v>5</v>
      </c>
      <c r="H535" s="254">
        <v>9</v>
      </c>
      <c r="I535" s="255">
        <v>6617.5</v>
      </c>
      <c r="J535" s="255">
        <v>5959.5</v>
      </c>
      <c r="K535" s="254">
        <v>271</v>
      </c>
      <c r="L535" s="178">
        <f>'Приложение 2.1'!G537</f>
        <v>7073802.8200000003</v>
      </c>
      <c r="M535" s="361">
        <v>0</v>
      </c>
      <c r="N535" s="361">
        <v>0</v>
      </c>
      <c r="O535" s="361">
        <v>0</v>
      </c>
      <c r="P535" s="361">
        <f t="shared" si="67"/>
        <v>7073802.8200000003</v>
      </c>
      <c r="Q535" s="361">
        <v>0</v>
      </c>
      <c r="R535" s="277">
        <v>0</v>
      </c>
      <c r="S535" s="105" t="s">
        <v>586</v>
      </c>
      <c r="T535" s="100"/>
      <c r="U535" s="101"/>
    </row>
    <row r="536" spans="1:21" ht="9" customHeight="1">
      <c r="A536" s="368">
        <v>163</v>
      </c>
      <c r="B536" s="251" t="s">
        <v>746</v>
      </c>
      <c r="C536" s="260" t="s">
        <v>1104</v>
      </c>
      <c r="D536" s="180" t="s">
        <v>1103</v>
      </c>
      <c r="E536" s="252" t="s">
        <v>297</v>
      </c>
      <c r="F536" s="253" t="s">
        <v>88</v>
      </c>
      <c r="G536" s="254">
        <v>5</v>
      </c>
      <c r="H536" s="254">
        <v>8</v>
      </c>
      <c r="I536" s="255">
        <v>5815.1</v>
      </c>
      <c r="J536" s="255">
        <v>5145.8</v>
      </c>
      <c r="K536" s="254">
        <v>226</v>
      </c>
      <c r="L536" s="178">
        <f>'Приложение 2.1'!G538</f>
        <v>5452251.2699999996</v>
      </c>
      <c r="M536" s="361">
        <v>0</v>
      </c>
      <c r="N536" s="361">
        <v>0</v>
      </c>
      <c r="O536" s="361">
        <v>0</v>
      </c>
      <c r="P536" s="361">
        <f t="shared" si="67"/>
        <v>5452251.2699999996</v>
      </c>
      <c r="Q536" s="361">
        <v>0</v>
      </c>
      <c r="R536" s="277">
        <v>0</v>
      </c>
      <c r="S536" s="105" t="s">
        <v>586</v>
      </c>
      <c r="T536" s="100"/>
      <c r="U536" s="101"/>
    </row>
    <row r="537" spans="1:21" ht="9" customHeight="1">
      <c r="A537" s="368">
        <v>164</v>
      </c>
      <c r="B537" s="251" t="s">
        <v>747</v>
      </c>
      <c r="C537" s="260" t="s">
        <v>1104</v>
      </c>
      <c r="D537" s="180" t="s">
        <v>1103</v>
      </c>
      <c r="E537" s="252" t="s">
        <v>106</v>
      </c>
      <c r="F537" s="253" t="s">
        <v>88</v>
      </c>
      <c r="G537" s="254">
        <v>3</v>
      </c>
      <c r="H537" s="254">
        <v>3</v>
      </c>
      <c r="I537" s="255">
        <v>1675.8</v>
      </c>
      <c r="J537" s="255">
        <v>1529.4</v>
      </c>
      <c r="K537" s="254">
        <v>81</v>
      </c>
      <c r="L537" s="178">
        <f>'Приложение 2.1'!G539</f>
        <v>3202112.47</v>
      </c>
      <c r="M537" s="361">
        <v>0</v>
      </c>
      <c r="N537" s="361">
        <v>0</v>
      </c>
      <c r="O537" s="361">
        <v>0</v>
      </c>
      <c r="P537" s="361">
        <f t="shared" si="67"/>
        <v>3202112.47</v>
      </c>
      <c r="Q537" s="361">
        <v>0</v>
      </c>
      <c r="R537" s="277">
        <v>0</v>
      </c>
      <c r="S537" s="105" t="s">
        <v>586</v>
      </c>
      <c r="T537" s="100"/>
      <c r="U537" s="101"/>
    </row>
    <row r="538" spans="1:21" ht="9" customHeight="1">
      <c r="A538" s="368">
        <v>165</v>
      </c>
      <c r="B538" s="251" t="s">
        <v>748</v>
      </c>
      <c r="C538" s="260" t="s">
        <v>1104</v>
      </c>
      <c r="D538" s="180" t="s">
        <v>1103</v>
      </c>
      <c r="E538" s="252" t="s">
        <v>737</v>
      </c>
      <c r="F538" s="253" t="s">
        <v>88</v>
      </c>
      <c r="G538" s="254">
        <v>3</v>
      </c>
      <c r="H538" s="254">
        <v>3</v>
      </c>
      <c r="I538" s="255">
        <v>1646</v>
      </c>
      <c r="J538" s="255">
        <v>1518.2</v>
      </c>
      <c r="K538" s="254">
        <v>67</v>
      </c>
      <c r="L538" s="178">
        <f>'Приложение 2.1'!G540</f>
        <v>3957205.65</v>
      </c>
      <c r="M538" s="361">
        <v>0</v>
      </c>
      <c r="N538" s="361">
        <v>0</v>
      </c>
      <c r="O538" s="361">
        <v>0</v>
      </c>
      <c r="P538" s="361">
        <f t="shared" si="67"/>
        <v>3957205.65</v>
      </c>
      <c r="Q538" s="361">
        <v>0</v>
      </c>
      <c r="R538" s="277">
        <v>0</v>
      </c>
      <c r="S538" s="105" t="s">
        <v>586</v>
      </c>
      <c r="T538" s="100"/>
      <c r="U538" s="101"/>
    </row>
    <row r="539" spans="1:21" ht="9" customHeight="1">
      <c r="A539" s="368">
        <v>166</v>
      </c>
      <c r="B539" s="251" t="s">
        <v>749</v>
      </c>
      <c r="C539" s="266" t="s">
        <v>1104</v>
      </c>
      <c r="D539" s="180" t="s">
        <v>1103</v>
      </c>
      <c r="E539" s="252" t="s">
        <v>734</v>
      </c>
      <c r="F539" s="253" t="s">
        <v>88</v>
      </c>
      <c r="G539" s="254">
        <v>4</v>
      </c>
      <c r="H539" s="254">
        <v>1</v>
      </c>
      <c r="I539" s="255">
        <v>2764.4</v>
      </c>
      <c r="J539" s="255">
        <v>1790.8</v>
      </c>
      <c r="K539" s="254">
        <v>159</v>
      </c>
      <c r="L539" s="178">
        <f>'Приложение 2.1'!G541</f>
        <v>4633143.53</v>
      </c>
      <c r="M539" s="361">
        <v>0</v>
      </c>
      <c r="N539" s="361">
        <v>0</v>
      </c>
      <c r="O539" s="361">
        <v>0</v>
      </c>
      <c r="P539" s="361">
        <f t="shared" si="67"/>
        <v>4633143.53</v>
      </c>
      <c r="Q539" s="361">
        <v>0</v>
      </c>
      <c r="R539" s="277">
        <v>0</v>
      </c>
      <c r="S539" s="105" t="s">
        <v>586</v>
      </c>
      <c r="T539" s="100"/>
      <c r="U539" s="101"/>
    </row>
    <row r="540" spans="1:21" ht="9" customHeight="1">
      <c r="A540" s="368">
        <v>167</v>
      </c>
      <c r="B540" s="220" t="s">
        <v>740</v>
      </c>
      <c r="C540" s="261" t="s">
        <v>1104</v>
      </c>
      <c r="D540" s="180" t="s">
        <v>1103</v>
      </c>
      <c r="E540" s="221" t="s">
        <v>742</v>
      </c>
      <c r="F540" s="222" t="s">
        <v>88</v>
      </c>
      <c r="G540" s="222">
        <v>4</v>
      </c>
      <c r="H540" s="223">
        <v>2</v>
      </c>
      <c r="I540" s="224">
        <v>1841.5</v>
      </c>
      <c r="J540" s="224">
        <v>1510.5</v>
      </c>
      <c r="K540" s="307">
        <v>70</v>
      </c>
      <c r="L540" s="178">
        <f>'Приложение 2.1'!G542</f>
        <v>6400259.46</v>
      </c>
      <c r="M540" s="361">
        <v>0</v>
      </c>
      <c r="N540" s="361">
        <v>0</v>
      </c>
      <c r="O540" s="361">
        <v>0</v>
      </c>
      <c r="P540" s="361">
        <f t="shared" si="67"/>
        <v>6400259.46</v>
      </c>
      <c r="Q540" s="361">
        <v>0</v>
      </c>
      <c r="R540" s="361">
        <v>0</v>
      </c>
      <c r="S540" s="105" t="s">
        <v>586</v>
      </c>
      <c r="T540" s="100"/>
      <c r="U540" s="101"/>
    </row>
    <row r="541" spans="1:21" ht="9" customHeight="1">
      <c r="A541" s="368">
        <v>168</v>
      </c>
      <c r="B541" s="220" t="s">
        <v>1196</v>
      </c>
      <c r="C541" s="266" t="s">
        <v>1104</v>
      </c>
      <c r="D541" s="180" t="s">
        <v>1103</v>
      </c>
      <c r="E541" s="221">
        <v>1989</v>
      </c>
      <c r="F541" s="222" t="s">
        <v>88</v>
      </c>
      <c r="G541" s="222">
        <v>9</v>
      </c>
      <c r="H541" s="223">
        <v>3</v>
      </c>
      <c r="I541" s="224">
        <v>6717.8</v>
      </c>
      <c r="J541" s="224">
        <v>5903</v>
      </c>
      <c r="K541" s="307">
        <v>272</v>
      </c>
      <c r="L541" s="178">
        <f>'Приложение 2.1'!G543</f>
        <v>7091133.6299999999</v>
      </c>
      <c r="M541" s="361">
        <v>0</v>
      </c>
      <c r="N541" s="361">
        <v>0</v>
      </c>
      <c r="O541" s="361">
        <v>0</v>
      </c>
      <c r="P541" s="361">
        <f t="shared" ref="P541:P542" si="68">L541</f>
        <v>7091133.6299999999</v>
      </c>
      <c r="Q541" s="361">
        <v>0</v>
      </c>
      <c r="R541" s="361">
        <v>0</v>
      </c>
      <c r="S541" s="105" t="s">
        <v>586</v>
      </c>
      <c r="T541" s="314" t="s">
        <v>1200</v>
      </c>
      <c r="U541" s="101"/>
    </row>
    <row r="542" spans="1:21" ht="9" customHeight="1">
      <c r="A542" s="368">
        <v>169</v>
      </c>
      <c r="B542" s="220" t="s">
        <v>1197</v>
      </c>
      <c r="C542" s="261" t="s">
        <v>1104</v>
      </c>
      <c r="D542" s="180" t="s">
        <v>1103</v>
      </c>
      <c r="E542" s="221">
        <v>1985</v>
      </c>
      <c r="F542" s="222" t="s">
        <v>88</v>
      </c>
      <c r="G542" s="222">
        <v>9</v>
      </c>
      <c r="H542" s="223">
        <v>1</v>
      </c>
      <c r="I542" s="224">
        <v>3565.2</v>
      </c>
      <c r="J542" s="224">
        <v>3135</v>
      </c>
      <c r="K542" s="307">
        <v>147</v>
      </c>
      <c r="L542" s="178">
        <f>'Приложение 2.1'!G544</f>
        <v>1981287.73</v>
      </c>
      <c r="M542" s="361">
        <v>0</v>
      </c>
      <c r="N542" s="361">
        <v>0</v>
      </c>
      <c r="O542" s="361">
        <v>0</v>
      </c>
      <c r="P542" s="361">
        <f t="shared" si="68"/>
        <v>1981287.73</v>
      </c>
      <c r="Q542" s="361">
        <v>0</v>
      </c>
      <c r="R542" s="361">
        <v>0</v>
      </c>
      <c r="S542" s="105" t="s">
        <v>586</v>
      </c>
      <c r="T542" s="100"/>
      <c r="U542" s="101"/>
    </row>
    <row r="543" spans="1:21" ht="24.75" customHeight="1">
      <c r="A543" s="514" t="s">
        <v>221</v>
      </c>
      <c r="B543" s="514"/>
      <c r="C543" s="105"/>
      <c r="D543" s="354"/>
      <c r="E543" s="114" t="s">
        <v>388</v>
      </c>
      <c r="F543" s="114" t="s">
        <v>388</v>
      </c>
      <c r="G543" s="114" t="s">
        <v>388</v>
      </c>
      <c r="H543" s="114" t="s">
        <v>388</v>
      </c>
      <c r="I543" s="269">
        <f>SUM(I533:I542)</f>
        <v>34796.9</v>
      </c>
      <c r="J543" s="269">
        <f t="shared" ref="J543:R543" si="69">SUM(J533:J542)</f>
        <v>30213.899999999998</v>
      </c>
      <c r="K543" s="307">
        <f t="shared" si="69"/>
        <v>1483</v>
      </c>
      <c r="L543" s="269">
        <f t="shared" si="69"/>
        <v>45079086.579999998</v>
      </c>
      <c r="M543" s="269">
        <f t="shared" si="69"/>
        <v>0</v>
      </c>
      <c r="N543" s="269">
        <f t="shared" si="69"/>
        <v>0</v>
      </c>
      <c r="O543" s="269">
        <f t="shared" si="69"/>
        <v>0</v>
      </c>
      <c r="P543" s="269">
        <f t="shared" si="69"/>
        <v>45079086.579999998</v>
      </c>
      <c r="Q543" s="269">
        <f t="shared" si="69"/>
        <v>0</v>
      </c>
      <c r="R543" s="269">
        <f t="shared" si="69"/>
        <v>0</v>
      </c>
      <c r="S543" s="361"/>
      <c r="T543" s="100"/>
      <c r="U543" s="101"/>
    </row>
    <row r="544" spans="1:21" ht="9" customHeight="1">
      <c r="A544" s="430" t="s">
        <v>1234</v>
      </c>
      <c r="B544" s="430"/>
      <c r="C544" s="430"/>
      <c r="D544" s="430"/>
      <c r="E544" s="430"/>
      <c r="F544" s="430"/>
      <c r="G544" s="430"/>
      <c r="H544" s="430"/>
      <c r="I544" s="430"/>
      <c r="J544" s="430"/>
      <c r="K544" s="430"/>
      <c r="L544" s="430"/>
      <c r="M544" s="430"/>
      <c r="N544" s="430"/>
      <c r="O544" s="430"/>
      <c r="P544" s="430"/>
      <c r="Q544" s="430"/>
      <c r="R544" s="430"/>
      <c r="S544" s="430"/>
      <c r="T544" s="209"/>
      <c r="U544" s="209"/>
    </row>
    <row r="545" spans="1:21" ht="9" customHeight="1">
      <c r="A545" s="368">
        <v>170</v>
      </c>
      <c r="B545" s="240" t="s">
        <v>765</v>
      </c>
      <c r="C545" s="260" t="s">
        <v>1104</v>
      </c>
      <c r="D545" s="180" t="s">
        <v>1103</v>
      </c>
      <c r="E545" s="241" t="s">
        <v>611</v>
      </c>
      <c r="F545" s="242" t="s">
        <v>90</v>
      </c>
      <c r="G545" s="243">
        <v>5</v>
      </c>
      <c r="H545" s="243">
        <v>6</v>
      </c>
      <c r="I545" s="244">
        <v>4499.6000000000004</v>
      </c>
      <c r="J545" s="244">
        <v>4065.4</v>
      </c>
      <c r="K545" s="243">
        <v>173</v>
      </c>
      <c r="L545" s="178">
        <f>'Приложение 2.1'!G547</f>
        <v>4388473.47</v>
      </c>
      <c r="M545" s="361">
        <v>0</v>
      </c>
      <c r="N545" s="361">
        <v>0</v>
      </c>
      <c r="O545" s="361">
        <v>0</v>
      </c>
      <c r="P545" s="361">
        <f>L545</f>
        <v>4388473.47</v>
      </c>
      <c r="Q545" s="361">
        <v>0</v>
      </c>
      <c r="R545" s="361">
        <v>0</v>
      </c>
      <c r="S545" s="105" t="s">
        <v>586</v>
      </c>
      <c r="T545" s="100"/>
      <c r="U545" s="101"/>
    </row>
    <row r="546" spans="1:21" ht="9" customHeight="1">
      <c r="A546" s="368">
        <v>171</v>
      </c>
      <c r="B546" s="240" t="s">
        <v>766</v>
      </c>
      <c r="C546" s="257" t="s">
        <v>1104</v>
      </c>
      <c r="D546" s="180" t="s">
        <v>1103</v>
      </c>
      <c r="E546" s="241" t="s">
        <v>589</v>
      </c>
      <c r="F546" s="242" t="s">
        <v>88</v>
      </c>
      <c r="G546" s="243">
        <v>3</v>
      </c>
      <c r="H546" s="243">
        <v>3</v>
      </c>
      <c r="I546" s="244">
        <v>1692.6</v>
      </c>
      <c r="J546" s="244">
        <v>1546</v>
      </c>
      <c r="K546" s="243">
        <v>78</v>
      </c>
      <c r="L546" s="178">
        <f>'Приложение 2.1'!G548</f>
        <v>4350434.1399999997</v>
      </c>
      <c r="M546" s="361">
        <v>0</v>
      </c>
      <c r="N546" s="361">
        <v>0</v>
      </c>
      <c r="O546" s="361">
        <v>0</v>
      </c>
      <c r="P546" s="361">
        <f t="shared" ref="P546:P556" si="70">L546</f>
        <v>4350434.1399999997</v>
      </c>
      <c r="Q546" s="361">
        <v>0</v>
      </c>
      <c r="R546" s="361">
        <v>0</v>
      </c>
      <c r="S546" s="105" t="s">
        <v>586</v>
      </c>
      <c r="T546" s="100"/>
      <c r="U546" s="101"/>
    </row>
    <row r="547" spans="1:21" ht="9" customHeight="1">
      <c r="A547" s="368">
        <v>172</v>
      </c>
      <c r="B547" s="240" t="s">
        <v>767</v>
      </c>
      <c r="C547" s="257" t="s">
        <v>1104</v>
      </c>
      <c r="D547" s="180" t="s">
        <v>1103</v>
      </c>
      <c r="E547" s="241" t="s">
        <v>599</v>
      </c>
      <c r="F547" s="242" t="s">
        <v>88</v>
      </c>
      <c r="G547" s="243">
        <v>5</v>
      </c>
      <c r="H547" s="243">
        <v>10</v>
      </c>
      <c r="I547" s="244">
        <v>7131.7</v>
      </c>
      <c r="J547" s="244">
        <v>6406.5</v>
      </c>
      <c r="K547" s="243">
        <v>280</v>
      </c>
      <c r="L547" s="178">
        <f>'Приложение 2.1'!G549</f>
        <v>7544301</v>
      </c>
      <c r="M547" s="361">
        <v>0</v>
      </c>
      <c r="N547" s="361">
        <v>0</v>
      </c>
      <c r="O547" s="361">
        <v>0</v>
      </c>
      <c r="P547" s="361">
        <f t="shared" si="70"/>
        <v>7544301</v>
      </c>
      <c r="Q547" s="361">
        <v>0</v>
      </c>
      <c r="R547" s="361">
        <v>0</v>
      </c>
      <c r="S547" s="105" t="s">
        <v>586</v>
      </c>
      <c r="T547" s="100"/>
      <c r="U547" s="101"/>
    </row>
    <row r="548" spans="1:21" ht="9" customHeight="1">
      <c r="A548" s="368">
        <v>173</v>
      </c>
      <c r="B548" s="240" t="s">
        <v>768</v>
      </c>
      <c r="C548" s="260" t="s">
        <v>1104</v>
      </c>
      <c r="D548" s="180" t="s">
        <v>1103</v>
      </c>
      <c r="E548" s="241" t="s">
        <v>611</v>
      </c>
      <c r="F548" s="242" t="s">
        <v>90</v>
      </c>
      <c r="G548" s="243">
        <v>5</v>
      </c>
      <c r="H548" s="243">
        <v>6</v>
      </c>
      <c r="I548" s="244">
        <v>4069.5</v>
      </c>
      <c r="J548" s="244">
        <v>4277</v>
      </c>
      <c r="K548" s="243">
        <v>216</v>
      </c>
      <c r="L548" s="178">
        <f>'Приложение 2.1'!G550</f>
        <v>5146311.1900000004</v>
      </c>
      <c r="M548" s="361">
        <v>0</v>
      </c>
      <c r="N548" s="361">
        <v>0</v>
      </c>
      <c r="O548" s="361">
        <v>0</v>
      </c>
      <c r="P548" s="361">
        <f t="shared" si="70"/>
        <v>5146311.1900000004</v>
      </c>
      <c r="Q548" s="361">
        <v>0</v>
      </c>
      <c r="R548" s="361">
        <v>0</v>
      </c>
      <c r="S548" s="105" t="s">
        <v>586</v>
      </c>
      <c r="T548" s="100"/>
      <c r="U548" s="101"/>
    </row>
    <row r="549" spans="1:21" ht="9" customHeight="1">
      <c r="A549" s="368">
        <v>174</v>
      </c>
      <c r="B549" s="240" t="s">
        <v>769</v>
      </c>
      <c r="C549" s="260" t="s">
        <v>1104</v>
      </c>
      <c r="D549" s="180" t="s">
        <v>1103</v>
      </c>
      <c r="E549" s="241" t="s">
        <v>607</v>
      </c>
      <c r="F549" s="242" t="s">
        <v>88</v>
      </c>
      <c r="G549" s="243">
        <v>5</v>
      </c>
      <c r="H549" s="243">
        <v>4</v>
      </c>
      <c r="I549" s="244">
        <v>2914.4</v>
      </c>
      <c r="J549" s="244">
        <v>2490.1</v>
      </c>
      <c r="K549" s="243">
        <v>116</v>
      </c>
      <c r="L549" s="178">
        <f>'Приложение 2.1'!G551</f>
        <v>1947962.85</v>
      </c>
      <c r="M549" s="361">
        <v>0</v>
      </c>
      <c r="N549" s="361">
        <v>0</v>
      </c>
      <c r="O549" s="361">
        <v>0</v>
      </c>
      <c r="P549" s="361">
        <f t="shared" si="70"/>
        <v>1947962.85</v>
      </c>
      <c r="Q549" s="361">
        <v>0</v>
      </c>
      <c r="R549" s="361">
        <v>0</v>
      </c>
      <c r="S549" s="105" t="s">
        <v>586</v>
      </c>
      <c r="T549" s="100"/>
      <c r="U549" s="101"/>
    </row>
    <row r="550" spans="1:21" ht="9" customHeight="1">
      <c r="A550" s="368">
        <v>175</v>
      </c>
      <c r="B550" s="240" t="s">
        <v>770</v>
      </c>
      <c r="C550" s="260" t="s">
        <v>1104</v>
      </c>
      <c r="D550" s="180" t="s">
        <v>1103</v>
      </c>
      <c r="E550" s="241" t="s">
        <v>599</v>
      </c>
      <c r="F550" s="242" t="s">
        <v>90</v>
      </c>
      <c r="G550" s="243">
        <v>5</v>
      </c>
      <c r="H550" s="243">
        <v>7</v>
      </c>
      <c r="I550" s="244">
        <v>6039.6</v>
      </c>
      <c r="J550" s="244">
        <v>5272</v>
      </c>
      <c r="K550" s="243">
        <v>231</v>
      </c>
      <c r="L550" s="178">
        <f>'Приложение 2.1'!G552</f>
        <v>7051966.04</v>
      </c>
      <c r="M550" s="361">
        <v>0</v>
      </c>
      <c r="N550" s="361">
        <v>0</v>
      </c>
      <c r="O550" s="361">
        <v>0</v>
      </c>
      <c r="P550" s="361">
        <f t="shared" si="70"/>
        <v>7051966.04</v>
      </c>
      <c r="Q550" s="361">
        <v>0</v>
      </c>
      <c r="R550" s="361">
        <v>0</v>
      </c>
      <c r="S550" s="105" t="s">
        <v>586</v>
      </c>
      <c r="T550" s="100"/>
      <c r="U550" s="101"/>
    </row>
    <row r="551" spans="1:21" ht="9" customHeight="1">
      <c r="A551" s="368">
        <v>176</v>
      </c>
      <c r="B551" s="240" t="s">
        <v>771</v>
      </c>
      <c r="C551" s="266" t="s">
        <v>1104</v>
      </c>
      <c r="D551" s="180" t="s">
        <v>1103</v>
      </c>
      <c r="E551" s="241" t="s">
        <v>596</v>
      </c>
      <c r="F551" s="242" t="s">
        <v>88</v>
      </c>
      <c r="G551" s="243">
        <v>2</v>
      </c>
      <c r="H551" s="243">
        <v>3</v>
      </c>
      <c r="I551" s="244">
        <v>945.1</v>
      </c>
      <c r="J551" s="244">
        <v>858.2</v>
      </c>
      <c r="K551" s="243">
        <v>38</v>
      </c>
      <c r="L551" s="178">
        <f>'Приложение 2.1'!G553</f>
        <v>2601079.75</v>
      </c>
      <c r="M551" s="361">
        <v>0</v>
      </c>
      <c r="N551" s="361">
        <v>0</v>
      </c>
      <c r="O551" s="361">
        <v>0</v>
      </c>
      <c r="P551" s="361">
        <f t="shared" si="70"/>
        <v>2601079.75</v>
      </c>
      <c r="Q551" s="361">
        <v>0</v>
      </c>
      <c r="R551" s="361">
        <v>0</v>
      </c>
      <c r="S551" s="105" t="s">
        <v>586</v>
      </c>
      <c r="T551" s="100"/>
      <c r="U551" s="101"/>
    </row>
    <row r="552" spans="1:21" ht="9" customHeight="1">
      <c r="A552" s="368">
        <v>177</v>
      </c>
      <c r="B552" s="240" t="s">
        <v>772</v>
      </c>
      <c r="C552" s="260" t="s">
        <v>1104</v>
      </c>
      <c r="D552" s="180" t="s">
        <v>1103</v>
      </c>
      <c r="E552" s="241" t="s">
        <v>590</v>
      </c>
      <c r="F552" s="242" t="s">
        <v>88</v>
      </c>
      <c r="G552" s="243">
        <v>3</v>
      </c>
      <c r="H552" s="243">
        <v>3</v>
      </c>
      <c r="I552" s="244">
        <v>1982.1</v>
      </c>
      <c r="J552" s="244">
        <v>1831.8</v>
      </c>
      <c r="K552" s="243">
        <v>84</v>
      </c>
      <c r="L552" s="178">
        <f>'Приложение 2.1'!G554</f>
        <v>3865405.65</v>
      </c>
      <c r="M552" s="361">
        <v>0</v>
      </c>
      <c r="N552" s="361">
        <v>0</v>
      </c>
      <c r="O552" s="361">
        <v>0</v>
      </c>
      <c r="P552" s="361">
        <f t="shared" si="70"/>
        <v>3865405.65</v>
      </c>
      <c r="Q552" s="361">
        <v>0</v>
      </c>
      <c r="R552" s="361">
        <v>0</v>
      </c>
      <c r="S552" s="105" t="s">
        <v>586</v>
      </c>
      <c r="T552" s="100"/>
      <c r="U552" s="101"/>
    </row>
    <row r="553" spans="1:21" ht="9" customHeight="1">
      <c r="A553" s="368">
        <v>178</v>
      </c>
      <c r="B553" s="240" t="s">
        <v>773</v>
      </c>
      <c r="C553" s="257" t="s">
        <v>1104</v>
      </c>
      <c r="D553" s="180" t="s">
        <v>1103</v>
      </c>
      <c r="E553" s="241" t="s">
        <v>596</v>
      </c>
      <c r="F553" s="242" t="s">
        <v>90</v>
      </c>
      <c r="G553" s="243">
        <v>5</v>
      </c>
      <c r="H553" s="243">
        <v>8</v>
      </c>
      <c r="I553" s="244">
        <v>6505.2</v>
      </c>
      <c r="J553" s="244">
        <v>5704.3</v>
      </c>
      <c r="K553" s="243">
        <v>230</v>
      </c>
      <c r="L553" s="178">
        <f>'Приложение 2.1'!G555</f>
        <v>3381560.37</v>
      </c>
      <c r="M553" s="361">
        <v>0</v>
      </c>
      <c r="N553" s="361">
        <v>0</v>
      </c>
      <c r="O553" s="361">
        <v>0</v>
      </c>
      <c r="P553" s="361">
        <f t="shared" si="70"/>
        <v>3381560.37</v>
      </c>
      <c r="Q553" s="361">
        <v>0</v>
      </c>
      <c r="R553" s="361">
        <v>0</v>
      </c>
      <c r="S553" s="105" t="s">
        <v>586</v>
      </c>
      <c r="T553" s="100"/>
      <c r="U553" s="101"/>
    </row>
    <row r="554" spans="1:21" ht="9" customHeight="1">
      <c r="A554" s="368">
        <v>179</v>
      </c>
      <c r="B554" s="240" t="s">
        <v>774</v>
      </c>
      <c r="C554" s="257" t="s">
        <v>1104</v>
      </c>
      <c r="D554" s="180" t="s">
        <v>1103</v>
      </c>
      <c r="E554" s="241" t="s">
        <v>589</v>
      </c>
      <c r="F554" s="242" t="s">
        <v>90</v>
      </c>
      <c r="G554" s="243">
        <v>5</v>
      </c>
      <c r="H554" s="243">
        <v>8</v>
      </c>
      <c r="I554" s="244">
        <v>6503.8</v>
      </c>
      <c r="J554" s="244">
        <v>5532.6</v>
      </c>
      <c r="K554" s="243">
        <v>218</v>
      </c>
      <c r="L554" s="178">
        <f>'Приложение 2.1'!G556</f>
        <v>3457871.86</v>
      </c>
      <c r="M554" s="361">
        <v>0</v>
      </c>
      <c r="N554" s="361">
        <v>0</v>
      </c>
      <c r="O554" s="361">
        <v>0</v>
      </c>
      <c r="P554" s="361">
        <f t="shared" si="70"/>
        <v>3457871.86</v>
      </c>
      <c r="Q554" s="361">
        <v>0</v>
      </c>
      <c r="R554" s="361">
        <v>0</v>
      </c>
      <c r="S554" s="105" t="s">
        <v>586</v>
      </c>
      <c r="T554" s="100"/>
      <c r="U554" s="101"/>
    </row>
    <row r="555" spans="1:21" ht="9" customHeight="1">
      <c r="A555" s="368">
        <v>180</v>
      </c>
      <c r="B555" s="240" t="s">
        <v>775</v>
      </c>
      <c r="C555" s="260" t="s">
        <v>1104</v>
      </c>
      <c r="D555" s="180" t="s">
        <v>1103</v>
      </c>
      <c r="E555" s="241" t="s">
        <v>596</v>
      </c>
      <c r="F555" s="242" t="s">
        <v>88</v>
      </c>
      <c r="G555" s="243">
        <v>5</v>
      </c>
      <c r="H555" s="243">
        <v>1</v>
      </c>
      <c r="I555" s="244">
        <v>2968.9</v>
      </c>
      <c r="J555" s="244">
        <v>2443.3000000000002</v>
      </c>
      <c r="K555" s="243">
        <v>119</v>
      </c>
      <c r="L555" s="178">
        <f>'Приложение 2.1'!G557</f>
        <v>2581793.59</v>
      </c>
      <c r="M555" s="361">
        <v>0</v>
      </c>
      <c r="N555" s="361">
        <v>0</v>
      </c>
      <c r="O555" s="361">
        <v>0</v>
      </c>
      <c r="P555" s="361">
        <f t="shared" si="70"/>
        <v>2581793.59</v>
      </c>
      <c r="Q555" s="361">
        <v>0</v>
      </c>
      <c r="R555" s="361">
        <v>0</v>
      </c>
      <c r="S555" s="105" t="s">
        <v>586</v>
      </c>
      <c r="T555" s="100"/>
      <c r="U555" s="101"/>
    </row>
    <row r="556" spans="1:21" ht="9" customHeight="1">
      <c r="A556" s="368">
        <v>181</v>
      </c>
      <c r="B556" s="186" t="s">
        <v>750</v>
      </c>
      <c r="C556" s="260" t="s">
        <v>1104</v>
      </c>
      <c r="D556" s="180" t="s">
        <v>1103</v>
      </c>
      <c r="E556" s="188" t="s">
        <v>763</v>
      </c>
      <c r="F556" s="189" t="s">
        <v>88</v>
      </c>
      <c r="G556" s="225">
        <v>2</v>
      </c>
      <c r="H556" s="225">
        <v>1</v>
      </c>
      <c r="I556" s="190">
        <v>232.5</v>
      </c>
      <c r="J556" s="190">
        <v>210.2</v>
      </c>
      <c r="K556" s="225">
        <v>7</v>
      </c>
      <c r="L556" s="178">
        <f>'Приложение 2.1'!G558</f>
        <v>1304957.18</v>
      </c>
      <c r="M556" s="361">
        <v>0</v>
      </c>
      <c r="N556" s="361">
        <v>0</v>
      </c>
      <c r="O556" s="361">
        <v>0</v>
      </c>
      <c r="P556" s="361">
        <f t="shared" si="70"/>
        <v>1304957.18</v>
      </c>
      <c r="Q556" s="361">
        <v>0</v>
      </c>
      <c r="R556" s="361">
        <v>0</v>
      </c>
      <c r="S556" s="105" t="s">
        <v>586</v>
      </c>
      <c r="T556" s="100"/>
      <c r="U556" s="101"/>
    </row>
    <row r="557" spans="1:21" ht="9" customHeight="1">
      <c r="A557" s="368">
        <v>182</v>
      </c>
      <c r="B557" s="129" t="s">
        <v>917</v>
      </c>
      <c r="C557" s="105" t="s">
        <v>1104</v>
      </c>
      <c r="D557" s="180" t="s">
        <v>1103</v>
      </c>
      <c r="E557" s="103">
        <v>1986</v>
      </c>
      <c r="F557" s="368" t="s">
        <v>88</v>
      </c>
      <c r="G557" s="103">
        <v>2</v>
      </c>
      <c r="H557" s="103">
        <v>1</v>
      </c>
      <c r="I557" s="122">
        <v>393.4</v>
      </c>
      <c r="J557" s="122">
        <v>362.5</v>
      </c>
      <c r="K557" s="103">
        <v>22</v>
      </c>
      <c r="L557" s="178">
        <f>'Приложение 2.1'!G559</f>
        <v>1272487.8899999999</v>
      </c>
      <c r="M557" s="361">
        <v>0</v>
      </c>
      <c r="N557" s="361">
        <v>0</v>
      </c>
      <c r="O557" s="361">
        <v>0</v>
      </c>
      <c r="P557" s="361">
        <f>L557</f>
        <v>1272487.8899999999</v>
      </c>
      <c r="Q557" s="361">
        <v>0</v>
      </c>
      <c r="R557" s="361">
        <v>0</v>
      </c>
      <c r="S557" s="105" t="s">
        <v>586</v>
      </c>
      <c r="T557" s="100"/>
      <c r="U557" s="101"/>
    </row>
    <row r="558" spans="1:21" ht="9" customHeight="1">
      <c r="A558" s="368">
        <v>183</v>
      </c>
      <c r="B558" s="129" t="s">
        <v>918</v>
      </c>
      <c r="C558" s="105" t="s">
        <v>1104</v>
      </c>
      <c r="D558" s="180" t="s">
        <v>1103</v>
      </c>
      <c r="E558" s="103">
        <v>1980</v>
      </c>
      <c r="F558" s="368" t="s">
        <v>88</v>
      </c>
      <c r="G558" s="103">
        <v>2</v>
      </c>
      <c r="H558" s="103">
        <v>3</v>
      </c>
      <c r="I558" s="122">
        <v>960.5</v>
      </c>
      <c r="J558" s="122">
        <v>974</v>
      </c>
      <c r="K558" s="103">
        <v>35</v>
      </c>
      <c r="L558" s="178">
        <f>'Приложение 2.1'!G560</f>
        <v>3812123.29</v>
      </c>
      <c r="M558" s="361">
        <v>0</v>
      </c>
      <c r="N558" s="361">
        <v>0</v>
      </c>
      <c r="O558" s="361">
        <v>0</v>
      </c>
      <c r="P558" s="361">
        <f>L558</f>
        <v>3812123.29</v>
      </c>
      <c r="Q558" s="361">
        <v>0</v>
      </c>
      <c r="R558" s="361">
        <v>0</v>
      </c>
      <c r="S558" s="105" t="s">
        <v>586</v>
      </c>
      <c r="T558" s="100"/>
      <c r="U558" s="101"/>
    </row>
    <row r="559" spans="1:21" ht="27" customHeight="1">
      <c r="A559" s="514" t="s">
        <v>1236</v>
      </c>
      <c r="B559" s="514"/>
      <c r="C559" s="105"/>
      <c r="D559" s="354"/>
      <c r="E559" s="114" t="s">
        <v>388</v>
      </c>
      <c r="F559" s="114" t="s">
        <v>388</v>
      </c>
      <c r="G559" s="114" t="s">
        <v>388</v>
      </c>
      <c r="H559" s="114" t="s">
        <v>388</v>
      </c>
      <c r="I559" s="269">
        <f>SUM(I545:I558)</f>
        <v>46838.9</v>
      </c>
      <c r="J559" s="269">
        <f>SUM(J545:J558)</f>
        <v>41973.9</v>
      </c>
      <c r="K559" s="106">
        <f>SUM(K545:K558)</f>
        <v>1847</v>
      </c>
      <c r="L559" s="269">
        <f>SUM(L545:L558)</f>
        <v>52706728.269999996</v>
      </c>
      <c r="M559" s="269">
        <f t="shared" ref="M559:R559" si="71">SUM(M545:M558)</f>
        <v>0</v>
      </c>
      <c r="N559" s="269">
        <f t="shared" si="71"/>
        <v>0</v>
      </c>
      <c r="O559" s="269">
        <f t="shared" si="71"/>
        <v>0</v>
      </c>
      <c r="P559" s="269">
        <f t="shared" si="71"/>
        <v>52706728.269999996</v>
      </c>
      <c r="Q559" s="269">
        <f t="shared" si="71"/>
        <v>0</v>
      </c>
      <c r="R559" s="269">
        <f t="shared" si="71"/>
        <v>0</v>
      </c>
      <c r="S559" s="361"/>
      <c r="T559" s="360"/>
      <c r="U559" s="101"/>
    </row>
    <row r="560" spans="1:21" ht="9" customHeight="1">
      <c r="A560" s="430" t="s">
        <v>240</v>
      </c>
      <c r="B560" s="430"/>
      <c r="C560" s="430"/>
      <c r="D560" s="430"/>
      <c r="E560" s="430"/>
      <c r="F560" s="430"/>
      <c r="G560" s="430"/>
      <c r="H560" s="430"/>
      <c r="I560" s="430"/>
      <c r="J560" s="430"/>
      <c r="K560" s="430"/>
      <c r="L560" s="430"/>
      <c r="M560" s="430"/>
      <c r="N560" s="430"/>
      <c r="O560" s="430"/>
      <c r="P560" s="430"/>
      <c r="Q560" s="430"/>
      <c r="R560" s="430"/>
      <c r="S560" s="430"/>
      <c r="T560" s="209"/>
      <c r="U560" s="209"/>
    </row>
    <row r="561" spans="1:21" ht="9" customHeight="1">
      <c r="A561" s="368">
        <v>184</v>
      </c>
      <c r="B561" s="245" t="s">
        <v>989</v>
      </c>
      <c r="C561" s="267" t="s">
        <v>1104</v>
      </c>
      <c r="D561" s="180" t="s">
        <v>1103</v>
      </c>
      <c r="E561" s="349">
        <v>1972</v>
      </c>
      <c r="F561" s="246" t="s">
        <v>88</v>
      </c>
      <c r="G561" s="247">
        <v>3</v>
      </c>
      <c r="H561" s="247">
        <v>2</v>
      </c>
      <c r="I561" s="248">
        <v>919.3</v>
      </c>
      <c r="J561" s="248">
        <v>895.2</v>
      </c>
      <c r="K561" s="247">
        <v>56</v>
      </c>
      <c r="L561" s="178">
        <f>'Приложение 2.1'!G563</f>
        <v>1552132.63</v>
      </c>
      <c r="M561" s="361">
        <v>0</v>
      </c>
      <c r="N561" s="361">
        <v>0</v>
      </c>
      <c r="O561" s="361">
        <v>0</v>
      </c>
      <c r="P561" s="361">
        <f>L561</f>
        <v>1552132.63</v>
      </c>
      <c r="Q561" s="361">
        <v>0</v>
      </c>
      <c r="R561" s="361">
        <v>0</v>
      </c>
      <c r="S561" s="105" t="s">
        <v>586</v>
      </c>
      <c r="T561" s="100"/>
      <c r="U561" s="101"/>
    </row>
    <row r="562" spans="1:21" ht="9" customHeight="1">
      <c r="A562" s="368">
        <v>185</v>
      </c>
      <c r="B562" s="245" t="s">
        <v>990</v>
      </c>
      <c r="C562" s="267" t="s">
        <v>1104</v>
      </c>
      <c r="D562" s="180" t="s">
        <v>1103</v>
      </c>
      <c r="E562" s="349">
        <v>1975</v>
      </c>
      <c r="F562" s="246" t="s">
        <v>88</v>
      </c>
      <c r="G562" s="247">
        <v>5</v>
      </c>
      <c r="H562" s="247">
        <v>1</v>
      </c>
      <c r="I562" s="248">
        <v>4632.1000000000004</v>
      </c>
      <c r="J562" s="248">
        <v>3823.3</v>
      </c>
      <c r="K562" s="247">
        <v>274</v>
      </c>
      <c r="L562" s="178">
        <f>'Приложение 2.1'!G564</f>
        <v>3022994.49</v>
      </c>
      <c r="M562" s="361">
        <v>0</v>
      </c>
      <c r="N562" s="361">
        <v>0</v>
      </c>
      <c r="O562" s="361">
        <v>0</v>
      </c>
      <c r="P562" s="361">
        <f>L562</f>
        <v>3022994.49</v>
      </c>
      <c r="Q562" s="361">
        <v>0</v>
      </c>
      <c r="R562" s="361">
        <v>0</v>
      </c>
      <c r="S562" s="105" t="s">
        <v>586</v>
      </c>
      <c r="T562" s="100"/>
      <c r="U562" s="101"/>
    </row>
    <row r="563" spans="1:21" ht="9" customHeight="1">
      <c r="A563" s="368">
        <v>186</v>
      </c>
      <c r="B563" s="226" t="s">
        <v>1031</v>
      </c>
      <c r="C563" s="263" t="s">
        <v>1104</v>
      </c>
      <c r="D563" s="227" t="s">
        <v>1103</v>
      </c>
      <c r="E563" s="350">
        <v>1982</v>
      </c>
      <c r="F563" s="229" t="s">
        <v>88</v>
      </c>
      <c r="G563" s="230">
        <v>5</v>
      </c>
      <c r="H563" s="230">
        <v>4</v>
      </c>
      <c r="I563" s="231">
        <v>3422.3</v>
      </c>
      <c r="J563" s="231">
        <v>2764.1</v>
      </c>
      <c r="K563" s="230">
        <v>114</v>
      </c>
      <c r="L563" s="178">
        <f>'Приложение 2.1'!G565</f>
        <v>2189754.9900000002</v>
      </c>
      <c r="M563" s="361">
        <v>0</v>
      </c>
      <c r="N563" s="361">
        <v>0</v>
      </c>
      <c r="O563" s="361">
        <v>0</v>
      </c>
      <c r="P563" s="361">
        <f>L563</f>
        <v>2189754.9900000002</v>
      </c>
      <c r="Q563" s="361">
        <v>0</v>
      </c>
      <c r="R563" s="361">
        <v>0</v>
      </c>
      <c r="S563" s="105" t="s">
        <v>586</v>
      </c>
      <c r="T563" s="100"/>
      <c r="U563" s="101"/>
    </row>
    <row r="564" spans="1:21" ht="24.75" customHeight="1">
      <c r="A564" s="514" t="s">
        <v>1164</v>
      </c>
      <c r="B564" s="514"/>
      <c r="C564" s="105"/>
      <c r="D564" s="354"/>
      <c r="E564" s="368" t="s">
        <v>388</v>
      </c>
      <c r="F564" s="368" t="s">
        <v>388</v>
      </c>
      <c r="G564" s="368" t="s">
        <v>388</v>
      </c>
      <c r="H564" s="368" t="s">
        <v>388</v>
      </c>
      <c r="I564" s="361">
        <f>SUM(I561:I563)</f>
        <v>8973.7000000000007</v>
      </c>
      <c r="J564" s="361">
        <f t="shared" ref="J564:R564" si="72">SUM(J561:J563)</f>
        <v>7482.6</v>
      </c>
      <c r="K564" s="104">
        <f t="shared" si="72"/>
        <v>444</v>
      </c>
      <c r="L564" s="361">
        <f t="shared" si="72"/>
        <v>6764882.1100000003</v>
      </c>
      <c r="M564" s="361">
        <f t="shared" si="72"/>
        <v>0</v>
      </c>
      <c r="N564" s="361">
        <f t="shared" si="72"/>
        <v>0</v>
      </c>
      <c r="O564" s="361">
        <f t="shared" si="72"/>
        <v>0</v>
      </c>
      <c r="P564" s="361">
        <f t="shared" si="72"/>
        <v>6764882.1100000003</v>
      </c>
      <c r="Q564" s="361">
        <f t="shared" si="72"/>
        <v>0</v>
      </c>
      <c r="R564" s="361">
        <f t="shared" si="72"/>
        <v>0</v>
      </c>
      <c r="S564" s="361"/>
      <c r="T564" s="100"/>
      <c r="U564" s="101"/>
    </row>
    <row r="565" spans="1:21" ht="9" customHeight="1">
      <c r="A565" s="430" t="s">
        <v>249</v>
      </c>
      <c r="B565" s="430"/>
      <c r="C565" s="430"/>
      <c r="D565" s="430"/>
      <c r="E565" s="430"/>
      <c r="F565" s="430"/>
      <c r="G565" s="430"/>
      <c r="H565" s="430"/>
      <c r="I565" s="430"/>
      <c r="J565" s="430"/>
      <c r="K565" s="430"/>
      <c r="L565" s="430"/>
      <c r="M565" s="430"/>
      <c r="N565" s="430"/>
      <c r="O565" s="430"/>
      <c r="P565" s="430"/>
      <c r="Q565" s="430"/>
      <c r="R565" s="430"/>
      <c r="S565" s="430"/>
      <c r="T565" s="209"/>
      <c r="U565" s="209"/>
    </row>
    <row r="566" spans="1:21" ht="9" customHeight="1">
      <c r="A566" s="368">
        <v>187</v>
      </c>
      <c r="B566" s="249" t="s">
        <v>783</v>
      </c>
      <c r="C566" s="105" t="s">
        <v>1104</v>
      </c>
      <c r="D566" s="180" t="s">
        <v>1103</v>
      </c>
      <c r="E566" s="103">
        <v>1958</v>
      </c>
      <c r="F566" s="368" t="s">
        <v>88</v>
      </c>
      <c r="G566" s="103">
        <v>2</v>
      </c>
      <c r="H566" s="103">
        <v>2</v>
      </c>
      <c r="I566" s="361">
        <v>636.20000000000005</v>
      </c>
      <c r="J566" s="361">
        <v>622.20000000000005</v>
      </c>
      <c r="K566" s="368">
        <v>22</v>
      </c>
      <c r="L566" s="178">
        <f>'Приложение 2.1'!G568</f>
        <v>2448077.12</v>
      </c>
      <c r="M566" s="361">
        <v>0</v>
      </c>
      <c r="N566" s="361">
        <v>0</v>
      </c>
      <c r="O566" s="361">
        <v>0</v>
      </c>
      <c r="P566" s="361">
        <f t="shared" ref="P566:P571" si="73">L566</f>
        <v>2448077.12</v>
      </c>
      <c r="Q566" s="361">
        <v>0</v>
      </c>
      <c r="R566" s="361">
        <v>0</v>
      </c>
      <c r="S566" s="105" t="s">
        <v>586</v>
      </c>
      <c r="T566" s="100"/>
      <c r="U566" s="101"/>
    </row>
    <row r="567" spans="1:21" ht="9" customHeight="1">
      <c r="A567" s="368">
        <v>188</v>
      </c>
      <c r="B567" s="249" t="s">
        <v>784</v>
      </c>
      <c r="C567" s="105" t="s">
        <v>1104</v>
      </c>
      <c r="D567" s="180" t="s">
        <v>1103</v>
      </c>
      <c r="E567" s="103">
        <v>1956</v>
      </c>
      <c r="F567" s="368" t="s">
        <v>88</v>
      </c>
      <c r="G567" s="103">
        <v>2</v>
      </c>
      <c r="H567" s="103">
        <v>2</v>
      </c>
      <c r="I567" s="361">
        <v>646.1</v>
      </c>
      <c r="J567" s="361">
        <v>610.79999999999995</v>
      </c>
      <c r="K567" s="368">
        <v>29</v>
      </c>
      <c r="L567" s="178">
        <f>'Приложение 2.1'!G569</f>
        <v>2180001.65</v>
      </c>
      <c r="M567" s="361">
        <v>0</v>
      </c>
      <c r="N567" s="361">
        <v>0</v>
      </c>
      <c r="O567" s="361">
        <v>0</v>
      </c>
      <c r="P567" s="361">
        <f t="shared" si="73"/>
        <v>2180001.65</v>
      </c>
      <c r="Q567" s="361">
        <v>0</v>
      </c>
      <c r="R567" s="361">
        <v>0</v>
      </c>
      <c r="S567" s="105" t="s">
        <v>586</v>
      </c>
      <c r="T567" s="100"/>
      <c r="U567" s="101"/>
    </row>
    <row r="568" spans="1:21" ht="9" customHeight="1">
      <c r="A568" s="368">
        <v>189</v>
      </c>
      <c r="B568" s="249" t="s">
        <v>785</v>
      </c>
      <c r="C568" s="105" t="s">
        <v>1104</v>
      </c>
      <c r="D568" s="180" t="s">
        <v>1103</v>
      </c>
      <c r="E568" s="103">
        <v>1955</v>
      </c>
      <c r="F568" s="368" t="s">
        <v>88</v>
      </c>
      <c r="G568" s="103">
        <v>2</v>
      </c>
      <c r="H568" s="103">
        <v>1</v>
      </c>
      <c r="I568" s="361">
        <v>914.3</v>
      </c>
      <c r="J568" s="361">
        <v>535.4</v>
      </c>
      <c r="K568" s="368">
        <v>47</v>
      </c>
      <c r="L568" s="178">
        <f>'Приложение 2.1'!G570</f>
        <v>2734824.64</v>
      </c>
      <c r="M568" s="361">
        <v>0</v>
      </c>
      <c r="N568" s="361">
        <v>0</v>
      </c>
      <c r="O568" s="361">
        <v>0</v>
      </c>
      <c r="P568" s="361">
        <f t="shared" si="73"/>
        <v>2734824.64</v>
      </c>
      <c r="Q568" s="361">
        <v>0</v>
      </c>
      <c r="R568" s="361">
        <v>0</v>
      </c>
      <c r="S568" s="105" t="s">
        <v>586</v>
      </c>
      <c r="T568" s="100"/>
      <c r="U568" s="101"/>
    </row>
    <row r="569" spans="1:21" ht="9" customHeight="1">
      <c r="A569" s="368">
        <v>190</v>
      </c>
      <c r="B569" s="249" t="s">
        <v>786</v>
      </c>
      <c r="C569" s="105" t="s">
        <v>1104</v>
      </c>
      <c r="D569" s="180" t="s">
        <v>1103</v>
      </c>
      <c r="E569" s="103">
        <v>1952</v>
      </c>
      <c r="F569" s="368" t="s">
        <v>250</v>
      </c>
      <c r="G569" s="103">
        <v>3</v>
      </c>
      <c r="H569" s="103">
        <v>2</v>
      </c>
      <c r="I569" s="361">
        <v>1080</v>
      </c>
      <c r="J569" s="361">
        <v>623.5</v>
      </c>
      <c r="K569" s="368">
        <v>19</v>
      </c>
      <c r="L569" s="178">
        <f>'Приложение 2.1'!G571</f>
        <v>2340207.09</v>
      </c>
      <c r="M569" s="361">
        <v>0</v>
      </c>
      <c r="N569" s="361">
        <v>0</v>
      </c>
      <c r="O569" s="361">
        <v>0</v>
      </c>
      <c r="P569" s="361">
        <f t="shared" si="73"/>
        <v>2340207.09</v>
      </c>
      <c r="Q569" s="361">
        <v>0</v>
      </c>
      <c r="R569" s="361">
        <v>0</v>
      </c>
      <c r="S569" s="105" t="s">
        <v>586</v>
      </c>
      <c r="T569" s="100"/>
      <c r="U569" s="101"/>
    </row>
    <row r="570" spans="1:21" ht="9" customHeight="1">
      <c r="A570" s="368">
        <v>191</v>
      </c>
      <c r="B570" s="249" t="s">
        <v>1191</v>
      </c>
      <c r="C570" s="105" t="s">
        <v>1104</v>
      </c>
      <c r="D570" s="180" t="s">
        <v>1103</v>
      </c>
      <c r="E570" s="368">
        <v>1992</v>
      </c>
      <c r="F570" s="368" t="s">
        <v>250</v>
      </c>
      <c r="G570" s="103">
        <v>9</v>
      </c>
      <c r="H570" s="103">
        <v>2</v>
      </c>
      <c r="I570" s="361">
        <f t="shared" ref="I570" si="74">M570+K570+J570</f>
        <v>4271.6499999999996</v>
      </c>
      <c r="J570" s="361">
        <v>4123.6499999999996</v>
      </c>
      <c r="K570" s="368">
        <v>148</v>
      </c>
      <c r="L570" s="178">
        <f>'Приложение 2.1'!G572</f>
        <v>3590953.22</v>
      </c>
      <c r="M570" s="361">
        <v>0</v>
      </c>
      <c r="N570" s="361">
        <v>0</v>
      </c>
      <c r="O570" s="361">
        <v>0</v>
      </c>
      <c r="P570" s="361">
        <f t="shared" si="73"/>
        <v>3590953.22</v>
      </c>
      <c r="Q570" s="361">
        <v>0</v>
      </c>
      <c r="R570" s="361">
        <v>0</v>
      </c>
      <c r="S570" s="105" t="s">
        <v>586</v>
      </c>
      <c r="T570" s="100"/>
      <c r="U570" s="101"/>
    </row>
    <row r="571" spans="1:21" ht="9" customHeight="1">
      <c r="A571" s="368">
        <v>192</v>
      </c>
      <c r="B571" s="249" t="s">
        <v>1206</v>
      </c>
      <c r="C571" s="105" t="s">
        <v>1104</v>
      </c>
      <c r="D571" s="180" t="s">
        <v>1103</v>
      </c>
      <c r="E571" s="368">
        <v>1984</v>
      </c>
      <c r="F571" s="368" t="s">
        <v>88</v>
      </c>
      <c r="G571" s="103">
        <v>3</v>
      </c>
      <c r="H571" s="103">
        <v>2</v>
      </c>
      <c r="I571" s="361">
        <v>1051.98</v>
      </c>
      <c r="J571" s="361">
        <v>617.78</v>
      </c>
      <c r="K571" s="368">
        <v>38</v>
      </c>
      <c r="L571" s="178">
        <f>'Приложение 2.1'!G573</f>
        <v>2008117.56</v>
      </c>
      <c r="M571" s="361">
        <v>0</v>
      </c>
      <c r="N571" s="361">
        <v>0</v>
      </c>
      <c r="O571" s="361">
        <v>0</v>
      </c>
      <c r="P571" s="361">
        <f t="shared" si="73"/>
        <v>2008117.56</v>
      </c>
      <c r="Q571" s="361">
        <v>0</v>
      </c>
      <c r="R571" s="361">
        <v>0</v>
      </c>
      <c r="S571" s="105" t="s">
        <v>586</v>
      </c>
      <c r="T571" s="100"/>
      <c r="U571" s="101"/>
    </row>
    <row r="572" spans="1:21" ht="25.5" customHeight="1">
      <c r="A572" s="514" t="s">
        <v>248</v>
      </c>
      <c r="B572" s="514"/>
      <c r="C572" s="105"/>
      <c r="D572" s="354"/>
      <c r="E572" s="368" t="s">
        <v>388</v>
      </c>
      <c r="F572" s="368" t="s">
        <v>388</v>
      </c>
      <c r="G572" s="368" t="s">
        <v>388</v>
      </c>
      <c r="H572" s="368" t="s">
        <v>388</v>
      </c>
      <c r="I572" s="361">
        <f>SUM(I566:I571)</f>
        <v>8600.23</v>
      </c>
      <c r="J572" s="361">
        <f>SUM(J566:J571)</f>
        <v>7133.329999999999</v>
      </c>
      <c r="K572" s="104">
        <f>SUM(K566:K571)</f>
        <v>303</v>
      </c>
      <c r="L572" s="361">
        <f>SUM(L566:L571)</f>
        <v>15302181.280000001</v>
      </c>
      <c r="M572" s="361">
        <f t="shared" ref="M572:R572" si="75">SUM(M566:M571)</f>
        <v>0</v>
      </c>
      <c r="N572" s="361">
        <f t="shared" si="75"/>
        <v>0</v>
      </c>
      <c r="O572" s="361">
        <f t="shared" si="75"/>
        <v>0</v>
      </c>
      <c r="P572" s="361">
        <f t="shared" si="75"/>
        <v>15302181.280000001</v>
      </c>
      <c r="Q572" s="361">
        <f t="shared" si="75"/>
        <v>0</v>
      </c>
      <c r="R572" s="361">
        <f t="shared" si="75"/>
        <v>0</v>
      </c>
      <c r="S572" s="361"/>
      <c r="T572" s="100"/>
      <c r="U572" s="101"/>
    </row>
    <row r="573" spans="1:21" ht="9" customHeight="1">
      <c r="A573" s="440" t="s">
        <v>257</v>
      </c>
      <c r="B573" s="440"/>
      <c r="C573" s="440"/>
      <c r="D573" s="440"/>
      <c r="E573" s="440"/>
      <c r="F573" s="440"/>
      <c r="G573" s="440"/>
      <c r="H573" s="440"/>
      <c r="I573" s="440"/>
      <c r="J573" s="440"/>
      <c r="K573" s="440"/>
      <c r="L573" s="440"/>
      <c r="M573" s="440"/>
      <c r="N573" s="440"/>
      <c r="O573" s="440"/>
      <c r="P573" s="440"/>
      <c r="Q573" s="440"/>
      <c r="R573" s="440"/>
      <c r="S573" s="440"/>
      <c r="T573" s="237"/>
      <c r="U573" s="237"/>
    </row>
    <row r="574" spans="1:21" ht="9" customHeight="1">
      <c r="A574" s="139">
        <v>193</v>
      </c>
      <c r="B574" s="354" t="s">
        <v>791</v>
      </c>
      <c r="C574" s="105" t="s">
        <v>1104</v>
      </c>
      <c r="D574" s="180" t="s">
        <v>1103</v>
      </c>
      <c r="E574" s="103">
        <v>1958</v>
      </c>
      <c r="F574" s="368" t="s">
        <v>88</v>
      </c>
      <c r="G574" s="103">
        <v>2</v>
      </c>
      <c r="H574" s="103">
        <v>2</v>
      </c>
      <c r="I574" s="361">
        <v>782.35</v>
      </c>
      <c r="J574" s="361">
        <v>702.8</v>
      </c>
      <c r="K574" s="103">
        <v>31</v>
      </c>
      <c r="L574" s="178">
        <f>'Приложение 2.1'!G576</f>
        <v>2487969.84</v>
      </c>
      <c r="M574" s="361">
        <v>0</v>
      </c>
      <c r="N574" s="361">
        <v>0</v>
      </c>
      <c r="O574" s="361">
        <v>0</v>
      </c>
      <c r="P574" s="361">
        <f>L574</f>
        <v>2487969.84</v>
      </c>
      <c r="Q574" s="361">
        <v>0</v>
      </c>
      <c r="R574" s="361">
        <v>0</v>
      </c>
      <c r="S574" s="105" t="s">
        <v>586</v>
      </c>
      <c r="T574" s="100"/>
      <c r="U574" s="101"/>
    </row>
    <row r="575" spans="1:21" ht="9" customHeight="1">
      <c r="A575" s="139">
        <v>194</v>
      </c>
      <c r="B575" s="354" t="s">
        <v>792</v>
      </c>
      <c r="C575" s="105" t="s">
        <v>1104</v>
      </c>
      <c r="D575" s="180" t="s">
        <v>1103</v>
      </c>
      <c r="E575" s="103">
        <v>1963</v>
      </c>
      <c r="F575" s="368" t="s">
        <v>88</v>
      </c>
      <c r="G575" s="103">
        <v>4</v>
      </c>
      <c r="H575" s="103">
        <v>2</v>
      </c>
      <c r="I575" s="361">
        <v>1950.1</v>
      </c>
      <c r="J575" s="361">
        <v>1102.5</v>
      </c>
      <c r="K575" s="103">
        <v>114</v>
      </c>
      <c r="L575" s="178">
        <f>'Приложение 2.1'!G577</f>
        <v>3810439.71</v>
      </c>
      <c r="M575" s="361">
        <v>0</v>
      </c>
      <c r="N575" s="361">
        <v>0</v>
      </c>
      <c r="O575" s="361">
        <v>0</v>
      </c>
      <c r="P575" s="361">
        <f>L575</f>
        <v>3810439.71</v>
      </c>
      <c r="Q575" s="361">
        <v>0</v>
      </c>
      <c r="R575" s="361">
        <v>0</v>
      </c>
      <c r="S575" s="105" t="s">
        <v>586</v>
      </c>
      <c r="T575" s="100"/>
      <c r="U575" s="101"/>
    </row>
    <row r="576" spans="1:21" ht="28.5" customHeight="1">
      <c r="A576" s="515" t="s">
        <v>259</v>
      </c>
      <c r="B576" s="515"/>
      <c r="C576" s="147"/>
      <c r="D576" s="374"/>
      <c r="E576" s="368" t="s">
        <v>388</v>
      </c>
      <c r="F576" s="368" t="s">
        <v>388</v>
      </c>
      <c r="G576" s="368" t="s">
        <v>388</v>
      </c>
      <c r="H576" s="368" t="s">
        <v>388</v>
      </c>
      <c r="I576" s="361">
        <f>SUM(I574:I575)</f>
        <v>2732.45</v>
      </c>
      <c r="J576" s="361">
        <f>SUM(J574:J575)</f>
        <v>1805.3</v>
      </c>
      <c r="K576" s="104">
        <f t="shared" ref="K576:R576" si="76">SUM(K574:K575)</f>
        <v>145</v>
      </c>
      <c r="L576" s="361">
        <f t="shared" si="76"/>
        <v>6298409.5499999998</v>
      </c>
      <c r="M576" s="361">
        <f t="shared" si="76"/>
        <v>0</v>
      </c>
      <c r="N576" s="361">
        <f t="shared" si="76"/>
        <v>0</v>
      </c>
      <c r="O576" s="361">
        <f t="shared" si="76"/>
        <v>0</v>
      </c>
      <c r="P576" s="361">
        <f t="shared" si="76"/>
        <v>6298409.5499999998</v>
      </c>
      <c r="Q576" s="361">
        <f t="shared" si="76"/>
        <v>0</v>
      </c>
      <c r="R576" s="361">
        <f t="shared" si="76"/>
        <v>0</v>
      </c>
      <c r="S576" s="361"/>
      <c r="T576" s="210"/>
      <c r="U576" s="211"/>
    </row>
    <row r="577" spans="1:22" ht="9" customHeight="1">
      <c r="A577" s="430" t="s">
        <v>262</v>
      </c>
      <c r="B577" s="430"/>
      <c r="C577" s="430"/>
      <c r="D577" s="430"/>
      <c r="E577" s="430"/>
      <c r="F577" s="430"/>
      <c r="G577" s="430"/>
      <c r="H577" s="430"/>
      <c r="I577" s="430"/>
      <c r="J577" s="430"/>
      <c r="K577" s="430"/>
      <c r="L577" s="430"/>
      <c r="M577" s="430"/>
      <c r="N577" s="430"/>
      <c r="O577" s="430"/>
      <c r="P577" s="430"/>
      <c r="Q577" s="430"/>
      <c r="R577" s="430"/>
      <c r="S577" s="430"/>
      <c r="T577" s="209"/>
      <c r="U577" s="209"/>
      <c r="V577" s="208"/>
    </row>
    <row r="578" spans="1:22" ht="9" customHeight="1">
      <c r="A578" s="368">
        <v>195</v>
      </c>
      <c r="B578" s="354" t="s">
        <v>1170</v>
      </c>
      <c r="C578" s="105" t="s">
        <v>1104</v>
      </c>
      <c r="D578" s="180" t="s">
        <v>1103</v>
      </c>
      <c r="E578" s="368">
        <v>1966</v>
      </c>
      <c r="F578" s="368" t="s">
        <v>88</v>
      </c>
      <c r="G578" s="103">
        <v>3</v>
      </c>
      <c r="H578" s="103">
        <v>2</v>
      </c>
      <c r="I578" s="361">
        <v>1265.0999999999999</v>
      </c>
      <c r="J578" s="361">
        <v>717.1</v>
      </c>
      <c r="K578" s="103">
        <v>57</v>
      </c>
      <c r="L578" s="178">
        <f>'Приложение 2.1'!G580</f>
        <v>2065214</v>
      </c>
      <c r="M578" s="361">
        <v>0</v>
      </c>
      <c r="N578" s="361">
        <v>0</v>
      </c>
      <c r="O578" s="361">
        <v>0</v>
      </c>
      <c r="P578" s="361">
        <f>L578</f>
        <v>2065214</v>
      </c>
      <c r="Q578" s="361">
        <v>0</v>
      </c>
      <c r="R578" s="361">
        <v>0</v>
      </c>
      <c r="S578" s="105" t="s">
        <v>586</v>
      </c>
      <c r="T578" s="100"/>
      <c r="U578" s="101"/>
      <c r="V578" s="208"/>
    </row>
    <row r="579" spans="1:22" ht="9" customHeight="1">
      <c r="A579" s="368">
        <v>196</v>
      </c>
      <c r="B579" s="354" t="s">
        <v>1171</v>
      </c>
      <c r="C579" s="105" t="s">
        <v>1104</v>
      </c>
      <c r="D579" s="180" t="s">
        <v>1103</v>
      </c>
      <c r="E579" s="368">
        <v>1967</v>
      </c>
      <c r="F579" s="368" t="s">
        <v>88</v>
      </c>
      <c r="G579" s="103">
        <v>3</v>
      </c>
      <c r="H579" s="103">
        <v>2</v>
      </c>
      <c r="I579" s="361">
        <v>1248.0999999999999</v>
      </c>
      <c r="J579" s="361">
        <v>732</v>
      </c>
      <c r="K579" s="368">
        <v>38</v>
      </c>
      <c r="L579" s="178">
        <f>'Приложение 2.1'!G581</f>
        <v>2085589.32</v>
      </c>
      <c r="M579" s="361">
        <v>0</v>
      </c>
      <c r="N579" s="361">
        <v>0</v>
      </c>
      <c r="O579" s="361">
        <v>0</v>
      </c>
      <c r="P579" s="361">
        <f>L579</f>
        <v>2085589.32</v>
      </c>
      <c r="Q579" s="361">
        <v>0</v>
      </c>
      <c r="R579" s="361">
        <v>0</v>
      </c>
      <c r="S579" s="105" t="s">
        <v>586</v>
      </c>
      <c r="T579" s="100"/>
      <c r="U579" s="101"/>
      <c r="V579" s="208"/>
    </row>
    <row r="580" spans="1:22" ht="9" customHeight="1">
      <c r="A580" s="368">
        <v>197</v>
      </c>
      <c r="B580" s="275" t="s">
        <v>1208</v>
      </c>
      <c r="C580" s="105" t="s">
        <v>1104</v>
      </c>
      <c r="D580" s="180" t="s">
        <v>1103</v>
      </c>
      <c r="E580" s="368">
        <v>1980</v>
      </c>
      <c r="F580" s="368" t="s">
        <v>88</v>
      </c>
      <c r="G580" s="103">
        <v>2</v>
      </c>
      <c r="H580" s="103">
        <v>3</v>
      </c>
      <c r="I580" s="361">
        <v>967.1</v>
      </c>
      <c r="J580" s="361">
        <v>862.5</v>
      </c>
      <c r="K580" s="368">
        <v>33</v>
      </c>
      <c r="L580" s="178">
        <f>'Приложение 2.1'!G582</f>
        <v>3418925.57</v>
      </c>
      <c r="M580" s="361">
        <v>0</v>
      </c>
      <c r="N580" s="361">
        <v>0</v>
      </c>
      <c r="O580" s="361">
        <v>0</v>
      </c>
      <c r="P580" s="361">
        <f t="shared" ref="P580:P581" si="77">L580</f>
        <v>3418925.57</v>
      </c>
      <c r="Q580" s="361">
        <v>0</v>
      </c>
      <c r="R580" s="361">
        <v>0</v>
      </c>
      <c r="S580" s="105" t="s">
        <v>586</v>
      </c>
      <c r="T580" s="100"/>
      <c r="U580" s="101"/>
      <c r="V580" s="208"/>
    </row>
    <row r="581" spans="1:22" ht="9" customHeight="1">
      <c r="A581" s="368">
        <v>198</v>
      </c>
      <c r="B581" s="275" t="s">
        <v>1209</v>
      </c>
      <c r="C581" s="105" t="s">
        <v>1104</v>
      </c>
      <c r="D581" s="180" t="s">
        <v>1103</v>
      </c>
      <c r="E581" s="368">
        <v>1982</v>
      </c>
      <c r="F581" s="368" t="s">
        <v>88</v>
      </c>
      <c r="G581" s="103">
        <v>2</v>
      </c>
      <c r="H581" s="103">
        <v>3</v>
      </c>
      <c r="I581" s="361">
        <v>928.9</v>
      </c>
      <c r="J581" s="361">
        <v>512.20000000000005</v>
      </c>
      <c r="K581" s="368">
        <v>42</v>
      </c>
      <c r="L581" s="178">
        <f>'Приложение 2.1'!G583</f>
        <v>2196826.7799999998</v>
      </c>
      <c r="M581" s="361">
        <v>0</v>
      </c>
      <c r="N581" s="361">
        <v>0</v>
      </c>
      <c r="O581" s="361">
        <v>0</v>
      </c>
      <c r="P581" s="361">
        <f t="shared" si="77"/>
        <v>2196826.7799999998</v>
      </c>
      <c r="Q581" s="361">
        <v>0</v>
      </c>
      <c r="R581" s="361">
        <v>0</v>
      </c>
      <c r="S581" s="105" t="s">
        <v>586</v>
      </c>
      <c r="T581" s="100"/>
      <c r="U581" s="101"/>
      <c r="V581" s="208"/>
    </row>
    <row r="582" spans="1:22" ht="30.75" customHeight="1">
      <c r="A582" s="514" t="s">
        <v>438</v>
      </c>
      <c r="B582" s="514"/>
      <c r="C582" s="105"/>
      <c r="D582" s="354"/>
      <c r="E582" s="368" t="s">
        <v>388</v>
      </c>
      <c r="F582" s="368" t="s">
        <v>388</v>
      </c>
      <c r="G582" s="368" t="s">
        <v>388</v>
      </c>
      <c r="H582" s="368" t="s">
        <v>388</v>
      </c>
      <c r="I582" s="361">
        <f>SUM(I578:I581)</f>
        <v>4409.2</v>
      </c>
      <c r="J582" s="361">
        <f t="shared" ref="J582:R582" si="78">SUM(J578:J581)</f>
        <v>2823.8</v>
      </c>
      <c r="K582" s="103">
        <f t="shared" si="78"/>
        <v>170</v>
      </c>
      <c r="L582" s="361">
        <f t="shared" si="78"/>
        <v>9766555.6699999999</v>
      </c>
      <c r="M582" s="361">
        <f t="shared" si="78"/>
        <v>0</v>
      </c>
      <c r="N582" s="361">
        <f t="shared" si="78"/>
        <v>0</v>
      </c>
      <c r="O582" s="361">
        <f t="shared" si="78"/>
        <v>0</v>
      </c>
      <c r="P582" s="361">
        <f t="shared" si="78"/>
        <v>9766555.6699999999</v>
      </c>
      <c r="Q582" s="361">
        <f t="shared" si="78"/>
        <v>0</v>
      </c>
      <c r="R582" s="361">
        <f t="shared" si="78"/>
        <v>0</v>
      </c>
      <c r="S582" s="361"/>
      <c r="T582" s="100"/>
      <c r="U582" s="101"/>
      <c r="V582" s="208"/>
    </row>
    <row r="583" spans="1:22" ht="10.5" customHeight="1">
      <c r="A583" s="430" t="s">
        <v>437</v>
      </c>
      <c r="B583" s="430"/>
      <c r="C583" s="430"/>
      <c r="D583" s="430"/>
      <c r="E583" s="430"/>
      <c r="F583" s="430"/>
      <c r="G583" s="430"/>
      <c r="H583" s="430"/>
      <c r="I583" s="430"/>
      <c r="J583" s="430"/>
      <c r="K583" s="430"/>
      <c r="L583" s="430"/>
      <c r="M583" s="430"/>
      <c r="N583" s="430"/>
      <c r="O583" s="430"/>
      <c r="P583" s="430"/>
      <c r="Q583" s="430"/>
      <c r="R583" s="430"/>
      <c r="S583" s="430"/>
      <c r="T583" s="100"/>
      <c r="U583" s="101"/>
      <c r="V583" s="208"/>
    </row>
    <row r="584" spans="1:22" ht="9" customHeight="1">
      <c r="A584" s="103">
        <v>199</v>
      </c>
      <c r="B584" s="275" t="s">
        <v>1210</v>
      </c>
      <c r="C584" s="105" t="s">
        <v>1104</v>
      </c>
      <c r="D584" s="180" t="s">
        <v>1103</v>
      </c>
      <c r="E584" s="368">
        <v>1982</v>
      </c>
      <c r="F584" s="368" t="s">
        <v>88</v>
      </c>
      <c r="G584" s="103">
        <v>2</v>
      </c>
      <c r="H584" s="103">
        <v>3</v>
      </c>
      <c r="I584" s="361">
        <v>963.5</v>
      </c>
      <c r="J584" s="361">
        <v>559.4</v>
      </c>
      <c r="K584" s="368">
        <v>48</v>
      </c>
      <c r="L584" s="178">
        <f>'Приложение 2.1'!G586</f>
        <v>2599596.17</v>
      </c>
      <c r="M584" s="361">
        <v>0</v>
      </c>
      <c r="N584" s="361">
        <v>0</v>
      </c>
      <c r="O584" s="361">
        <v>0</v>
      </c>
      <c r="P584" s="361">
        <f t="shared" ref="P584:P585" si="79">L584</f>
        <v>2599596.17</v>
      </c>
      <c r="Q584" s="361">
        <v>0</v>
      </c>
      <c r="R584" s="361">
        <v>0</v>
      </c>
      <c r="S584" s="105" t="s">
        <v>586</v>
      </c>
      <c r="T584" s="100"/>
      <c r="U584" s="101"/>
      <c r="V584" s="208"/>
    </row>
    <row r="585" spans="1:22" ht="9" customHeight="1">
      <c r="A585" s="103">
        <v>200</v>
      </c>
      <c r="B585" s="275" t="s">
        <v>1211</v>
      </c>
      <c r="C585" s="105" t="s">
        <v>1104</v>
      </c>
      <c r="D585" s="180" t="s">
        <v>1103</v>
      </c>
      <c r="E585" s="368">
        <v>1983</v>
      </c>
      <c r="F585" s="368" t="s">
        <v>88</v>
      </c>
      <c r="G585" s="103">
        <v>2</v>
      </c>
      <c r="H585" s="103">
        <v>3</v>
      </c>
      <c r="I585" s="361">
        <v>959.8</v>
      </c>
      <c r="J585" s="361">
        <v>556.20000000000005</v>
      </c>
      <c r="K585" s="368">
        <v>62</v>
      </c>
      <c r="L585" s="178">
        <f>'Приложение 2.1'!G587</f>
        <v>2622482.89</v>
      </c>
      <c r="M585" s="361">
        <v>0</v>
      </c>
      <c r="N585" s="361">
        <v>0</v>
      </c>
      <c r="O585" s="361">
        <v>0</v>
      </c>
      <c r="P585" s="361">
        <f t="shared" si="79"/>
        <v>2622482.89</v>
      </c>
      <c r="Q585" s="361">
        <v>0</v>
      </c>
      <c r="R585" s="361">
        <v>0</v>
      </c>
      <c r="S585" s="105" t="s">
        <v>586</v>
      </c>
      <c r="T585" s="100"/>
      <c r="U585" s="101"/>
      <c r="V585" s="208"/>
    </row>
    <row r="586" spans="1:22" ht="24.75" customHeight="1">
      <c r="A586" s="524" t="s">
        <v>436</v>
      </c>
      <c r="B586" s="525"/>
      <c r="C586" s="105"/>
      <c r="D586" s="354"/>
      <c r="E586" s="368" t="s">
        <v>388</v>
      </c>
      <c r="F586" s="368" t="s">
        <v>388</v>
      </c>
      <c r="G586" s="368" t="s">
        <v>388</v>
      </c>
      <c r="H586" s="368" t="s">
        <v>388</v>
      </c>
      <c r="I586" s="361">
        <f>SUM(I584:I585)</f>
        <v>1923.3</v>
      </c>
      <c r="J586" s="361">
        <f t="shared" ref="J586:R586" si="80">SUM(J584:J585)</f>
        <v>1115.5999999999999</v>
      </c>
      <c r="K586" s="103">
        <f t="shared" si="80"/>
        <v>110</v>
      </c>
      <c r="L586" s="361">
        <f t="shared" si="80"/>
        <v>5222079.0600000005</v>
      </c>
      <c r="M586" s="361">
        <f t="shared" si="80"/>
        <v>0</v>
      </c>
      <c r="N586" s="361">
        <f t="shared" si="80"/>
        <v>0</v>
      </c>
      <c r="O586" s="361">
        <f t="shared" si="80"/>
        <v>0</v>
      </c>
      <c r="P586" s="361">
        <f t="shared" si="80"/>
        <v>5222079.0600000005</v>
      </c>
      <c r="Q586" s="361">
        <f t="shared" si="80"/>
        <v>0</v>
      </c>
      <c r="R586" s="361">
        <f t="shared" si="80"/>
        <v>0</v>
      </c>
      <c r="S586" s="361"/>
      <c r="T586" s="100"/>
      <c r="U586" s="101"/>
      <c r="V586" s="208"/>
    </row>
    <row r="587" spans="1:22" ht="9" customHeight="1">
      <c r="A587" s="430" t="s">
        <v>392</v>
      </c>
      <c r="B587" s="430"/>
      <c r="C587" s="430"/>
      <c r="D587" s="430"/>
      <c r="E587" s="430"/>
      <c r="F587" s="430"/>
      <c r="G587" s="430"/>
      <c r="H587" s="430"/>
      <c r="I587" s="430"/>
      <c r="J587" s="430"/>
      <c r="K587" s="430"/>
      <c r="L587" s="430"/>
      <c r="M587" s="430"/>
      <c r="N587" s="430"/>
      <c r="O587" s="430"/>
      <c r="P587" s="430"/>
      <c r="Q587" s="430"/>
      <c r="R587" s="430"/>
      <c r="S587" s="430"/>
      <c r="T587" s="209"/>
      <c r="U587" s="209"/>
    </row>
    <row r="588" spans="1:22" ht="9" customHeight="1">
      <c r="A588" s="368">
        <v>201</v>
      </c>
      <c r="B588" s="354" t="s">
        <v>812</v>
      </c>
      <c r="C588" s="105" t="s">
        <v>1104</v>
      </c>
      <c r="D588" s="180" t="s">
        <v>1103</v>
      </c>
      <c r="E588" s="103">
        <v>1995</v>
      </c>
      <c r="F588" s="368" t="s">
        <v>90</v>
      </c>
      <c r="G588" s="103">
        <v>3</v>
      </c>
      <c r="H588" s="103">
        <v>3</v>
      </c>
      <c r="I588" s="361">
        <v>1058.2</v>
      </c>
      <c r="J588" s="361">
        <v>961.6</v>
      </c>
      <c r="K588" s="103">
        <v>42</v>
      </c>
      <c r="L588" s="178">
        <f>'Приложение 2.1'!G590</f>
        <v>939429.88</v>
      </c>
      <c r="M588" s="361">
        <v>0</v>
      </c>
      <c r="N588" s="361">
        <v>0</v>
      </c>
      <c r="O588" s="361">
        <v>0</v>
      </c>
      <c r="P588" s="361">
        <f>L588</f>
        <v>939429.88</v>
      </c>
      <c r="Q588" s="361">
        <v>0</v>
      </c>
      <c r="R588" s="361">
        <v>0</v>
      </c>
      <c r="S588" s="105" t="s">
        <v>586</v>
      </c>
      <c r="T588" s="100"/>
      <c r="U588" s="101"/>
    </row>
    <row r="589" spans="1:22" ht="9" customHeight="1">
      <c r="A589" s="368">
        <v>202</v>
      </c>
      <c r="B589" s="354" t="s">
        <v>813</v>
      </c>
      <c r="C589" s="105" t="s">
        <v>1104</v>
      </c>
      <c r="D589" s="180" t="s">
        <v>1103</v>
      </c>
      <c r="E589" s="103">
        <v>1992</v>
      </c>
      <c r="F589" s="368" t="s">
        <v>90</v>
      </c>
      <c r="G589" s="103">
        <v>3</v>
      </c>
      <c r="H589" s="103">
        <v>2</v>
      </c>
      <c r="I589" s="361">
        <v>989.7</v>
      </c>
      <c r="J589" s="361">
        <v>964.1</v>
      </c>
      <c r="K589" s="103">
        <v>58</v>
      </c>
      <c r="L589" s="178">
        <f>'Приложение 2.1'!G591</f>
        <v>943999.97</v>
      </c>
      <c r="M589" s="361">
        <v>0</v>
      </c>
      <c r="N589" s="361">
        <v>0</v>
      </c>
      <c r="O589" s="361">
        <v>0</v>
      </c>
      <c r="P589" s="361">
        <f t="shared" ref="P589:P600" si="81">L589</f>
        <v>943999.97</v>
      </c>
      <c r="Q589" s="361">
        <v>0</v>
      </c>
      <c r="R589" s="361">
        <v>0</v>
      </c>
      <c r="S589" s="105" t="s">
        <v>586</v>
      </c>
      <c r="T589" s="100"/>
      <c r="U589" s="101"/>
    </row>
    <row r="590" spans="1:22" ht="9" customHeight="1">
      <c r="A590" s="368">
        <v>203</v>
      </c>
      <c r="B590" s="354" t="s">
        <v>814</v>
      </c>
      <c r="C590" s="105" t="s">
        <v>1104</v>
      </c>
      <c r="D590" s="180" t="s">
        <v>1103</v>
      </c>
      <c r="E590" s="103">
        <v>1999</v>
      </c>
      <c r="F590" s="368" t="s">
        <v>88</v>
      </c>
      <c r="G590" s="103">
        <v>3</v>
      </c>
      <c r="H590" s="103">
        <v>3</v>
      </c>
      <c r="I590" s="361">
        <v>1058.2</v>
      </c>
      <c r="J590" s="361">
        <v>961.6</v>
      </c>
      <c r="K590" s="103">
        <v>58</v>
      </c>
      <c r="L590" s="178">
        <f>'Приложение 2.1'!G592</f>
        <v>592367.06999999995</v>
      </c>
      <c r="M590" s="361">
        <v>0</v>
      </c>
      <c r="N590" s="361">
        <v>0</v>
      </c>
      <c r="O590" s="361">
        <v>0</v>
      </c>
      <c r="P590" s="361">
        <f t="shared" si="81"/>
        <v>592367.06999999995</v>
      </c>
      <c r="Q590" s="361">
        <v>0</v>
      </c>
      <c r="R590" s="361">
        <v>0</v>
      </c>
      <c r="S590" s="105" t="s">
        <v>586</v>
      </c>
      <c r="T590" s="100"/>
      <c r="U590" s="101"/>
    </row>
    <row r="591" spans="1:22" ht="9" customHeight="1">
      <c r="A591" s="368">
        <v>204</v>
      </c>
      <c r="B591" s="354" t="s">
        <v>815</v>
      </c>
      <c r="C591" s="105" t="s">
        <v>1104</v>
      </c>
      <c r="D591" s="180" t="s">
        <v>1103</v>
      </c>
      <c r="E591" s="103">
        <v>1968</v>
      </c>
      <c r="F591" s="368" t="s">
        <v>88</v>
      </c>
      <c r="G591" s="103">
        <v>4</v>
      </c>
      <c r="H591" s="103">
        <v>4</v>
      </c>
      <c r="I591" s="361">
        <v>2763.4</v>
      </c>
      <c r="J591" s="361">
        <v>1676.6</v>
      </c>
      <c r="K591" s="103">
        <v>127</v>
      </c>
      <c r="L591" s="178">
        <f>'Приложение 2.1'!G593</f>
        <v>4474710.45</v>
      </c>
      <c r="M591" s="361">
        <v>0</v>
      </c>
      <c r="N591" s="361">
        <v>0</v>
      </c>
      <c r="O591" s="361">
        <v>0</v>
      </c>
      <c r="P591" s="361">
        <f t="shared" si="81"/>
        <v>4474710.45</v>
      </c>
      <c r="Q591" s="361">
        <v>0</v>
      </c>
      <c r="R591" s="361">
        <v>0</v>
      </c>
      <c r="S591" s="105" t="s">
        <v>586</v>
      </c>
      <c r="T591" s="100"/>
      <c r="U591" s="101"/>
    </row>
    <row r="592" spans="1:22" ht="9" customHeight="1">
      <c r="A592" s="368">
        <v>205</v>
      </c>
      <c r="B592" s="354" t="s">
        <v>816</v>
      </c>
      <c r="C592" s="105" t="s">
        <v>1104</v>
      </c>
      <c r="D592" s="180" t="s">
        <v>1103</v>
      </c>
      <c r="E592" s="103">
        <v>1990</v>
      </c>
      <c r="F592" s="368" t="s">
        <v>88</v>
      </c>
      <c r="G592" s="103">
        <v>3</v>
      </c>
      <c r="H592" s="103">
        <v>2</v>
      </c>
      <c r="I592" s="361">
        <v>1441.2</v>
      </c>
      <c r="J592" s="361">
        <v>1295.5999999999999</v>
      </c>
      <c r="K592" s="103">
        <v>68</v>
      </c>
      <c r="L592" s="178">
        <f>'Приложение 2.1'!G594</f>
        <v>2636440.2999999998</v>
      </c>
      <c r="M592" s="361">
        <v>0</v>
      </c>
      <c r="N592" s="361">
        <v>0</v>
      </c>
      <c r="O592" s="361">
        <v>0</v>
      </c>
      <c r="P592" s="361">
        <f t="shared" si="81"/>
        <v>2636440.2999999998</v>
      </c>
      <c r="Q592" s="361">
        <v>0</v>
      </c>
      <c r="R592" s="361">
        <v>0</v>
      </c>
      <c r="S592" s="105" t="s">
        <v>586</v>
      </c>
      <c r="T592" s="100"/>
      <c r="U592" s="101"/>
    </row>
    <row r="593" spans="1:21" ht="9" customHeight="1">
      <c r="A593" s="368">
        <v>206</v>
      </c>
      <c r="B593" s="354" t="s">
        <v>817</v>
      </c>
      <c r="C593" s="105" t="s">
        <v>1104</v>
      </c>
      <c r="D593" s="180" t="s">
        <v>1103</v>
      </c>
      <c r="E593" s="368" t="s">
        <v>610</v>
      </c>
      <c r="F593" s="368" t="s">
        <v>88</v>
      </c>
      <c r="G593" s="103">
        <v>3</v>
      </c>
      <c r="H593" s="103">
        <v>3</v>
      </c>
      <c r="I593" s="361">
        <v>1710</v>
      </c>
      <c r="J593" s="361">
        <v>1545</v>
      </c>
      <c r="K593" s="368">
        <v>81</v>
      </c>
      <c r="L593" s="178">
        <f>'Приложение 2.1'!G595</f>
        <v>4137876.38</v>
      </c>
      <c r="M593" s="361">
        <v>0</v>
      </c>
      <c r="N593" s="361">
        <v>0</v>
      </c>
      <c r="O593" s="361">
        <v>0</v>
      </c>
      <c r="P593" s="361">
        <f t="shared" si="81"/>
        <v>4137876.38</v>
      </c>
      <c r="Q593" s="361">
        <v>0</v>
      </c>
      <c r="R593" s="361">
        <v>0</v>
      </c>
      <c r="S593" s="105" t="s">
        <v>586</v>
      </c>
      <c r="T593" s="100"/>
      <c r="U593" s="101"/>
    </row>
    <row r="594" spans="1:21" ht="9" customHeight="1">
      <c r="A594" s="368">
        <v>207</v>
      </c>
      <c r="B594" s="354" t="s">
        <v>818</v>
      </c>
      <c r="C594" s="105" t="s">
        <v>1104</v>
      </c>
      <c r="D594" s="180" t="s">
        <v>1103</v>
      </c>
      <c r="E594" s="368" t="s">
        <v>610</v>
      </c>
      <c r="F594" s="368" t="s">
        <v>88</v>
      </c>
      <c r="G594" s="103">
        <v>3</v>
      </c>
      <c r="H594" s="103">
        <v>3</v>
      </c>
      <c r="I594" s="361">
        <v>1711.6</v>
      </c>
      <c r="J594" s="361">
        <v>1546.6</v>
      </c>
      <c r="K594" s="368">
        <v>77</v>
      </c>
      <c r="L594" s="178">
        <f>'Приложение 2.1'!G596</f>
        <v>4221327.38</v>
      </c>
      <c r="M594" s="361">
        <v>0</v>
      </c>
      <c r="N594" s="361">
        <v>0</v>
      </c>
      <c r="O594" s="361">
        <v>0</v>
      </c>
      <c r="P594" s="361">
        <f t="shared" si="81"/>
        <v>4221327.38</v>
      </c>
      <c r="Q594" s="361">
        <v>0</v>
      </c>
      <c r="R594" s="361">
        <v>0</v>
      </c>
      <c r="S594" s="105" t="s">
        <v>586</v>
      </c>
      <c r="T594" s="100"/>
      <c r="U594" s="101"/>
    </row>
    <row r="595" spans="1:21" ht="9" customHeight="1">
      <c r="A595" s="368">
        <v>208</v>
      </c>
      <c r="B595" s="354" t="s">
        <v>819</v>
      </c>
      <c r="C595" s="105" t="s">
        <v>1104</v>
      </c>
      <c r="D595" s="180" t="s">
        <v>1103</v>
      </c>
      <c r="E595" s="368" t="s">
        <v>782</v>
      </c>
      <c r="F595" s="368" t="s">
        <v>88</v>
      </c>
      <c r="G595" s="103">
        <v>1</v>
      </c>
      <c r="H595" s="103">
        <v>1</v>
      </c>
      <c r="I595" s="361">
        <v>223.1</v>
      </c>
      <c r="J595" s="361">
        <v>208.8</v>
      </c>
      <c r="K595" s="103">
        <v>7</v>
      </c>
      <c r="L595" s="178">
        <f>'Приложение 2.1'!G597</f>
        <v>1377522.29</v>
      </c>
      <c r="M595" s="361">
        <v>0</v>
      </c>
      <c r="N595" s="361">
        <v>0</v>
      </c>
      <c r="O595" s="361">
        <v>0</v>
      </c>
      <c r="P595" s="361">
        <f t="shared" si="81"/>
        <v>1377522.29</v>
      </c>
      <c r="Q595" s="361">
        <v>0</v>
      </c>
      <c r="R595" s="361">
        <v>0</v>
      </c>
      <c r="S595" s="105" t="s">
        <v>586</v>
      </c>
      <c r="T595" s="100"/>
      <c r="U595" s="101"/>
    </row>
    <row r="596" spans="1:21" ht="9" customHeight="1">
      <c r="A596" s="368">
        <v>209</v>
      </c>
      <c r="B596" s="354" t="s">
        <v>820</v>
      </c>
      <c r="C596" s="105" t="s">
        <v>1104</v>
      </c>
      <c r="D596" s="180" t="s">
        <v>1103</v>
      </c>
      <c r="E596" s="368" t="s">
        <v>742</v>
      </c>
      <c r="F596" s="368" t="s">
        <v>88</v>
      </c>
      <c r="G596" s="103">
        <v>3</v>
      </c>
      <c r="H596" s="103">
        <v>4</v>
      </c>
      <c r="I596" s="361">
        <v>3284.6</v>
      </c>
      <c r="J596" s="361">
        <v>2138.4</v>
      </c>
      <c r="K596" s="103">
        <v>104</v>
      </c>
      <c r="L596" s="178">
        <f>'Приложение 2.1'!G598</f>
        <v>3254274.71</v>
      </c>
      <c r="M596" s="361">
        <v>0</v>
      </c>
      <c r="N596" s="361">
        <v>0</v>
      </c>
      <c r="O596" s="361">
        <v>0</v>
      </c>
      <c r="P596" s="361">
        <f t="shared" si="81"/>
        <v>3254274.71</v>
      </c>
      <c r="Q596" s="361">
        <v>0</v>
      </c>
      <c r="R596" s="361">
        <v>0</v>
      </c>
      <c r="S596" s="105" t="s">
        <v>586</v>
      </c>
      <c r="T596" s="100"/>
      <c r="U596" s="101"/>
    </row>
    <row r="597" spans="1:21" ht="9" customHeight="1">
      <c r="A597" s="368">
        <v>210</v>
      </c>
      <c r="B597" s="354" t="s">
        <v>821</v>
      </c>
      <c r="C597" s="105" t="s">
        <v>1104</v>
      </c>
      <c r="D597" s="180" t="s">
        <v>1103</v>
      </c>
      <c r="E597" s="368" t="s">
        <v>602</v>
      </c>
      <c r="F597" s="368" t="s">
        <v>90</v>
      </c>
      <c r="G597" s="103">
        <v>2</v>
      </c>
      <c r="H597" s="103">
        <v>1</v>
      </c>
      <c r="I597" s="361">
        <v>636.4</v>
      </c>
      <c r="J597" s="361">
        <v>400.2</v>
      </c>
      <c r="K597" s="103">
        <v>22</v>
      </c>
      <c r="L597" s="178">
        <f>'Приложение 2.1'!G599</f>
        <v>1066571.3999999999</v>
      </c>
      <c r="M597" s="361">
        <v>0</v>
      </c>
      <c r="N597" s="361">
        <v>0</v>
      </c>
      <c r="O597" s="361">
        <v>0</v>
      </c>
      <c r="P597" s="361">
        <f t="shared" si="81"/>
        <v>1066571.3999999999</v>
      </c>
      <c r="Q597" s="361">
        <v>0</v>
      </c>
      <c r="R597" s="361">
        <v>0</v>
      </c>
      <c r="S597" s="105" t="s">
        <v>586</v>
      </c>
      <c r="T597" s="100"/>
      <c r="U597" s="101"/>
    </row>
    <row r="598" spans="1:21" ht="9" customHeight="1">
      <c r="A598" s="368">
        <v>211</v>
      </c>
      <c r="B598" s="354" t="s">
        <v>808</v>
      </c>
      <c r="C598" s="105" t="s">
        <v>1104</v>
      </c>
      <c r="D598" s="180" t="s">
        <v>1103</v>
      </c>
      <c r="E598" s="368" t="s">
        <v>597</v>
      </c>
      <c r="F598" s="368" t="s">
        <v>88</v>
      </c>
      <c r="G598" s="103">
        <v>2</v>
      </c>
      <c r="H598" s="103">
        <v>1</v>
      </c>
      <c r="I598" s="361">
        <v>637.9</v>
      </c>
      <c r="J598" s="361">
        <v>375.9</v>
      </c>
      <c r="K598" s="368">
        <v>22</v>
      </c>
      <c r="L598" s="178">
        <f>'Приложение 2.1'!G600</f>
        <v>999211.71</v>
      </c>
      <c r="M598" s="361">
        <v>0</v>
      </c>
      <c r="N598" s="361">
        <v>0</v>
      </c>
      <c r="O598" s="361">
        <v>0</v>
      </c>
      <c r="P598" s="361">
        <f t="shared" si="81"/>
        <v>999211.71</v>
      </c>
      <c r="Q598" s="361">
        <v>0</v>
      </c>
      <c r="R598" s="361">
        <v>0</v>
      </c>
      <c r="S598" s="105" t="s">
        <v>586</v>
      </c>
      <c r="T598" s="100"/>
      <c r="U598" s="101"/>
    </row>
    <row r="599" spans="1:21" ht="9" customHeight="1">
      <c r="A599" s="368">
        <v>212</v>
      </c>
      <c r="B599" s="354" t="s">
        <v>822</v>
      </c>
      <c r="C599" s="105" t="s">
        <v>1104</v>
      </c>
      <c r="D599" s="180" t="s">
        <v>1103</v>
      </c>
      <c r="E599" s="368" t="s">
        <v>588</v>
      </c>
      <c r="F599" s="368" t="s">
        <v>90</v>
      </c>
      <c r="G599" s="103">
        <v>2</v>
      </c>
      <c r="H599" s="103">
        <v>2</v>
      </c>
      <c r="I599" s="361">
        <v>1257.5999999999999</v>
      </c>
      <c r="J599" s="361">
        <v>732.9</v>
      </c>
      <c r="K599" s="103">
        <v>37</v>
      </c>
      <c r="L599" s="178">
        <f>'Приложение 2.1'!G601</f>
        <v>1840049.98</v>
      </c>
      <c r="M599" s="361">
        <v>0</v>
      </c>
      <c r="N599" s="361">
        <v>0</v>
      </c>
      <c r="O599" s="361">
        <v>0</v>
      </c>
      <c r="P599" s="361">
        <f t="shared" si="81"/>
        <v>1840049.98</v>
      </c>
      <c r="Q599" s="361">
        <v>0</v>
      </c>
      <c r="R599" s="361">
        <v>0</v>
      </c>
      <c r="S599" s="105" t="s">
        <v>586</v>
      </c>
      <c r="T599" s="100"/>
      <c r="U599" s="101"/>
    </row>
    <row r="600" spans="1:21" ht="9" customHeight="1">
      <c r="A600" s="368">
        <v>213</v>
      </c>
      <c r="B600" s="354" t="s">
        <v>823</v>
      </c>
      <c r="C600" s="105" t="s">
        <v>1104</v>
      </c>
      <c r="D600" s="180" t="s">
        <v>1103</v>
      </c>
      <c r="E600" s="368" t="s">
        <v>606</v>
      </c>
      <c r="F600" s="368" t="s">
        <v>88</v>
      </c>
      <c r="G600" s="103">
        <v>2</v>
      </c>
      <c r="H600" s="103">
        <v>2</v>
      </c>
      <c r="I600" s="361">
        <v>538</v>
      </c>
      <c r="J600" s="361">
        <v>476.9</v>
      </c>
      <c r="K600" s="103">
        <v>34</v>
      </c>
      <c r="L600" s="178">
        <f>'Приложение 2.1'!G602</f>
        <v>708817.66</v>
      </c>
      <c r="M600" s="361">
        <v>0</v>
      </c>
      <c r="N600" s="361">
        <v>0</v>
      </c>
      <c r="O600" s="361">
        <v>0</v>
      </c>
      <c r="P600" s="361">
        <f t="shared" si="81"/>
        <v>708817.66</v>
      </c>
      <c r="Q600" s="361">
        <v>0</v>
      </c>
      <c r="R600" s="361">
        <v>0</v>
      </c>
      <c r="S600" s="105" t="s">
        <v>586</v>
      </c>
      <c r="T600" s="100"/>
      <c r="U600" s="101"/>
    </row>
    <row r="601" spans="1:21" ht="9" customHeight="1">
      <c r="A601" s="368">
        <v>214</v>
      </c>
      <c r="B601" s="354" t="s">
        <v>1192</v>
      </c>
      <c r="C601" s="105" t="s">
        <v>1104</v>
      </c>
      <c r="D601" s="180" t="s">
        <v>1103</v>
      </c>
      <c r="E601" s="368">
        <v>1975</v>
      </c>
      <c r="F601" s="368" t="s">
        <v>88</v>
      </c>
      <c r="G601" s="103">
        <v>4</v>
      </c>
      <c r="H601" s="103">
        <v>1</v>
      </c>
      <c r="I601" s="361">
        <v>971.1</v>
      </c>
      <c r="J601" s="361">
        <v>931.7</v>
      </c>
      <c r="K601" s="103">
        <v>40</v>
      </c>
      <c r="L601" s="178">
        <f>'Приложение 2.1'!G603</f>
        <v>1160749.69</v>
      </c>
      <c r="M601" s="361">
        <v>0</v>
      </c>
      <c r="N601" s="361">
        <v>0</v>
      </c>
      <c r="O601" s="361">
        <v>0</v>
      </c>
      <c r="P601" s="361">
        <f t="shared" ref="P601" si="82">L601</f>
        <v>1160749.69</v>
      </c>
      <c r="Q601" s="361">
        <v>0</v>
      </c>
      <c r="R601" s="361">
        <v>0</v>
      </c>
      <c r="S601" s="105" t="s">
        <v>586</v>
      </c>
      <c r="T601" s="100"/>
      <c r="U601" s="101"/>
    </row>
    <row r="602" spans="1:21" ht="9" customHeight="1">
      <c r="A602" s="368">
        <v>215</v>
      </c>
      <c r="B602" s="354" t="s">
        <v>1222</v>
      </c>
      <c r="C602" s="105" t="s">
        <v>1104</v>
      </c>
      <c r="D602" s="180" t="s">
        <v>1103</v>
      </c>
      <c r="E602" s="368">
        <v>1991</v>
      </c>
      <c r="F602" s="368" t="s">
        <v>90</v>
      </c>
      <c r="G602" s="103">
        <v>3</v>
      </c>
      <c r="H602" s="103">
        <v>3</v>
      </c>
      <c r="I602" s="361">
        <v>1625</v>
      </c>
      <c r="J602" s="361">
        <v>1527</v>
      </c>
      <c r="K602" s="103">
        <v>61</v>
      </c>
      <c r="L602" s="178">
        <f>'Приложение 2.1'!G604</f>
        <v>2984274.98</v>
      </c>
      <c r="M602" s="361">
        <v>0</v>
      </c>
      <c r="N602" s="361">
        <v>0</v>
      </c>
      <c r="O602" s="361">
        <v>0</v>
      </c>
      <c r="P602" s="361">
        <f t="shared" ref="P602" si="83">L602</f>
        <v>2984274.98</v>
      </c>
      <c r="Q602" s="361">
        <v>0</v>
      </c>
      <c r="R602" s="361">
        <v>0</v>
      </c>
      <c r="S602" s="105" t="s">
        <v>586</v>
      </c>
      <c r="T602" s="100"/>
      <c r="U602" s="101"/>
    </row>
    <row r="603" spans="1:21" ht="23.25" customHeight="1">
      <c r="A603" s="514" t="s">
        <v>269</v>
      </c>
      <c r="B603" s="514"/>
      <c r="C603" s="105"/>
      <c r="D603" s="354"/>
      <c r="E603" s="114" t="s">
        <v>388</v>
      </c>
      <c r="F603" s="114" t="s">
        <v>388</v>
      </c>
      <c r="G603" s="114" t="s">
        <v>388</v>
      </c>
      <c r="H603" s="114" t="s">
        <v>388</v>
      </c>
      <c r="I603" s="269">
        <f>SUM(I588:I602)</f>
        <v>19906</v>
      </c>
      <c r="J603" s="269">
        <f>SUM(J588:J602)</f>
        <v>15742.9</v>
      </c>
      <c r="K603" s="106">
        <f>SUM(K588:K602)</f>
        <v>838</v>
      </c>
      <c r="L603" s="269">
        <f>SUM(L588:L602)</f>
        <v>31337623.850000001</v>
      </c>
      <c r="M603" s="269">
        <f t="shared" ref="M603:R603" si="84">SUM(M588:M602)</f>
        <v>0</v>
      </c>
      <c r="N603" s="269">
        <f t="shared" si="84"/>
        <v>0</v>
      </c>
      <c r="O603" s="269">
        <f t="shared" si="84"/>
        <v>0</v>
      </c>
      <c r="P603" s="269">
        <f t="shared" si="84"/>
        <v>31337623.850000001</v>
      </c>
      <c r="Q603" s="269">
        <f t="shared" si="84"/>
        <v>0</v>
      </c>
      <c r="R603" s="269">
        <f t="shared" si="84"/>
        <v>0</v>
      </c>
      <c r="S603" s="361"/>
      <c r="T603" s="360"/>
      <c r="U603" s="101"/>
    </row>
    <row r="604" spans="1:21" ht="9" customHeight="1">
      <c r="A604" s="440" t="s">
        <v>442</v>
      </c>
      <c r="B604" s="440"/>
      <c r="C604" s="440"/>
      <c r="D604" s="440"/>
      <c r="E604" s="440"/>
      <c r="F604" s="440"/>
      <c r="G604" s="440"/>
      <c r="H604" s="440"/>
      <c r="I604" s="440"/>
      <c r="J604" s="440"/>
      <c r="K604" s="440"/>
      <c r="L604" s="440"/>
      <c r="M604" s="440"/>
      <c r="N604" s="440"/>
      <c r="O604" s="440"/>
      <c r="P604" s="440"/>
      <c r="Q604" s="440"/>
      <c r="R604" s="440"/>
      <c r="S604" s="440"/>
      <c r="T604" s="237"/>
      <c r="U604" s="237"/>
    </row>
    <row r="605" spans="1:21" ht="9" customHeight="1">
      <c r="A605" s="139">
        <v>216</v>
      </c>
      <c r="B605" s="354" t="s">
        <v>828</v>
      </c>
      <c r="C605" s="105" t="s">
        <v>1104</v>
      </c>
      <c r="D605" s="180" t="s">
        <v>1103</v>
      </c>
      <c r="E605" s="103">
        <v>1982</v>
      </c>
      <c r="F605" s="368" t="s">
        <v>90</v>
      </c>
      <c r="G605" s="103">
        <v>3</v>
      </c>
      <c r="H605" s="103">
        <v>3</v>
      </c>
      <c r="I605" s="361">
        <v>1476.6</v>
      </c>
      <c r="J605" s="361">
        <v>1332.3</v>
      </c>
      <c r="K605" s="141">
        <v>54</v>
      </c>
      <c r="L605" s="178">
        <f>'Приложение 2.1'!G607</f>
        <v>2790457.31</v>
      </c>
      <c r="M605" s="361">
        <v>0</v>
      </c>
      <c r="N605" s="361">
        <v>0</v>
      </c>
      <c r="O605" s="361">
        <v>0</v>
      </c>
      <c r="P605" s="361">
        <f>L605</f>
        <v>2790457.31</v>
      </c>
      <c r="Q605" s="361">
        <v>0</v>
      </c>
      <c r="R605" s="361">
        <v>0</v>
      </c>
      <c r="S605" s="105" t="s">
        <v>586</v>
      </c>
      <c r="T605" s="100"/>
      <c r="U605" s="101"/>
    </row>
    <row r="606" spans="1:21" ht="9" customHeight="1">
      <c r="A606" s="139">
        <v>217</v>
      </c>
      <c r="B606" s="354" t="s">
        <v>1207</v>
      </c>
      <c r="C606" s="105" t="s">
        <v>1104</v>
      </c>
      <c r="D606" s="180" t="s">
        <v>1103</v>
      </c>
      <c r="E606" s="368">
        <v>1985</v>
      </c>
      <c r="F606" s="368" t="s">
        <v>88</v>
      </c>
      <c r="G606" s="103">
        <v>2</v>
      </c>
      <c r="H606" s="103">
        <v>3</v>
      </c>
      <c r="I606" s="361">
        <v>1073.9000000000001</v>
      </c>
      <c r="J606" s="361">
        <v>850.3</v>
      </c>
      <c r="K606" s="141">
        <v>39</v>
      </c>
      <c r="L606" s="178">
        <f>'Приложение 2.1'!G608</f>
        <v>3614183.96</v>
      </c>
      <c r="M606" s="361">
        <v>0</v>
      </c>
      <c r="N606" s="361">
        <v>0</v>
      </c>
      <c r="O606" s="361">
        <v>0</v>
      </c>
      <c r="P606" s="361">
        <f>L606</f>
        <v>3614183.96</v>
      </c>
      <c r="Q606" s="361">
        <v>0</v>
      </c>
      <c r="R606" s="361">
        <v>0</v>
      </c>
      <c r="S606" s="105" t="s">
        <v>586</v>
      </c>
      <c r="T606" s="100"/>
      <c r="U606" s="101"/>
    </row>
    <row r="607" spans="1:21" ht="34.5" customHeight="1">
      <c r="A607" s="515" t="s">
        <v>443</v>
      </c>
      <c r="B607" s="515"/>
      <c r="C607" s="147"/>
      <c r="D607" s="374"/>
      <c r="E607" s="139" t="s">
        <v>388</v>
      </c>
      <c r="F607" s="139" t="s">
        <v>388</v>
      </c>
      <c r="G607" s="139" t="s">
        <v>388</v>
      </c>
      <c r="H607" s="139" t="s">
        <v>388</v>
      </c>
      <c r="I607" s="140">
        <f t="shared" ref="I607:P607" si="85">SUM(I605:I606)</f>
        <v>2550.5</v>
      </c>
      <c r="J607" s="140">
        <f t="shared" si="85"/>
        <v>2182.6</v>
      </c>
      <c r="K607" s="141">
        <f t="shared" si="85"/>
        <v>93</v>
      </c>
      <c r="L607" s="140">
        <f t="shared" si="85"/>
        <v>6404641.2699999996</v>
      </c>
      <c r="M607" s="140">
        <f t="shared" si="85"/>
        <v>0</v>
      </c>
      <c r="N607" s="140">
        <f t="shared" si="85"/>
        <v>0</v>
      </c>
      <c r="O607" s="140">
        <f t="shared" si="85"/>
        <v>0</v>
      </c>
      <c r="P607" s="140">
        <f t="shared" si="85"/>
        <v>6404641.2699999996</v>
      </c>
      <c r="Q607" s="140">
        <f>SUM(Q605)</f>
        <v>0</v>
      </c>
      <c r="R607" s="140">
        <f>SUM(R605)</f>
        <v>0</v>
      </c>
      <c r="S607" s="361"/>
      <c r="T607" s="100"/>
      <c r="U607" s="210"/>
    </row>
    <row r="608" spans="1:21" ht="9" customHeight="1">
      <c r="A608" s="440" t="s">
        <v>394</v>
      </c>
      <c r="B608" s="440"/>
      <c r="C608" s="440"/>
      <c r="D608" s="440"/>
      <c r="E608" s="440"/>
      <c r="F608" s="440"/>
      <c r="G608" s="440"/>
      <c r="H608" s="440"/>
      <c r="I608" s="440"/>
      <c r="J608" s="440"/>
      <c r="K608" s="440"/>
      <c r="L608" s="440"/>
      <c r="M608" s="440"/>
      <c r="N608" s="440"/>
      <c r="O608" s="440"/>
      <c r="P608" s="440"/>
      <c r="Q608" s="440"/>
      <c r="R608" s="440"/>
      <c r="S608" s="440"/>
      <c r="T608" s="237"/>
      <c r="U608" s="237"/>
    </row>
    <row r="609" spans="1:22" ht="9" customHeight="1">
      <c r="A609" s="139">
        <v>218</v>
      </c>
      <c r="B609" s="354" t="s">
        <v>829</v>
      </c>
      <c r="C609" s="105" t="s">
        <v>1104</v>
      </c>
      <c r="D609" s="180" t="s">
        <v>1103</v>
      </c>
      <c r="E609" s="103">
        <v>1984</v>
      </c>
      <c r="F609" s="368" t="s">
        <v>90</v>
      </c>
      <c r="G609" s="103">
        <v>2</v>
      </c>
      <c r="H609" s="103">
        <v>2</v>
      </c>
      <c r="I609" s="361">
        <v>1004.4</v>
      </c>
      <c r="J609" s="361">
        <v>887.8</v>
      </c>
      <c r="K609" s="103">
        <v>31</v>
      </c>
      <c r="L609" s="178">
        <f>'Приложение 2.1'!G611</f>
        <v>2068745.8</v>
      </c>
      <c r="M609" s="361">
        <v>0</v>
      </c>
      <c r="N609" s="361">
        <v>0</v>
      </c>
      <c r="O609" s="361">
        <v>0</v>
      </c>
      <c r="P609" s="361">
        <f>L609</f>
        <v>2068745.8</v>
      </c>
      <c r="Q609" s="361">
        <v>0</v>
      </c>
      <c r="R609" s="361">
        <v>0</v>
      </c>
      <c r="S609" s="105" t="s">
        <v>586</v>
      </c>
      <c r="T609" s="100"/>
      <c r="U609" s="101"/>
    </row>
    <row r="610" spans="1:22" ht="9" customHeight="1">
      <c r="A610" s="139">
        <v>219</v>
      </c>
      <c r="B610" s="354" t="s">
        <v>830</v>
      </c>
      <c r="C610" s="105" t="s">
        <v>1104</v>
      </c>
      <c r="D610" s="180" t="s">
        <v>1103</v>
      </c>
      <c r="E610" s="103">
        <v>1986</v>
      </c>
      <c r="F610" s="368" t="s">
        <v>90</v>
      </c>
      <c r="G610" s="103">
        <v>2</v>
      </c>
      <c r="H610" s="103">
        <v>2</v>
      </c>
      <c r="I610" s="361">
        <v>647.4</v>
      </c>
      <c r="J610" s="361">
        <v>581.79999999999995</v>
      </c>
      <c r="K610" s="103">
        <v>32</v>
      </c>
      <c r="L610" s="178">
        <f>'Приложение 2.1'!G612</f>
        <v>1697426.94</v>
      </c>
      <c r="M610" s="361">
        <v>0</v>
      </c>
      <c r="N610" s="361">
        <v>0</v>
      </c>
      <c r="O610" s="361">
        <v>0</v>
      </c>
      <c r="P610" s="361">
        <f>L610</f>
        <v>1697426.94</v>
      </c>
      <c r="Q610" s="361">
        <v>0</v>
      </c>
      <c r="R610" s="361">
        <v>0</v>
      </c>
      <c r="S610" s="105" t="s">
        <v>586</v>
      </c>
      <c r="T610" s="100"/>
      <c r="U610" s="101"/>
    </row>
    <row r="611" spans="1:22" ht="9" customHeight="1">
      <c r="A611" s="139">
        <v>220</v>
      </c>
      <c r="B611" s="354" t="s">
        <v>1233</v>
      </c>
      <c r="C611" s="257" t="s">
        <v>1104</v>
      </c>
      <c r="D611" s="180" t="s">
        <v>1102</v>
      </c>
      <c r="E611" s="368">
        <v>1977</v>
      </c>
      <c r="F611" s="368" t="s">
        <v>90</v>
      </c>
      <c r="G611" s="103">
        <v>5</v>
      </c>
      <c r="H611" s="103">
        <v>6</v>
      </c>
      <c r="I611" s="361">
        <v>5682.2</v>
      </c>
      <c r="J611" s="361">
        <v>5529.5</v>
      </c>
      <c r="K611" s="103">
        <v>147</v>
      </c>
      <c r="L611" s="178">
        <f>'Приложение 2.1'!G613</f>
        <v>758726</v>
      </c>
      <c r="M611" s="361">
        <v>0</v>
      </c>
      <c r="N611" s="361">
        <v>0</v>
      </c>
      <c r="O611" s="361">
        <v>0</v>
      </c>
      <c r="P611" s="361">
        <f>L611</f>
        <v>758726</v>
      </c>
      <c r="Q611" s="361">
        <v>0</v>
      </c>
      <c r="R611" s="361">
        <v>0</v>
      </c>
      <c r="S611" s="105" t="s">
        <v>586</v>
      </c>
      <c r="T611" s="100"/>
      <c r="U611" s="101"/>
      <c r="V611" s="208"/>
    </row>
    <row r="612" spans="1:22" ht="9" customHeight="1">
      <c r="A612" s="139">
        <v>221</v>
      </c>
      <c r="B612" s="354" t="s">
        <v>1178</v>
      </c>
      <c r="C612" s="257" t="s">
        <v>1104</v>
      </c>
      <c r="D612" s="180" t="s">
        <v>1102</v>
      </c>
      <c r="E612" s="368">
        <v>1980</v>
      </c>
      <c r="F612" s="368" t="s">
        <v>90</v>
      </c>
      <c r="G612" s="103">
        <v>5</v>
      </c>
      <c r="H612" s="103">
        <v>6</v>
      </c>
      <c r="I612" s="361">
        <v>5661.4</v>
      </c>
      <c r="J612" s="361">
        <v>5438.9</v>
      </c>
      <c r="K612" s="103">
        <v>133</v>
      </c>
      <c r="L612" s="178">
        <f>'Приложение 2.1'!G614</f>
        <v>286636.2</v>
      </c>
      <c r="M612" s="361">
        <v>0</v>
      </c>
      <c r="N612" s="361">
        <v>0</v>
      </c>
      <c r="O612" s="361">
        <v>0</v>
      </c>
      <c r="P612" s="361">
        <f t="shared" ref="P612:P613" si="86">L612</f>
        <v>286636.2</v>
      </c>
      <c r="Q612" s="361">
        <v>0</v>
      </c>
      <c r="R612" s="361">
        <v>0</v>
      </c>
      <c r="S612" s="105" t="s">
        <v>586</v>
      </c>
      <c r="T612" s="100"/>
      <c r="U612" s="101"/>
      <c r="V612" s="208"/>
    </row>
    <row r="613" spans="1:22" ht="9" customHeight="1">
      <c r="A613" s="139">
        <v>222</v>
      </c>
      <c r="B613" s="354" t="s">
        <v>1239</v>
      </c>
      <c r="C613" s="257" t="s">
        <v>1104</v>
      </c>
      <c r="D613" s="180" t="s">
        <v>1102</v>
      </c>
      <c r="E613" s="368">
        <v>1987</v>
      </c>
      <c r="F613" s="368" t="s">
        <v>90</v>
      </c>
      <c r="G613" s="103">
        <v>5</v>
      </c>
      <c r="H613" s="103">
        <v>6</v>
      </c>
      <c r="I613" s="361">
        <v>5961.2</v>
      </c>
      <c r="J613" s="361">
        <v>5702.4</v>
      </c>
      <c r="K613" s="103">
        <v>139</v>
      </c>
      <c r="L613" s="178">
        <f>'Приложение 2.1'!G615</f>
        <v>1305189</v>
      </c>
      <c r="M613" s="361">
        <v>0</v>
      </c>
      <c r="N613" s="361">
        <v>0</v>
      </c>
      <c r="O613" s="361">
        <v>0</v>
      </c>
      <c r="P613" s="361">
        <f t="shared" si="86"/>
        <v>1305189</v>
      </c>
      <c r="Q613" s="361">
        <v>0</v>
      </c>
      <c r="R613" s="361">
        <v>0</v>
      </c>
      <c r="S613" s="105" t="s">
        <v>586</v>
      </c>
      <c r="T613" s="100"/>
      <c r="U613" s="101"/>
      <c r="V613" s="208"/>
    </row>
    <row r="614" spans="1:22" ht="24.75" customHeight="1">
      <c r="A614" s="515" t="s">
        <v>395</v>
      </c>
      <c r="B614" s="515"/>
      <c r="C614" s="147"/>
      <c r="D614" s="139"/>
      <c r="E614" s="139" t="s">
        <v>388</v>
      </c>
      <c r="F614" s="139" t="s">
        <v>388</v>
      </c>
      <c r="G614" s="139" t="s">
        <v>388</v>
      </c>
      <c r="H614" s="139" t="s">
        <v>388</v>
      </c>
      <c r="I614" s="140">
        <f>SUM(I609:I613)</f>
        <v>18956.599999999999</v>
      </c>
      <c r="J614" s="140">
        <f>SUM(J609:J613)</f>
        <v>18140.400000000001</v>
      </c>
      <c r="K614" s="103">
        <f>SUM(K609:K613)</f>
        <v>482</v>
      </c>
      <c r="L614" s="140">
        <f>SUM(L609:L613)</f>
        <v>6116723.9400000004</v>
      </c>
      <c r="M614" s="140">
        <f>SUM(M609:M613)</f>
        <v>0</v>
      </c>
      <c r="N614" s="140">
        <f t="shared" ref="N614:R614" si="87">SUM(N609:N613)</f>
        <v>0</v>
      </c>
      <c r="O614" s="140">
        <f t="shared" si="87"/>
        <v>0</v>
      </c>
      <c r="P614" s="140">
        <f t="shared" si="87"/>
        <v>6116723.9400000004</v>
      </c>
      <c r="Q614" s="140">
        <f t="shared" si="87"/>
        <v>0</v>
      </c>
      <c r="R614" s="140">
        <f t="shared" si="87"/>
        <v>0</v>
      </c>
      <c r="S614" s="361"/>
      <c r="T614" s="100"/>
      <c r="U614" s="210"/>
    </row>
    <row r="615" spans="1:22" ht="9" customHeight="1">
      <c r="A615" s="430" t="s">
        <v>836</v>
      </c>
      <c r="B615" s="430"/>
      <c r="C615" s="430"/>
      <c r="D615" s="430"/>
      <c r="E615" s="430"/>
      <c r="F615" s="430"/>
      <c r="G615" s="430"/>
      <c r="H615" s="430"/>
      <c r="I615" s="430"/>
      <c r="J615" s="430"/>
      <c r="K615" s="430"/>
      <c r="L615" s="430"/>
      <c r="M615" s="430"/>
      <c r="N615" s="430"/>
      <c r="O615" s="430"/>
      <c r="P615" s="430"/>
      <c r="Q615" s="430"/>
      <c r="R615" s="430"/>
      <c r="S615" s="430"/>
      <c r="T615" s="209"/>
      <c r="U615" s="209"/>
    </row>
    <row r="616" spans="1:22" ht="9" customHeight="1">
      <c r="A616" s="368">
        <v>223</v>
      </c>
      <c r="B616" s="354" t="s">
        <v>832</v>
      </c>
      <c r="C616" s="105" t="s">
        <v>1104</v>
      </c>
      <c r="D616" s="180" t="s">
        <v>1103</v>
      </c>
      <c r="E616" s="103">
        <v>1984</v>
      </c>
      <c r="F616" s="368" t="s">
        <v>88</v>
      </c>
      <c r="G616" s="103">
        <v>2</v>
      </c>
      <c r="H616" s="103">
        <v>3</v>
      </c>
      <c r="I616" s="361">
        <v>939.58</v>
      </c>
      <c r="J616" s="361">
        <v>858.98</v>
      </c>
      <c r="K616" s="103">
        <v>35</v>
      </c>
      <c r="L616" s="178">
        <f>'Приложение 2.1'!G618</f>
        <v>340841.76</v>
      </c>
      <c r="M616" s="361">
        <v>0</v>
      </c>
      <c r="N616" s="361">
        <v>0</v>
      </c>
      <c r="O616" s="361">
        <v>0</v>
      </c>
      <c r="P616" s="361">
        <f>L616</f>
        <v>340841.76</v>
      </c>
      <c r="Q616" s="361">
        <v>0</v>
      </c>
      <c r="R616" s="361">
        <v>0</v>
      </c>
      <c r="S616" s="105" t="s">
        <v>586</v>
      </c>
      <c r="T616" s="100"/>
      <c r="U616" s="101"/>
    </row>
    <row r="617" spans="1:22" ht="9" customHeight="1">
      <c r="A617" s="368">
        <v>224</v>
      </c>
      <c r="B617" s="354" t="s">
        <v>833</v>
      </c>
      <c r="C617" s="105" t="s">
        <v>1104</v>
      </c>
      <c r="D617" s="180" t="s">
        <v>1103</v>
      </c>
      <c r="E617" s="103">
        <v>1988</v>
      </c>
      <c r="F617" s="368" t="s">
        <v>90</v>
      </c>
      <c r="G617" s="103">
        <v>2</v>
      </c>
      <c r="H617" s="103">
        <v>2</v>
      </c>
      <c r="I617" s="361">
        <v>672.75</v>
      </c>
      <c r="J617" s="361">
        <v>596.15</v>
      </c>
      <c r="K617" s="103">
        <v>27</v>
      </c>
      <c r="L617" s="178">
        <f>'Приложение 2.1'!G619</f>
        <v>176118.34</v>
      </c>
      <c r="M617" s="361">
        <v>0</v>
      </c>
      <c r="N617" s="361">
        <v>0</v>
      </c>
      <c r="O617" s="361">
        <v>0</v>
      </c>
      <c r="P617" s="361">
        <f>L617</f>
        <v>176118.34</v>
      </c>
      <c r="Q617" s="361">
        <v>0</v>
      </c>
      <c r="R617" s="361">
        <v>0</v>
      </c>
      <c r="S617" s="105" t="s">
        <v>586</v>
      </c>
      <c r="T617" s="100"/>
      <c r="U617" s="101"/>
    </row>
    <row r="618" spans="1:22" ht="9" customHeight="1">
      <c r="A618" s="368">
        <v>225</v>
      </c>
      <c r="B618" s="354" t="s">
        <v>834</v>
      </c>
      <c r="C618" s="105" t="s">
        <v>1104</v>
      </c>
      <c r="D618" s="180" t="s">
        <v>1103</v>
      </c>
      <c r="E618" s="103">
        <v>1988</v>
      </c>
      <c r="F618" s="368" t="s">
        <v>90</v>
      </c>
      <c r="G618" s="103">
        <v>2</v>
      </c>
      <c r="H618" s="103">
        <v>2</v>
      </c>
      <c r="I618" s="361">
        <v>666.96</v>
      </c>
      <c r="J618" s="361">
        <v>590.36</v>
      </c>
      <c r="K618" s="103">
        <v>16</v>
      </c>
      <c r="L618" s="178">
        <f>'Приложение 2.1'!G620</f>
        <v>215633.2</v>
      </c>
      <c r="M618" s="361">
        <v>0</v>
      </c>
      <c r="N618" s="361">
        <v>0</v>
      </c>
      <c r="O618" s="361">
        <v>0</v>
      </c>
      <c r="P618" s="361">
        <f>L618</f>
        <v>215633.2</v>
      </c>
      <c r="Q618" s="361">
        <v>0</v>
      </c>
      <c r="R618" s="361">
        <v>0</v>
      </c>
      <c r="S618" s="105" t="s">
        <v>586</v>
      </c>
      <c r="T618" s="100"/>
      <c r="U618" s="101"/>
    </row>
    <row r="619" spans="1:22" ht="9" customHeight="1">
      <c r="A619" s="368">
        <v>226</v>
      </c>
      <c r="B619" s="354" t="s">
        <v>835</v>
      </c>
      <c r="C619" s="105" t="s">
        <v>1104</v>
      </c>
      <c r="D619" s="180" t="s">
        <v>1103</v>
      </c>
      <c r="E619" s="103">
        <v>1993</v>
      </c>
      <c r="F619" s="368" t="s">
        <v>90</v>
      </c>
      <c r="G619" s="103">
        <v>2</v>
      </c>
      <c r="H619" s="103">
        <v>2</v>
      </c>
      <c r="I619" s="361">
        <v>650.49</v>
      </c>
      <c r="J619" s="361">
        <v>585.69000000000005</v>
      </c>
      <c r="K619" s="103">
        <v>39</v>
      </c>
      <c r="L619" s="178">
        <f>'Приложение 2.1'!G621</f>
        <v>220236.12</v>
      </c>
      <c r="M619" s="361">
        <v>0</v>
      </c>
      <c r="N619" s="361">
        <v>0</v>
      </c>
      <c r="O619" s="361">
        <v>0</v>
      </c>
      <c r="P619" s="361">
        <f>L619</f>
        <v>220236.12</v>
      </c>
      <c r="Q619" s="361">
        <v>0</v>
      </c>
      <c r="R619" s="361">
        <v>0</v>
      </c>
      <c r="S619" s="105" t="s">
        <v>586</v>
      </c>
      <c r="T619" s="100"/>
      <c r="U619" s="101"/>
    </row>
    <row r="620" spans="1:22" ht="35.25" customHeight="1">
      <c r="A620" s="514" t="s">
        <v>1101</v>
      </c>
      <c r="B620" s="514"/>
      <c r="C620" s="105"/>
      <c r="D620" s="368"/>
      <c r="E620" s="368" t="s">
        <v>388</v>
      </c>
      <c r="F620" s="368" t="s">
        <v>388</v>
      </c>
      <c r="G620" s="368" t="s">
        <v>388</v>
      </c>
      <c r="H620" s="368" t="s">
        <v>388</v>
      </c>
      <c r="I620" s="361">
        <f>SUM(I616:I619)</f>
        <v>2929.7799999999997</v>
      </c>
      <c r="J620" s="361">
        <f t="shared" ref="J620:R620" si="88">SUM(J616:J619)</f>
        <v>2631.1800000000003</v>
      </c>
      <c r="K620" s="104">
        <f t="shared" si="88"/>
        <v>117</v>
      </c>
      <c r="L620" s="361">
        <f t="shared" si="88"/>
        <v>952829.42</v>
      </c>
      <c r="M620" s="361">
        <f t="shared" si="88"/>
        <v>0</v>
      </c>
      <c r="N620" s="361">
        <f t="shared" si="88"/>
        <v>0</v>
      </c>
      <c r="O620" s="361">
        <f t="shared" si="88"/>
        <v>0</v>
      </c>
      <c r="P620" s="361">
        <f t="shared" si="88"/>
        <v>952829.42</v>
      </c>
      <c r="Q620" s="361">
        <f t="shared" si="88"/>
        <v>0</v>
      </c>
      <c r="R620" s="361">
        <f t="shared" si="88"/>
        <v>0</v>
      </c>
      <c r="S620" s="361"/>
      <c r="T620" s="100"/>
      <c r="U620" s="101"/>
    </row>
    <row r="621" spans="1:22" ht="9" customHeight="1">
      <c r="A621" s="440" t="s">
        <v>432</v>
      </c>
      <c r="B621" s="440"/>
      <c r="C621" s="440"/>
      <c r="D621" s="440"/>
      <c r="E621" s="440"/>
      <c r="F621" s="440"/>
      <c r="G621" s="440"/>
      <c r="H621" s="440"/>
      <c r="I621" s="440"/>
      <c r="J621" s="440"/>
      <c r="K621" s="440"/>
      <c r="L621" s="440"/>
      <c r="M621" s="440"/>
      <c r="N621" s="440"/>
      <c r="O621" s="440"/>
      <c r="P621" s="440"/>
      <c r="Q621" s="440"/>
      <c r="R621" s="440"/>
      <c r="S621" s="440"/>
      <c r="T621" s="237"/>
      <c r="U621" s="237"/>
    </row>
    <row r="622" spans="1:22" ht="9" customHeight="1">
      <c r="A622" s="139">
        <v>227</v>
      </c>
      <c r="B622" s="354" t="s">
        <v>839</v>
      </c>
      <c r="C622" s="105" t="s">
        <v>1104</v>
      </c>
      <c r="D622" s="180" t="s">
        <v>1103</v>
      </c>
      <c r="E622" s="103">
        <v>1970</v>
      </c>
      <c r="F622" s="368" t="s">
        <v>88</v>
      </c>
      <c r="G622" s="103">
        <v>2</v>
      </c>
      <c r="H622" s="103">
        <v>1</v>
      </c>
      <c r="I622" s="361">
        <v>510.7</v>
      </c>
      <c r="J622" s="361">
        <v>424.1</v>
      </c>
      <c r="K622" s="103">
        <v>21</v>
      </c>
      <c r="L622" s="178">
        <f>'Приложение 2.1'!G624</f>
        <v>1632435.06</v>
      </c>
      <c r="M622" s="361">
        <v>0</v>
      </c>
      <c r="N622" s="361">
        <v>0</v>
      </c>
      <c r="O622" s="361">
        <v>0</v>
      </c>
      <c r="P622" s="361">
        <f>L622</f>
        <v>1632435.06</v>
      </c>
      <c r="Q622" s="361">
        <v>0</v>
      </c>
      <c r="R622" s="361">
        <v>0</v>
      </c>
      <c r="S622" s="105" t="s">
        <v>586</v>
      </c>
      <c r="T622" s="100"/>
      <c r="U622" s="101"/>
    </row>
    <row r="623" spans="1:22" ht="9" customHeight="1">
      <c r="A623" s="139">
        <v>228</v>
      </c>
      <c r="B623" s="354" t="s">
        <v>840</v>
      </c>
      <c r="C623" s="105" t="s">
        <v>1104</v>
      </c>
      <c r="D623" s="180" t="s">
        <v>1103</v>
      </c>
      <c r="E623" s="103">
        <v>1966</v>
      </c>
      <c r="F623" s="368" t="s">
        <v>88</v>
      </c>
      <c r="G623" s="103">
        <v>2</v>
      </c>
      <c r="H623" s="103">
        <v>2</v>
      </c>
      <c r="I623" s="361">
        <v>534.20000000000005</v>
      </c>
      <c r="J623" s="361">
        <v>488.2</v>
      </c>
      <c r="K623" s="103">
        <v>20</v>
      </c>
      <c r="L623" s="178">
        <f>'Приложение 2.1'!G625</f>
        <v>1908644.16</v>
      </c>
      <c r="M623" s="361">
        <v>0</v>
      </c>
      <c r="N623" s="361">
        <v>0</v>
      </c>
      <c r="O623" s="361">
        <v>0</v>
      </c>
      <c r="P623" s="361">
        <f>L623</f>
        <v>1908644.16</v>
      </c>
      <c r="Q623" s="361">
        <v>0</v>
      </c>
      <c r="R623" s="361">
        <v>0</v>
      </c>
      <c r="S623" s="105" t="s">
        <v>586</v>
      </c>
      <c r="T623" s="100"/>
      <c r="U623" s="101"/>
    </row>
    <row r="624" spans="1:22" ht="24.75" customHeight="1">
      <c r="A624" s="514" t="s">
        <v>433</v>
      </c>
      <c r="B624" s="514"/>
      <c r="C624" s="105"/>
      <c r="D624" s="354"/>
      <c r="E624" s="139" t="s">
        <v>388</v>
      </c>
      <c r="F624" s="139" t="s">
        <v>388</v>
      </c>
      <c r="G624" s="139" t="s">
        <v>388</v>
      </c>
      <c r="H624" s="139" t="s">
        <v>388</v>
      </c>
      <c r="I624" s="140">
        <f>SUM(I622:I623)</f>
        <v>1044.9000000000001</v>
      </c>
      <c r="J624" s="140">
        <f t="shared" ref="J624:R624" si="89">SUM(J622:J623)</f>
        <v>912.3</v>
      </c>
      <c r="K624" s="141">
        <f t="shared" si="89"/>
        <v>41</v>
      </c>
      <c r="L624" s="140">
        <f t="shared" si="89"/>
        <v>3541079.2199999997</v>
      </c>
      <c r="M624" s="140">
        <f t="shared" si="89"/>
        <v>0</v>
      </c>
      <c r="N624" s="140">
        <f t="shared" si="89"/>
        <v>0</v>
      </c>
      <c r="O624" s="140">
        <f t="shared" si="89"/>
        <v>0</v>
      </c>
      <c r="P624" s="140">
        <f t="shared" si="89"/>
        <v>3541079.2199999997</v>
      </c>
      <c r="Q624" s="140">
        <f t="shared" si="89"/>
        <v>0</v>
      </c>
      <c r="R624" s="140">
        <f t="shared" si="89"/>
        <v>0</v>
      </c>
      <c r="S624" s="361"/>
      <c r="T624" s="100"/>
      <c r="U624" s="210"/>
    </row>
    <row r="625" spans="1:21" ht="9" customHeight="1">
      <c r="A625" s="430" t="s">
        <v>1047</v>
      </c>
      <c r="B625" s="430"/>
      <c r="C625" s="430"/>
      <c r="D625" s="430"/>
      <c r="E625" s="430"/>
      <c r="F625" s="430"/>
      <c r="G625" s="430"/>
      <c r="H625" s="430"/>
      <c r="I625" s="430"/>
      <c r="J625" s="430"/>
      <c r="K625" s="430"/>
      <c r="L625" s="430"/>
      <c r="M625" s="430"/>
      <c r="N625" s="430"/>
      <c r="O625" s="430"/>
      <c r="P625" s="430"/>
      <c r="Q625" s="430"/>
      <c r="R625" s="430"/>
      <c r="S625" s="430"/>
      <c r="T625" s="209"/>
      <c r="U625" s="209"/>
    </row>
    <row r="626" spans="1:21" ht="9" customHeight="1">
      <c r="A626" s="368">
        <v>229</v>
      </c>
      <c r="B626" s="354" t="s">
        <v>865</v>
      </c>
      <c r="C626" s="105" t="s">
        <v>1104</v>
      </c>
      <c r="D626" s="180" t="s">
        <v>1103</v>
      </c>
      <c r="E626" s="103">
        <v>1988</v>
      </c>
      <c r="F626" s="368" t="s">
        <v>612</v>
      </c>
      <c r="G626" s="103">
        <v>5</v>
      </c>
      <c r="H626" s="103">
        <v>13</v>
      </c>
      <c r="I626" s="361">
        <v>9951</v>
      </c>
      <c r="J626" s="361">
        <v>8774</v>
      </c>
      <c r="K626" s="368">
        <v>637</v>
      </c>
      <c r="L626" s="178">
        <f>'Приложение 2.1'!G628</f>
        <v>9071048.9499999993</v>
      </c>
      <c r="M626" s="361">
        <v>0</v>
      </c>
      <c r="N626" s="361">
        <v>0</v>
      </c>
      <c r="O626" s="361">
        <v>0</v>
      </c>
      <c r="P626" s="361">
        <f>L626</f>
        <v>9071048.9499999993</v>
      </c>
      <c r="Q626" s="361">
        <v>0</v>
      </c>
      <c r="R626" s="361">
        <v>0</v>
      </c>
      <c r="S626" s="105" t="s">
        <v>586</v>
      </c>
      <c r="T626" s="100"/>
      <c r="U626" s="101"/>
    </row>
    <row r="627" spans="1:21" ht="33.75" customHeight="1">
      <c r="A627" s="514" t="s">
        <v>1048</v>
      </c>
      <c r="B627" s="514"/>
      <c r="C627" s="105"/>
      <c r="D627" s="354"/>
      <c r="E627" s="368" t="s">
        <v>388</v>
      </c>
      <c r="F627" s="368" t="s">
        <v>388</v>
      </c>
      <c r="G627" s="368" t="s">
        <v>388</v>
      </c>
      <c r="H627" s="368" t="s">
        <v>388</v>
      </c>
      <c r="I627" s="361">
        <f>SUM(I626)</f>
        <v>9951</v>
      </c>
      <c r="J627" s="361">
        <f t="shared" ref="J627:R627" si="90">SUM(J626)</f>
        <v>8774</v>
      </c>
      <c r="K627" s="104">
        <f t="shared" si="90"/>
        <v>637</v>
      </c>
      <c r="L627" s="361">
        <f t="shared" si="90"/>
        <v>9071048.9499999993</v>
      </c>
      <c r="M627" s="361">
        <f t="shared" si="90"/>
        <v>0</v>
      </c>
      <c r="N627" s="361">
        <f t="shared" si="90"/>
        <v>0</v>
      </c>
      <c r="O627" s="361">
        <f t="shared" si="90"/>
        <v>0</v>
      </c>
      <c r="P627" s="361">
        <f t="shared" si="90"/>
        <v>9071048.9499999993</v>
      </c>
      <c r="Q627" s="361">
        <f t="shared" si="90"/>
        <v>0</v>
      </c>
      <c r="R627" s="361">
        <f t="shared" si="90"/>
        <v>0</v>
      </c>
      <c r="S627" s="361"/>
      <c r="T627" s="100"/>
      <c r="U627" s="219"/>
    </row>
    <row r="628" spans="1:21" ht="9" customHeight="1">
      <c r="A628" s="430" t="s">
        <v>303</v>
      </c>
      <c r="B628" s="430"/>
      <c r="C628" s="430"/>
      <c r="D628" s="430"/>
      <c r="E628" s="430"/>
      <c r="F628" s="430"/>
      <c r="G628" s="430"/>
      <c r="H628" s="430"/>
      <c r="I628" s="430"/>
      <c r="J628" s="430"/>
      <c r="K628" s="430"/>
      <c r="L628" s="430"/>
      <c r="M628" s="430"/>
      <c r="N628" s="430"/>
      <c r="O628" s="430"/>
      <c r="P628" s="430"/>
      <c r="Q628" s="430"/>
      <c r="R628" s="430"/>
      <c r="S628" s="430"/>
      <c r="T628" s="209"/>
      <c r="U628" s="209"/>
    </row>
    <row r="629" spans="1:21" ht="9" customHeight="1">
      <c r="A629" s="368">
        <v>230</v>
      </c>
      <c r="B629" s="354" t="s">
        <v>866</v>
      </c>
      <c r="C629" s="105" t="s">
        <v>1104</v>
      </c>
      <c r="D629" s="180" t="s">
        <v>1103</v>
      </c>
      <c r="E629" s="103">
        <v>1966</v>
      </c>
      <c r="F629" s="368" t="s">
        <v>88</v>
      </c>
      <c r="G629" s="103">
        <v>2</v>
      </c>
      <c r="H629" s="103">
        <v>2</v>
      </c>
      <c r="I629" s="361">
        <v>613.1</v>
      </c>
      <c r="J629" s="361">
        <v>602.1</v>
      </c>
      <c r="K629" s="368">
        <v>31</v>
      </c>
      <c r="L629" s="178">
        <f>'Приложение 2.1'!G631</f>
        <v>2197120.84</v>
      </c>
      <c r="M629" s="361">
        <v>0</v>
      </c>
      <c r="N629" s="361">
        <v>0</v>
      </c>
      <c r="O629" s="361">
        <v>0</v>
      </c>
      <c r="P629" s="361">
        <f>L629</f>
        <v>2197120.84</v>
      </c>
      <c r="Q629" s="361">
        <v>0</v>
      </c>
      <c r="R629" s="361">
        <v>0</v>
      </c>
      <c r="S629" s="105" t="s">
        <v>586</v>
      </c>
      <c r="T629" s="100"/>
      <c r="U629" s="101"/>
    </row>
    <row r="630" spans="1:21" ht="35.25" customHeight="1">
      <c r="A630" s="514" t="s">
        <v>298</v>
      </c>
      <c r="B630" s="514"/>
      <c r="C630" s="105"/>
      <c r="D630" s="354"/>
      <c r="E630" s="368" t="s">
        <v>388</v>
      </c>
      <c r="F630" s="368" t="s">
        <v>388</v>
      </c>
      <c r="G630" s="368" t="s">
        <v>388</v>
      </c>
      <c r="H630" s="368" t="s">
        <v>388</v>
      </c>
      <c r="I630" s="361">
        <f>SUM(I629)</f>
        <v>613.1</v>
      </c>
      <c r="J630" s="361">
        <f t="shared" ref="J630:R630" si="91">SUM(J629)</f>
        <v>602.1</v>
      </c>
      <c r="K630" s="104">
        <f t="shared" si="91"/>
        <v>31</v>
      </c>
      <c r="L630" s="361">
        <f t="shared" si="91"/>
        <v>2197120.84</v>
      </c>
      <c r="M630" s="361">
        <f t="shared" si="91"/>
        <v>0</v>
      </c>
      <c r="N630" s="361">
        <f t="shared" si="91"/>
        <v>0</v>
      </c>
      <c r="O630" s="361">
        <f t="shared" si="91"/>
        <v>0</v>
      </c>
      <c r="P630" s="361">
        <f t="shared" si="91"/>
        <v>2197120.84</v>
      </c>
      <c r="Q630" s="361">
        <f t="shared" si="91"/>
        <v>0</v>
      </c>
      <c r="R630" s="361">
        <f t="shared" si="91"/>
        <v>0</v>
      </c>
      <c r="S630" s="361"/>
      <c r="T630" s="360"/>
      <c r="U630" s="101"/>
    </row>
    <row r="631" spans="1:21" ht="9" customHeight="1">
      <c r="A631" s="430" t="s">
        <v>293</v>
      </c>
      <c r="B631" s="430"/>
      <c r="C631" s="430"/>
      <c r="D631" s="430"/>
      <c r="E631" s="430"/>
      <c r="F631" s="430"/>
      <c r="G631" s="430"/>
      <c r="H631" s="430"/>
      <c r="I631" s="430"/>
      <c r="J631" s="430"/>
      <c r="K631" s="430"/>
      <c r="L631" s="430"/>
      <c r="M631" s="430"/>
      <c r="N631" s="430"/>
      <c r="O631" s="430"/>
      <c r="P631" s="430"/>
      <c r="Q631" s="430"/>
      <c r="R631" s="430"/>
      <c r="S631" s="430"/>
      <c r="T631" s="209"/>
      <c r="U631" s="209"/>
    </row>
    <row r="632" spans="1:21" ht="9" customHeight="1">
      <c r="A632" s="368">
        <v>231</v>
      </c>
      <c r="B632" s="354" t="s">
        <v>852</v>
      </c>
      <c r="C632" s="105" t="s">
        <v>1104</v>
      </c>
      <c r="D632" s="180" t="s">
        <v>1103</v>
      </c>
      <c r="E632" s="103">
        <v>1979</v>
      </c>
      <c r="F632" s="368" t="s">
        <v>88</v>
      </c>
      <c r="G632" s="103">
        <v>5</v>
      </c>
      <c r="H632" s="103">
        <v>6</v>
      </c>
      <c r="I632" s="361">
        <v>5323.9</v>
      </c>
      <c r="J632" s="361">
        <v>4437.3999999999996</v>
      </c>
      <c r="K632" s="103">
        <v>204</v>
      </c>
      <c r="L632" s="178">
        <f>'Приложение 2.1'!G634</f>
        <v>5135974.12</v>
      </c>
      <c r="M632" s="361">
        <v>0</v>
      </c>
      <c r="N632" s="361">
        <v>0</v>
      </c>
      <c r="O632" s="361">
        <v>0</v>
      </c>
      <c r="P632" s="361">
        <f>L632</f>
        <v>5135974.12</v>
      </c>
      <c r="Q632" s="361">
        <v>0</v>
      </c>
      <c r="R632" s="361">
        <v>0</v>
      </c>
      <c r="S632" s="105" t="s">
        <v>586</v>
      </c>
      <c r="T632" s="100"/>
      <c r="U632" s="101"/>
    </row>
    <row r="633" spans="1:21" ht="9" customHeight="1">
      <c r="A633" s="368">
        <v>232</v>
      </c>
      <c r="B633" s="354" t="s">
        <v>853</v>
      </c>
      <c r="C633" s="105" t="s">
        <v>1104</v>
      </c>
      <c r="D633" s="180" t="s">
        <v>1103</v>
      </c>
      <c r="E633" s="103">
        <v>1995</v>
      </c>
      <c r="F633" s="368" t="s">
        <v>88</v>
      </c>
      <c r="G633" s="103">
        <v>5</v>
      </c>
      <c r="H633" s="103">
        <v>4</v>
      </c>
      <c r="I633" s="361">
        <v>3156.8</v>
      </c>
      <c r="J633" s="361">
        <v>2840.9</v>
      </c>
      <c r="K633" s="103">
        <v>107</v>
      </c>
      <c r="L633" s="178">
        <f>'Приложение 2.1'!G635</f>
        <v>2600380.37</v>
      </c>
      <c r="M633" s="361">
        <v>0</v>
      </c>
      <c r="N633" s="361">
        <v>0</v>
      </c>
      <c r="O633" s="361">
        <v>0</v>
      </c>
      <c r="P633" s="361">
        <f t="shared" ref="P633:P639" si="92">L633</f>
        <v>2600380.37</v>
      </c>
      <c r="Q633" s="361">
        <v>0</v>
      </c>
      <c r="R633" s="361">
        <v>0</v>
      </c>
      <c r="S633" s="105" t="s">
        <v>586</v>
      </c>
      <c r="T633" s="100"/>
      <c r="U633" s="101"/>
    </row>
    <row r="634" spans="1:21" ht="9" customHeight="1">
      <c r="A634" s="368">
        <v>233</v>
      </c>
      <c r="B634" s="354" t="s">
        <v>854</v>
      </c>
      <c r="C634" s="105" t="s">
        <v>1104</v>
      </c>
      <c r="D634" s="180" t="s">
        <v>1103</v>
      </c>
      <c r="E634" s="103">
        <v>1973</v>
      </c>
      <c r="F634" s="368" t="s">
        <v>88</v>
      </c>
      <c r="G634" s="103">
        <v>1</v>
      </c>
      <c r="H634" s="368">
        <v>1</v>
      </c>
      <c r="I634" s="361">
        <v>515.5</v>
      </c>
      <c r="J634" s="361">
        <v>504.1</v>
      </c>
      <c r="K634" s="103">
        <v>26</v>
      </c>
      <c r="L634" s="178">
        <f>'Приложение 2.1'!G636</f>
        <v>2708365.51</v>
      </c>
      <c r="M634" s="361">
        <v>0</v>
      </c>
      <c r="N634" s="361">
        <v>0</v>
      </c>
      <c r="O634" s="361">
        <v>0</v>
      </c>
      <c r="P634" s="361">
        <f t="shared" si="92"/>
        <v>2708365.51</v>
      </c>
      <c r="Q634" s="361">
        <v>0</v>
      </c>
      <c r="R634" s="361">
        <v>0</v>
      </c>
      <c r="S634" s="105" t="s">
        <v>586</v>
      </c>
      <c r="T634" s="100"/>
      <c r="U634" s="101"/>
    </row>
    <row r="635" spans="1:21" ht="9" customHeight="1">
      <c r="A635" s="368">
        <v>234</v>
      </c>
      <c r="B635" s="354" t="s">
        <v>855</v>
      </c>
      <c r="C635" s="105" t="s">
        <v>1104</v>
      </c>
      <c r="D635" s="180" t="s">
        <v>1103</v>
      </c>
      <c r="E635" s="103">
        <v>1977</v>
      </c>
      <c r="F635" s="368" t="s">
        <v>88</v>
      </c>
      <c r="G635" s="103">
        <v>2</v>
      </c>
      <c r="H635" s="103">
        <v>4</v>
      </c>
      <c r="I635" s="361">
        <v>1212.3</v>
      </c>
      <c r="J635" s="361">
        <v>718.4</v>
      </c>
      <c r="K635" s="103">
        <v>48</v>
      </c>
      <c r="L635" s="178">
        <f>'Приложение 2.1'!G637</f>
        <v>2220052.9</v>
      </c>
      <c r="M635" s="361">
        <v>0</v>
      </c>
      <c r="N635" s="361">
        <v>0</v>
      </c>
      <c r="O635" s="361">
        <v>0</v>
      </c>
      <c r="P635" s="361">
        <f t="shared" si="92"/>
        <v>2220052.9</v>
      </c>
      <c r="Q635" s="361">
        <v>0</v>
      </c>
      <c r="R635" s="361">
        <v>0</v>
      </c>
      <c r="S635" s="105" t="s">
        <v>586</v>
      </c>
      <c r="T635" s="100"/>
      <c r="U635" s="101"/>
    </row>
    <row r="636" spans="1:21" ht="9" customHeight="1">
      <c r="A636" s="368">
        <v>235</v>
      </c>
      <c r="B636" s="354" t="s">
        <v>856</v>
      </c>
      <c r="C636" s="105" t="s">
        <v>1104</v>
      </c>
      <c r="D636" s="180" t="s">
        <v>1103</v>
      </c>
      <c r="E636" s="103">
        <v>1985</v>
      </c>
      <c r="F636" s="368" t="s">
        <v>88</v>
      </c>
      <c r="G636" s="103">
        <v>5</v>
      </c>
      <c r="H636" s="103">
        <v>6</v>
      </c>
      <c r="I636" s="361">
        <v>4760.2</v>
      </c>
      <c r="J636" s="361">
        <v>4096.8</v>
      </c>
      <c r="K636" s="103">
        <v>157</v>
      </c>
      <c r="L636" s="178">
        <f>'Приложение 2.1'!G638</f>
        <v>2800955.42</v>
      </c>
      <c r="M636" s="361">
        <v>0</v>
      </c>
      <c r="N636" s="361">
        <v>0</v>
      </c>
      <c r="O636" s="361">
        <v>0</v>
      </c>
      <c r="P636" s="361">
        <f t="shared" si="92"/>
        <v>2800955.42</v>
      </c>
      <c r="Q636" s="361">
        <v>0</v>
      </c>
      <c r="R636" s="361">
        <v>0</v>
      </c>
      <c r="S636" s="105" t="s">
        <v>586</v>
      </c>
      <c r="T636" s="100"/>
      <c r="U636" s="101"/>
    </row>
    <row r="637" spans="1:21" ht="9" customHeight="1">
      <c r="A637" s="368">
        <v>236</v>
      </c>
      <c r="B637" s="354" t="s">
        <v>857</v>
      </c>
      <c r="C637" s="105" t="s">
        <v>1104</v>
      </c>
      <c r="D637" s="180" t="s">
        <v>1103</v>
      </c>
      <c r="E637" s="103">
        <v>1981</v>
      </c>
      <c r="F637" s="368" t="s">
        <v>88</v>
      </c>
      <c r="G637" s="103">
        <v>2</v>
      </c>
      <c r="H637" s="103">
        <v>1</v>
      </c>
      <c r="I637" s="361">
        <v>442.1</v>
      </c>
      <c r="J637" s="361">
        <v>384.5</v>
      </c>
      <c r="K637" s="103">
        <v>15</v>
      </c>
      <c r="L637" s="178">
        <f>'Приложение 2.1'!G639</f>
        <v>802713.89</v>
      </c>
      <c r="M637" s="361">
        <v>0</v>
      </c>
      <c r="N637" s="361">
        <v>0</v>
      </c>
      <c r="O637" s="361">
        <v>0</v>
      </c>
      <c r="P637" s="361">
        <f t="shared" si="92"/>
        <v>802713.89</v>
      </c>
      <c r="Q637" s="361">
        <v>0</v>
      </c>
      <c r="R637" s="361">
        <v>0</v>
      </c>
      <c r="S637" s="105" t="s">
        <v>586</v>
      </c>
      <c r="T637" s="100"/>
      <c r="U637" s="101"/>
    </row>
    <row r="638" spans="1:21" ht="9" customHeight="1">
      <c r="A638" s="368">
        <v>237</v>
      </c>
      <c r="B638" s="354" t="s">
        <v>858</v>
      </c>
      <c r="C638" s="105" t="s">
        <v>1104</v>
      </c>
      <c r="D638" s="180" t="s">
        <v>1103</v>
      </c>
      <c r="E638" s="103">
        <v>1977</v>
      </c>
      <c r="F638" s="368" t="s">
        <v>860</v>
      </c>
      <c r="G638" s="103">
        <v>2</v>
      </c>
      <c r="H638" s="103">
        <v>2</v>
      </c>
      <c r="I638" s="361">
        <v>573.29999999999995</v>
      </c>
      <c r="J638" s="361">
        <v>458</v>
      </c>
      <c r="K638" s="103">
        <v>25</v>
      </c>
      <c r="L638" s="178">
        <f>'Приложение 2.1'!G640</f>
        <v>1512342.07</v>
      </c>
      <c r="M638" s="361">
        <v>0</v>
      </c>
      <c r="N638" s="361">
        <v>0</v>
      </c>
      <c r="O638" s="361">
        <v>0</v>
      </c>
      <c r="P638" s="361">
        <f t="shared" si="92"/>
        <v>1512342.07</v>
      </c>
      <c r="Q638" s="361">
        <v>0</v>
      </c>
      <c r="R638" s="361">
        <v>0</v>
      </c>
      <c r="S638" s="105" t="s">
        <v>586</v>
      </c>
      <c r="T638" s="100"/>
      <c r="U638" s="101"/>
    </row>
    <row r="639" spans="1:21" ht="9" customHeight="1">
      <c r="A639" s="368">
        <v>238</v>
      </c>
      <c r="B639" s="354" t="s">
        <v>859</v>
      </c>
      <c r="C639" s="105" t="s">
        <v>1104</v>
      </c>
      <c r="D639" s="180" t="s">
        <v>1103</v>
      </c>
      <c r="E639" s="103">
        <v>1978</v>
      </c>
      <c r="F639" s="368" t="s">
        <v>88</v>
      </c>
      <c r="G639" s="103">
        <v>2</v>
      </c>
      <c r="H639" s="103">
        <v>1</v>
      </c>
      <c r="I639" s="361">
        <v>417.5</v>
      </c>
      <c r="J639" s="361">
        <v>371</v>
      </c>
      <c r="K639" s="103">
        <v>15</v>
      </c>
      <c r="L639" s="178">
        <f>'Приложение 2.1'!G641</f>
        <v>838824.94</v>
      </c>
      <c r="M639" s="361">
        <v>0</v>
      </c>
      <c r="N639" s="361">
        <v>0</v>
      </c>
      <c r="O639" s="361">
        <v>0</v>
      </c>
      <c r="P639" s="361">
        <f t="shared" si="92"/>
        <v>838824.94</v>
      </c>
      <c r="Q639" s="361">
        <v>0</v>
      </c>
      <c r="R639" s="361">
        <v>0</v>
      </c>
      <c r="S639" s="105" t="s">
        <v>586</v>
      </c>
      <c r="T639" s="100"/>
      <c r="U639" s="101"/>
    </row>
    <row r="640" spans="1:21" ht="26.25" customHeight="1">
      <c r="A640" s="514" t="s">
        <v>299</v>
      </c>
      <c r="B640" s="514"/>
      <c r="C640" s="105"/>
      <c r="D640" s="368"/>
      <c r="E640" s="368" t="s">
        <v>388</v>
      </c>
      <c r="F640" s="368" t="s">
        <v>388</v>
      </c>
      <c r="G640" s="368" t="s">
        <v>388</v>
      </c>
      <c r="H640" s="368" t="s">
        <v>388</v>
      </c>
      <c r="I640" s="361">
        <f>SUM(I632:I639)</f>
        <v>16401.599999999999</v>
      </c>
      <c r="J640" s="361">
        <f t="shared" ref="J640:R640" si="93">SUM(J632:J639)</f>
        <v>13811.099999999999</v>
      </c>
      <c r="K640" s="104">
        <f t="shared" si="93"/>
        <v>597</v>
      </c>
      <c r="L640" s="361">
        <f t="shared" si="93"/>
        <v>18619609.220000003</v>
      </c>
      <c r="M640" s="361">
        <f t="shared" si="93"/>
        <v>0</v>
      </c>
      <c r="N640" s="361">
        <f t="shared" si="93"/>
        <v>0</v>
      </c>
      <c r="O640" s="361">
        <f t="shared" si="93"/>
        <v>0</v>
      </c>
      <c r="P640" s="361">
        <f t="shared" si="93"/>
        <v>18619609.220000003</v>
      </c>
      <c r="Q640" s="361">
        <f t="shared" si="93"/>
        <v>0</v>
      </c>
      <c r="R640" s="361">
        <f t="shared" si="93"/>
        <v>0</v>
      </c>
      <c r="S640" s="361"/>
      <c r="T640" s="100"/>
      <c r="U640" s="101"/>
    </row>
    <row r="641" spans="1:21" ht="9" customHeight="1">
      <c r="A641" s="430" t="s">
        <v>294</v>
      </c>
      <c r="B641" s="430"/>
      <c r="C641" s="430"/>
      <c r="D641" s="430"/>
      <c r="E641" s="430"/>
      <c r="F641" s="430"/>
      <c r="G641" s="430"/>
      <c r="H641" s="430"/>
      <c r="I641" s="430"/>
      <c r="J641" s="430"/>
      <c r="K641" s="430"/>
      <c r="L641" s="430"/>
      <c r="M641" s="430"/>
      <c r="N641" s="430"/>
      <c r="O641" s="430"/>
      <c r="P641" s="430"/>
      <c r="Q641" s="430"/>
      <c r="R641" s="430"/>
      <c r="S641" s="430"/>
      <c r="T641" s="209"/>
      <c r="U641" s="209"/>
    </row>
    <row r="642" spans="1:21" ht="9" customHeight="1">
      <c r="A642" s="368">
        <v>239</v>
      </c>
      <c r="B642" s="129" t="s">
        <v>1183</v>
      </c>
      <c r="C642" s="105" t="s">
        <v>1104</v>
      </c>
      <c r="D642" s="180" t="s">
        <v>1103</v>
      </c>
      <c r="E642" s="103">
        <v>1954</v>
      </c>
      <c r="F642" s="368" t="s">
        <v>88</v>
      </c>
      <c r="G642" s="103">
        <v>2</v>
      </c>
      <c r="H642" s="103">
        <v>2</v>
      </c>
      <c r="I642" s="361">
        <v>380.2</v>
      </c>
      <c r="J642" s="361">
        <v>347.9</v>
      </c>
      <c r="K642" s="103">
        <v>15</v>
      </c>
      <c r="L642" s="178">
        <f>'Приложение 2.1'!G644</f>
        <v>1690812.22</v>
      </c>
      <c r="M642" s="361">
        <v>0</v>
      </c>
      <c r="N642" s="361">
        <v>0</v>
      </c>
      <c r="O642" s="361">
        <v>0</v>
      </c>
      <c r="P642" s="361">
        <f>L642</f>
        <v>1690812.22</v>
      </c>
      <c r="Q642" s="361">
        <v>0</v>
      </c>
      <c r="R642" s="361">
        <v>0</v>
      </c>
      <c r="S642" s="105" t="s">
        <v>586</v>
      </c>
      <c r="T642" s="100"/>
      <c r="U642" s="101"/>
    </row>
    <row r="643" spans="1:21" ht="9" customHeight="1">
      <c r="A643" s="368">
        <v>240</v>
      </c>
      <c r="B643" s="129" t="s">
        <v>1182</v>
      </c>
      <c r="C643" s="105" t="s">
        <v>1104</v>
      </c>
      <c r="D643" s="180" t="s">
        <v>1103</v>
      </c>
      <c r="E643" s="368">
        <v>1990</v>
      </c>
      <c r="F643" s="368" t="s">
        <v>90</v>
      </c>
      <c r="G643" s="103">
        <v>5</v>
      </c>
      <c r="H643" s="103">
        <v>4</v>
      </c>
      <c r="I643" s="361">
        <v>5783.9</v>
      </c>
      <c r="J643" s="361">
        <v>4290.8</v>
      </c>
      <c r="K643" s="103">
        <v>183</v>
      </c>
      <c r="L643" s="178">
        <f>'Приложение 2.1'!G645</f>
        <v>4233830.25</v>
      </c>
      <c r="M643" s="361">
        <v>0</v>
      </c>
      <c r="N643" s="361">
        <v>0</v>
      </c>
      <c r="O643" s="361">
        <v>0</v>
      </c>
      <c r="P643" s="361">
        <f>L643</f>
        <v>4233830.25</v>
      </c>
      <c r="Q643" s="361">
        <v>0</v>
      </c>
      <c r="R643" s="361">
        <v>0</v>
      </c>
      <c r="S643" s="105" t="s">
        <v>586</v>
      </c>
      <c r="T643" s="100"/>
      <c r="U643" s="101"/>
    </row>
    <row r="644" spans="1:21" ht="24" customHeight="1">
      <c r="A644" s="514" t="s">
        <v>300</v>
      </c>
      <c r="B644" s="514"/>
      <c r="C644" s="105"/>
      <c r="D644" s="354"/>
      <c r="E644" s="368" t="s">
        <v>388</v>
      </c>
      <c r="F644" s="368" t="s">
        <v>388</v>
      </c>
      <c r="G644" s="368" t="s">
        <v>388</v>
      </c>
      <c r="H644" s="368" t="s">
        <v>388</v>
      </c>
      <c r="I644" s="361">
        <f>SUM(I642:I643)</f>
        <v>6164.0999999999995</v>
      </c>
      <c r="J644" s="361">
        <f t="shared" ref="J644:R644" si="94">SUM(J642:J643)</f>
        <v>4638.7</v>
      </c>
      <c r="K644" s="103">
        <f t="shared" si="94"/>
        <v>198</v>
      </c>
      <c r="L644" s="361">
        <f t="shared" si="94"/>
        <v>5924642.4699999997</v>
      </c>
      <c r="M644" s="361">
        <f t="shared" si="94"/>
        <v>0</v>
      </c>
      <c r="N644" s="361">
        <f t="shared" si="94"/>
        <v>0</v>
      </c>
      <c r="O644" s="361">
        <f t="shared" si="94"/>
        <v>0</v>
      </c>
      <c r="P644" s="361">
        <f t="shared" si="94"/>
        <v>5924642.4699999997</v>
      </c>
      <c r="Q644" s="361">
        <f t="shared" si="94"/>
        <v>0</v>
      </c>
      <c r="R644" s="361">
        <f t="shared" si="94"/>
        <v>0</v>
      </c>
      <c r="S644" s="361"/>
      <c r="T644" s="100"/>
      <c r="U644" s="101"/>
    </row>
    <row r="645" spans="1:21" ht="9" customHeight="1">
      <c r="A645" s="430" t="s">
        <v>296</v>
      </c>
      <c r="B645" s="430"/>
      <c r="C645" s="430"/>
      <c r="D645" s="430"/>
      <c r="E645" s="430"/>
      <c r="F645" s="430"/>
      <c r="G645" s="430"/>
      <c r="H645" s="430"/>
      <c r="I645" s="430"/>
      <c r="J645" s="430"/>
      <c r="K645" s="430"/>
      <c r="L645" s="430"/>
      <c r="M645" s="430"/>
      <c r="N645" s="430"/>
      <c r="O645" s="430"/>
      <c r="P645" s="430"/>
      <c r="Q645" s="430"/>
      <c r="R645" s="430"/>
      <c r="S645" s="430"/>
      <c r="T645" s="209"/>
      <c r="U645" s="209"/>
    </row>
    <row r="646" spans="1:21" ht="9" customHeight="1">
      <c r="A646" s="368">
        <v>241</v>
      </c>
      <c r="B646" s="354" t="s">
        <v>862</v>
      </c>
      <c r="C646" s="105" t="s">
        <v>1104</v>
      </c>
      <c r="D646" s="180" t="s">
        <v>1103</v>
      </c>
      <c r="E646" s="103">
        <v>1985</v>
      </c>
      <c r="F646" s="368" t="s">
        <v>88</v>
      </c>
      <c r="G646" s="103">
        <v>2</v>
      </c>
      <c r="H646" s="103">
        <v>3</v>
      </c>
      <c r="I646" s="361">
        <v>2570.4</v>
      </c>
      <c r="J646" s="361">
        <v>994.1</v>
      </c>
      <c r="K646" s="368">
        <v>37</v>
      </c>
      <c r="L646" s="178">
        <f>'Приложение 2.1'!G648</f>
        <v>3960172.55</v>
      </c>
      <c r="M646" s="361">
        <v>0</v>
      </c>
      <c r="N646" s="361">
        <v>0</v>
      </c>
      <c r="O646" s="361">
        <v>0</v>
      </c>
      <c r="P646" s="361">
        <f>L646</f>
        <v>3960172.55</v>
      </c>
      <c r="Q646" s="361">
        <v>0</v>
      </c>
      <c r="R646" s="361">
        <v>0</v>
      </c>
      <c r="S646" s="105" t="s">
        <v>586</v>
      </c>
      <c r="T646" s="100"/>
      <c r="U646" s="101"/>
    </row>
    <row r="647" spans="1:21" ht="24.75" customHeight="1">
      <c r="A647" s="514" t="s">
        <v>302</v>
      </c>
      <c r="B647" s="514"/>
      <c r="C647" s="105"/>
      <c r="D647" s="354"/>
      <c r="E647" s="368" t="s">
        <v>388</v>
      </c>
      <c r="F647" s="368" t="s">
        <v>388</v>
      </c>
      <c r="G647" s="368" t="s">
        <v>388</v>
      </c>
      <c r="H647" s="368" t="s">
        <v>388</v>
      </c>
      <c r="I647" s="361">
        <f>SUM(I646)</f>
        <v>2570.4</v>
      </c>
      <c r="J647" s="361">
        <f t="shared" ref="J647:R647" si="95">SUM(J646)</f>
        <v>994.1</v>
      </c>
      <c r="K647" s="104">
        <f t="shared" si="95"/>
        <v>37</v>
      </c>
      <c r="L647" s="361">
        <f t="shared" si="95"/>
        <v>3960172.55</v>
      </c>
      <c r="M647" s="361">
        <f t="shared" si="95"/>
        <v>0</v>
      </c>
      <c r="N647" s="361">
        <f t="shared" si="95"/>
        <v>0</v>
      </c>
      <c r="O647" s="361">
        <f t="shared" si="95"/>
        <v>0</v>
      </c>
      <c r="P647" s="361">
        <f t="shared" si="95"/>
        <v>3960172.55</v>
      </c>
      <c r="Q647" s="361">
        <f t="shared" si="95"/>
        <v>0</v>
      </c>
      <c r="R647" s="361">
        <f t="shared" si="95"/>
        <v>0</v>
      </c>
      <c r="S647" s="361"/>
      <c r="T647" s="360"/>
      <c r="U647" s="101"/>
    </row>
    <row r="648" spans="1:21" ht="9" customHeight="1">
      <c r="A648" s="471" t="s">
        <v>877</v>
      </c>
      <c r="B648" s="471"/>
      <c r="C648" s="471"/>
      <c r="D648" s="471"/>
      <c r="E648" s="471"/>
      <c r="F648" s="471"/>
      <c r="G648" s="471"/>
      <c r="H648" s="471"/>
      <c r="I648" s="471"/>
      <c r="J648" s="471"/>
      <c r="K648" s="471"/>
      <c r="L648" s="471"/>
      <c r="M648" s="471"/>
      <c r="N648" s="471"/>
      <c r="O648" s="471"/>
      <c r="P648" s="471"/>
      <c r="Q648" s="471"/>
      <c r="R648" s="471"/>
      <c r="S648" s="471"/>
      <c r="T648" s="238"/>
      <c r="U648" s="238"/>
    </row>
    <row r="649" spans="1:21" ht="9" customHeight="1">
      <c r="A649" s="151">
        <v>242</v>
      </c>
      <c r="B649" s="354" t="s">
        <v>878</v>
      </c>
      <c r="C649" s="105" t="s">
        <v>1104</v>
      </c>
      <c r="D649" s="180" t="s">
        <v>1103</v>
      </c>
      <c r="E649" s="368" t="s">
        <v>587</v>
      </c>
      <c r="F649" s="368" t="s">
        <v>88</v>
      </c>
      <c r="G649" s="103">
        <v>2</v>
      </c>
      <c r="H649" s="103">
        <v>2</v>
      </c>
      <c r="I649" s="361">
        <v>665.6</v>
      </c>
      <c r="J649" s="361">
        <v>601.1</v>
      </c>
      <c r="K649" s="368">
        <v>29</v>
      </c>
      <c r="L649" s="178">
        <f>'Приложение 2.1'!G651</f>
        <v>1996034.26</v>
      </c>
      <c r="M649" s="361">
        <v>0</v>
      </c>
      <c r="N649" s="361">
        <v>0</v>
      </c>
      <c r="O649" s="361">
        <v>0</v>
      </c>
      <c r="P649" s="361">
        <f>L649</f>
        <v>1996034.26</v>
      </c>
      <c r="Q649" s="361">
        <v>0</v>
      </c>
      <c r="R649" s="361">
        <v>0</v>
      </c>
      <c r="S649" s="105" t="s">
        <v>586</v>
      </c>
      <c r="T649" s="100"/>
      <c r="U649" s="101"/>
    </row>
    <row r="650" spans="1:21" ht="25.5" customHeight="1">
      <c r="A650" s="518" t="s">
        <v>879</v>
      </c>
      <c r="B650" s="518"/>
      <c r="C650" s="155"/>
      <c r="D650" s="373"/>
      <c r="E650" s="368" t="s">
        <v>388</v>
      </c>
      <c r="F650" s="368" t="s">
        <v>388</v>
      </c>
      <c r="G650" s="368" t="s">
        <v>388</v>
      </c>
      <c r="H650" s="368" t="s">
        <v>388</v>
      </c>
      <c r="I650" s="361">
        <f>SUM(I649)</f>
        <v>665.6</v>
      </c>
      <c r="J650" s="361">
        <f t="shared" ref="J650:R650" si="96">SUM(J649)</f>
        <v>601.1</v>
      </c>
      <c r="K650" s="104">
        <f t="shared" si="96"/>
        <v>29</v>
      </c>
      <c r="L650" s="361">
        <f t="shared" si="96"/>
        <v>1996034.26</v>
      </c>
      <c r="M650" s="361">
        <f t="shared" si="96"/>
        <v>0</v>
      </c>
      <c r="N650" s="361">
        <f t="shared" si="96"/>
        <v>0</v>
      </c>
      <c r="O650" s="361">
        <f t="shared" si="96"/>
        <v>0</v>
      </c>
      <c r="P650" s="361">
        <f t="shared" si="96"/>
        <v>1996034.26</v>
      </c>
      <c r="Q650" s="361">
        <f t="shared" si="96"/>
        <v>0</v>
      </c>
      <c r="R650" s="361">
        <f t="shared" si="96"/>
        <v>0</v>
      </c>
      <c r="S650" s="361"/>
      <c r="T650" s="212"/>
      <c r="U650" s="213"/>
    </row>
    <row r="651" spans="1:21" ht="9" customHeight="1">
      <c r="A651" s="471" t="s">
        <v>997</v>
      </c>
      <c r="B651" s="471"/>
      <c r="C651" s="471"/>
      <c r="D651" s="471"/>
      <c r="E651" s="471"/>
      <c r="F651" s="471"/>
      <c r="G651" s="471"/>
      <c r="H651" s="471"/>
      <c r="I651" s="471"/>
      <c r="J651" s="471"/>
      <c r="K651" s="471"/>
      <c r="L651" s="471"/>
      <c r="M651" s="471"/>
      <c r="N651" s="471"/>
      <c r="O651" s="471"/>
      <c r="P651" s="471"/>
      <c r="Q651" s="471"/>
      <c r="R651" s="471"/>
      <c r="S651" s="471"/>
      <c r="T651" s="238"/>
      <c r="U651" s="238"/>
    </row>
    <row r="652" spans="1:21" ht="9" customHeight="1">
      <c r="A652" s="151">
        <v>243</v>
      </c>
      <c r="B652" s="354" t="s">
        <v>871</v>
      </c>
      <c r="C652" s="105" t="s">
        <v>1104</v>
      </c>
      <c r="D652" s="180" t="s">
        <v>1103</v>
      </c>
      <c r="E652" s="103">
        <v>1976</v>
      </c>
      <c r="F652" s="368" t="s">
        <v>90</v>
      </c>
      <c r="G652" s="103">
        <v>5</v>
      </c>
      <c r="H652" s="103">
        <v>3</v>
      </c>
      <c r="I652" s="361">
        <v>4425.1000000000004</v>
      </c>
      <c r="J652" s="361">
        <v>3105.5</v>
      </c>
      <c r="K652" s="368">
        <v>123</v>
      </c>
      <c r="L652" s="178">
        <f>'Приложение 2.1'!G654</f>
        <v>3590194.74</v>
      </c>
      <c r="M652" s="361">
        <v>0</v>
      </c>
      <c r="N652" s="361">
        <v>0</v>
      </c>
      <c r="O652" s="361">
        <v>0</v>
      </c>
      <c r="P652" s="361">
        <f t="shared" ref="P652:P657" si="97">L652</f>
        <v>3590194.74</v>
      </c>
      <c r="Q652" s="361">
        <v>0</v>
      </c>
      <c r="R652" s="361">
        <v>0</v>
      </c>
      <c r="S652" s="105" t="s">
        <v>586</v>
      </c>
      <c r="T652" s="100"/>
      <c r="U652" s="101"/>
    </row>
    <row r="653" spans="1:21" ht="9" customHeight="1">
      <c r="A653" s="151">
        <v>244</v>
      </c>
      <c r="B653" s="354" t="s">
        <v>872</v>
      </c>
      <c r="C653" s="105" t="s">
        <v>1104</v>
      </c>
      <c r="D653" s="180" t="s">
        <v>1103</v>
      </c>
      <c r="E653" s="103">
        <v>1983</v>
      </c>
      <c r="F653" s="368" t="s">
        <v>90</v>
      </c>
      <c r="G653" s="103">
        <v>5</v>
      </c>
      <c r="H653" s="103">
        <v>4</v>
      </c>
      <c r="I653" s="361">
        <v>4402.8999999999996</v>
      </c>
      <c r="J653" s="361">
        <f>3225.6+59.6</f>
        <v>3285.2</v>
      </c>
      <c r="K653" s="103">
        <v>125</v>
      </c>
      <c r="L653" s="178">
        <f>'Приложение 2.1'!G655</f>
        <v>3259229.42</v>
      </c>
      <c r="M653" s="361">
        <v>0</v>
      </c>
      <c r="N653" s="361">
        <v>0</v>
      </c>
      <c r="O653" s="361">
        <v>0</v>
      </c>
      <c r="P653" s="361">
        <f t="shared" si="97"/>
        <v>3259229.42</v>
      </c>
      <c r="Q653" s="361">
        <v>0</v>
      </c>
      <c r="R653" s="361">
        <v>0</v>
      </c>
      <c r="S653" s="105" t="s">
        <v>586</v>
      </c>
      <c r="T653" s="100"/>
      <c r="U653" s="101"/>
    </row>
    <row r="654" spans="1:21" ht="9" customHeight="1">
      <c r="A654" s="151">
        <v>245</v>
      </c>
      <c r="B654" s="354" t="s">
        <v>873</v>
      </c>
      <c r="C654" s="105" t="s">
        <v>1104</v>
      </c>
      <c r="D654" s="180" t="s">
        <v>1103</v>
      </c>
      <c r="E654" s="103">
        <v>1975</v>
      </c>
      <c r="F654" s="368" t="s">
        <v>88</v>
      </c>
      <c r="G654" s="103">
        <v>5</v>
      </c>
      <c r="H654" s="103">
        <v>4</v>
      </c>
      <c r="I654" s="361">
        <v>3605.7</v>
      </c>
      <c r="J654" s="361">
        <v>2592.1999999999998</v>
      </c>
      <c r="K654" s="103">
        <v>106</v>
      </c>
      <c r="L654" s="178">
        <f>'Приложение 2.1'!G656</f>
        <v>3323606.08</v>
      </c>
      <c r="M654" s="361">
        <v>0</v>
      </c>
      <c r="N654" s="361">
        <v>0</v>
      </c>
      <c r="O654" s="361">
        <v>0</v>
      </c>
      <c r="P654" s="361">
        <f t="shared" si="97"/>
        <v>3323606.08</v>
      </c>
      <c r="Q654" s="361">
        <v>0</v>
      </c>
      <c r="R654" s="361">
        <v>0</v>
      </c>
      <c r="S654" s="105" t="s">
        <v>586</v>
      </c>
      <c r="T654" s="100"/>
      <c r="U654" s="101"/>
    </row>
    <row r="655" spans="1:21" ht="9" customHeight="1">
      <c r="A655" s="151">
        <v>246</v>
      </c>
      <c r="B655" s="354" t="s">
        <v>874</v>
      </c>
      <c r="C655" s="105" t="s">
        <v>1104</v>
      </c>
      <c r="D655" s="180" t="s">
        <v>1103</v>
      </c>
      <c r="E655" s="103">
        <v>1975</v>
      </c>
      <c r="F655" s="368" t="s">
        <v>88</v>
      </c>
      <c r="G655" s="103">
        <v>5</v>
      </c>
      <c r="H655" s="103">
        <v>4</v>
      </c>
      <c r="I655" s="361">
        <v>4527.5</v>
      </c>
      <c r="J655" s="361">
        <v>3042.2</v>
      </c>
      <c r="K655" s="103">
        <v>112</v>
      </c>
      <c r="L655" s="178">
        <f>'Приложение 2.1'!G657</f>
        <v>4112903.75</v>
      </c>
      <c r="M655" s="361">
        <v>0</v>
      </c>
      <c r="N655" s="361">
        <v>0</v>
      </c>
      <c r="O655" s="361">
        <v>0</v>
      </c>
      <c r="P655" s="361">
        <f t="shared" si="97"/>
        <v>4112903.75</v>
      </c>
      <c r="Q655" s="361">
        <v>0</v>
      </c>
      <c r="R655" s="361">
        <v>0</v>
      </c>
      <c r="S655" s="105" t="s">
        <v>586</v>
      </c>
      <c r="T655" s="100"/>
      <c r="U655" s="101"/>
    </row>
    <row r="656" spans="1:21" ht="9" customHeight="1">
      <c r="A656" s="151">
        <v>247</v>
      </c>
      <c r="B656" s="354" t="s">
        <v>875</v>
      </c>
      <c r="C656" s="105" t="s">
        <v>1104</v>
      </c>
      <c r="D656" s="180" t="s">
        <v>1103</v>
      </c>
      <c r="E656" s="103">
        <v>1973</v>
      </c>
      <c r="F656" s="368" t="s">
        <v>88</v>
      </c>
      <c r="G656" s="103">
        <v>5</v>
      </c>
      <c r="H656" s="103">
        <v>6</v>
      </c>
      <c r="I656" s="361">
        <v>4554.8</v>
      </c>
      <c r="J656" s="361">
        <v>3077.1</v>
      </c>
      <c r="K656" s="103">
        <v>113</v>
      </c>
      <c r="L656" s="178">
        <f>'Приложение 2.1'!G658</f>
        <v>3528956.75</v>
      </c>
      <c r="M656" s="361">
        <v>0</v>
      </c>
      <c r="N656" s="361">
        <v>0</v>
      </c>
      <c r="O656" s="361">
        <v>0</v>
      </c>
      <c r="P656" s="361">
        <f t="shared" si="97"/>
        <v>3528956.75</v>
      </c>
      <c r="Q656" s="361">
        <v>0</v>
      </c>
      <c r="R656" s="361">
        <v>0</v>
      </c>
      <c r="S656" s="105" t="s">
        <v>586</v>
      </c>
      <c r="T656" s="100"/>
      <c r="U656" s="101"/>
    </row>
    <row r="657" spans="1:21" ht="9" customHeight="1">
      <c r="A657" s="151">
        <v>248</v>
      </c>
      <c r="B657" s="354" t="s">
        <v>876</v>
      </c>
      <c r="C657" s="105" t="s">
        <v>1104</v>
      </c>
      <c r="D657" s="180" t="s">
        <v>1103</v>
      </c>
      <c r="E657" s="103">
        <v>1975</v>
      </c>
      <c r="F657" s="368" t="s">
        <v>88</v>
      </c>
      <c r="G657" s="103">
        <v>5</v>
      </c>
      <c r="H657" s="103">
        <v>4</v>
      </c>
      <c r="I657" s="361">
        <v>4523.3599999999997</v>
      </c>
      <c r="J657" s="361">
        <v>3071.76</v>
      </c>
      <c r="K657" s="103">
        <v>142</v>
      </c>
      <c r="L657" s="178">
        <f>'Приложение 2.1'!G659</f>
        <v>3788551.34</v>
      </c>
      <c r="M657" s="361">
        <v>0</v>
      </c>
      <c r="N657" s="361">
        <v>0</v>
      </c>
      <c r="O657" s="361">
        <v>0</v>
      </c>
      <c r="P657" s="361">
        <f t="shared" si="97"/>
        <v>3788551.34</v>
      </c>
      <c r="Q657" s="361">
        <v>0</v>
      </c>
      <c r="R657" s="361">
        <v>0</v>
      </c>
      <c r="S657" s="105" t="s">
        <v>586</v>
      </c>
      <c r="T657" s="100"/>
      <c r="U657" s="101"/>
    </row>
    <row r="658" spans="1:21" ht="36.75" customHeight="1">
      <c r="A658" s="518" t="s">
        <v>329</v>
      </c>
      <c r="B658" s="518"/>
      <c r="C658" s="155"/>
      <c r="D658" s="151"/>
      <c r="E658" s="368" t="s">
        <v>388</v>
      </c>
      <c r="F658" s="368" t="s">
        <v>388</v>
      </c>
      <c r="G658" s="368" t="s">
        <v>388</v>
      </c>
      <c r="H658" s="368" t="s">
        <v>388</v>
      </c>
      <c r="I658" s="361">
        <f>SUM(I652:I657)</f>
        <v>26039.360000000001</v>
      </c>
      <c r="J658" s="361">
        <f t="shared" ref="J658:R658" si="98">SUM(J652:J657)</f>
        <v>18173.96</v>
      </c>
      <c r="K658" s="104">
        <f t="shared" si="98"/>
        <v>721</v>
      </c>
      <c r="L658" s="361">
        <f t="shared" si="98"/>
        <v>21603442.080000002</v>
      </c>
      <c r="M658" s="361">
        <f t="shared" si="98"/>
        <v>0</v>
      </c>
      <c r="N658" s="361">
        <f t="shared" si="98"/>
        <v>0</v>
      </c>
      <c r="O658" s="361">
        <f t="shared" si="98"/>
        <v>0</v>
      </c>
      <c r="P658" s="361">
        <f t="shared" si="98"/>
        <v>21603442.080000002</v>
      </c>
      <c r="Q658" s="361">
        <f t="shared" si="98"/>
        <v>0</v>
      </c>
      <c r="R658" s="361">
        <f t="shared" si="98"/>
        <v>0</v>
      </c>
      <c r="S658" s="361"/>
      <c r="T658" s="212"/>
      <c r="U658" s="213"/>
    </row>
    <row r="659" spans="1:21" ht="10.5" customHeight="1">
      <c r="A659" s="519" t="s">
        <v>1184</v>
      </c>
      <c r="B659" s="520"/>
      <c r="C659" s="520"/>
      <c r="D659" s="520"/>
      <c r="E659" s="520"/>
      <c r="F659" s="520"/>
      <c r="G659" s="520"/>
      <c r="H659" s="520"/>
      <c r="I659" s="520"/>
      <c r="J659" s="520"/>
      <c r="K659" s="520"/>
      <c r="L659" s="520"/>
      <c r="M659" s="520"/>
      <c r="N659" s="520"/>
      <c r="O659" s="520"/>
      <c r="P659" s="520"/>
      <c r="Q659" s="520"/>
      <c r="R659" s="520"/>
      <c r="S659" s="521"/>
      <c r="T659" s="212"/>
      <c r="U659" s="213"/>
    </row>
    <row r="660" spans="1:21" ht="9.75" customHeight="1">
      <c r="A660" s="151">
        <v>249</v>
      </c>
      <c r="B660" s="373" t="s">
        <v>1185</v>
      </c>
      <c r="C660" s="105" t="s">
        <v>1104</v>
      </c>
      <c r="D660" s="180" t="s">
        <v>1103</v>
      </c>
      <c r="E660" s="368">
        <v>1985</v>
      </c>
      <c r="F660" s="368" t="s">
        <v>90</v>
      </c>
      <c r="G660" s="368">
        <v>2</v>
      </c>
      <c r="H660" s="368">
        <v>2</v>
      </c>
      <c r="I660" s="361">
        <v>605</v>
      </c>
      <c r="J660" s="361">
        <v>455</v>
      </c>
      <c r="K660" s="104">
        <v>32</v>
      </c>
      <c r="L660" s="178">
        <f>'Приложение 2.1'!G662</f>
        <v>3451204.11</v>
      </c>
      <c r="M660" s="361">
        <v>0</v>
      </c>
      <c r="N660" s="361">
        <v>0</v>
      </c>
      <c r="O660" s="361">
        <v>0</v>
      </c>
      <c r="P660" s="361">
        <f t="shared" ref="P660" si="99">L660</f>
        <v>3451204.11</v>
      </c>
      <c r="Q660" s="361">
        <v>0</v>
      </c>
      <c r="R660" s="361">
        <v>0</v>
      </c>
      <c r="S660" s="105" t="s">
        <v>586</v>
      </c>
      <c r="T660" s="212"/>
      <c r="U660" s="213"/>
    </row>
    <row r="661" spans="1:21" ht="20.25" customHeight="1">
      <c r="A661" s="522" t="s">
        <v>398</v>
      </c>
      <c r="B661" s="523"/>
      <c r="C661" s="155"/>
      <c r="D661" s="151"/>
      <c r="E661" s="368" t="s">
        <v>388</v>
      </c>
      <c r="F661" s="368" t="s">
        <v>388</v>
      </c>
      <c r="G661" s="368" t="s">
        <v>388</v>
      </c>
      <c r="H661" s="368" t="s">
        <v>388</v>
      </c>
      <c r="I661" s="361">
        <f>SUM(I660)</f>
        <v>605</v>
      </c>
      <c r="J661" s="361">
        <f>SUM(J660)</f>
        <v>455</v>
      </c>
      <c r="K661" s="104">
        <f>SUM(K660)</f>
        <v>32</v>
      </c>
      <c r="L661" s="361">
        <f>SUM(L660)</f>
        <v>3451204.11</v>
      </c>
      <c r="M661" s="361">
        <f t="shared" ref="M661:R661" si="100">SUM(M660)</f>
        <v>0</v>
      </c>
      <c r="N661" s="361">
        <f t="shared" si="100"/>
        <v>0</v>
      </c>
      <c r="O661" s="361">
        <f t="shared" si="100"/>
        <v>0</v>
      </c>
      <c r="P661" s="361">
        <f t="shared" si="100"/>
        <v>3451204.11</v>
      </c>
      <c r="Q661" s="361">
        <f t="shared" si="100"/>
        <v>0</v>
      </c>
      <c r="R661" s="361">
        <f t="shared" si="100"/>
        <v>0</v>
      </c>
      <c r="S661" s="361"/>
      <c r="T661" s="212"/>
      <c r="U661" s="213"/>
    </row>
    <row r="662" spans="1:21" ht="9" customHeight="1">
      <c r="A662" s="430" t="s">
        <v>402</v>
      </c>
      <c r="B662" s="430"/>
      <c r="C662" s="430"/>
      <c r="D662" s="430"/>
      <c r="E662" s="430"/>
      <c r="F662" s="430"/>
      <c r="G662" s="430"/>
      <c r="H662" s="430"/>
      <c r="I662" s="430"/>
      <c r="J662" s="430"/>
      <c r="K662" s="430"/>
      <c r="L662" s="430"/>
      <c r="M662" s="430"/>
      <c r="N662" s="430"/>
      <c r="O662" s="430"/>
      <c r="P662" s="430"/>
      <c r="Q662" s="430"/>
      <c r="R662" s="430"/>
      <c r="S662" s="430"/>
      <c r="T662" s="209"/>
      <c r="U662" s="209"/>
    </row>
    <row r="663" spans="1:21" ht="9" customHeight="1">
      <c r="A663" s="368">
        <v>250</v>
      </c>
      <c r="B663" s="354" t="s">
        <v>883</v>
      </c>
      <c r="C663" s="105" t="s">
        <v>1104</v>
      </c>
      <c r="D663" s="180" t="s">
        <v>1103</v>
      </c>
      <c r="E663" s="103">
        <v>1962</v>
      </c>
      <c r="F663" s="368" t="s">
        <v>88</v>
      </c>
      <c r="G663" s="103">
        <v>2</v>
      </c>
      <c r="H663" s="103">
        <v>2</v>
      </c>
      <c r="I663" s="361">
        <v>580.20000000000005</v>
      </c>
      <c r="J663" s="361">
        <v>536.67999999999995</v>
      </c>
      <c r="K663" s="103">
        <v>26</v>
      </c>
      <c r="L663" s="178">
        <f>'Приложение 2.1'!G665</f>
        <v>1999324.23</v>
      </c>
      <c r="M663" s="361">
        <v>0</v>
      </c>
      <c r="N663" s="361">
        <v>0</v>
      </c>
      <c r="O663" s="361">
        <v>0</v>
      </c>
      <c r="P663" s="361">
        <f>L663</f>
        <v>1999324.23</v>
      </c>
      <c r="Q663" s="361">
        <v>0</v>
      </c>
      <c r="R663" s="361">
        <v>0</v>
      </c>
      <c r="S663" s="105" t="s">
        <v>586</v>
      </c>
      <c r="T663" s="100"/>
      <c r="U663" s="101"/>
    </row>
    <row r="664" spans="1:21" ht="36.75" customHeight="1">
      <c r="A664" s="514" t="s">
        <v>403</v>
      </c>
      <c r="B664" s="514"/>
      <c r="C664" s="105"/>
      <c r="D664" s="354"/>
      <c r="E664" s="368" t="s">
        <v>388</v>
      </c>
      <c r="F664" s="368" t="s">
        <v>388</v>
      </c>
      <c r="G664" s="368" t="s">
        <v>388</v>
      </c>
      <c r="H664" s="368" t="s">
        <v>388</v>
      </c>
      <c r="I664" s="361">
        <f>SUM(I663)</f>
        <v>580.20000000000005</v>
      </c>
      <c r="J664" s="361">
        <f t="shared" ref="J664:R664" si="101">SUM(J663)</f>
        <v>536.67999999999995</v>
      </c>
      <c r="K664" s="104">
        <f t="shared" si="101"/>
        <v>26</v>
      </c>
      <c r="L664" s="361">
        <f t="shared" si="101"/>
        <v>1999324.23</v>
      </c>
      <c r="M664" s="361">
        <f t="shared" si="101"/>
        <v>0</v>
      </c>
      <c r="N664" s="361">
        <f t="shared" si="101"/>
        <v>0</v>
      </c>
      <c r="O664" s="361">
        <f t="shared" si="101"/>
        <v>0</v>
      </c>
      <c r="P664" s="361">
        <f t="shared" si="101"/>
        <v>1999324.23</v>
      </c>
      <c r="Q664" s="361">
        <f t="shared" si="101"/>
        <v>0</v>
      </c>
      <c r="R664" s="361">
        <f t="shared" si="101"/>
        <v>0</v>
      </c>
      <c r="S664" s="361"/>
      <c r="T664" s="360"/>
      <c r="U664" s="101"/>
    </row>
    <row r="665" spans="1:21" ht="9" customHeight="1">
      <c r="A665" s="430" t="s">
        <v>424</v>
      </c>
      <c r="B665" s="430"/>
      <c r="C665" s="430"/>
      <c r="D665" s="430"/>
      <c r="E665" s="430"/>
      <c r="F665" s="430"/>
      <c r="G665" s="430"/>
      <c r="H665" s="430"/>
      <c r="I665" s="430"/>
      <c r="J665" s="430"/>
      <c r="K665" s="430"/>
      <c r="L665" s="430"/>
      <c r="M665" s="430"/>
      <c r="N665" s="430"/>
      <c r="O665" s="430"/>
      <c r="P665" s="430"/>
      <c r="Q665" s="430"/>
      <c r="R665" s="430"/>
      <c r="S665" s="430"/>
      <c r="T665" s="209"/>
      <c r="U665" s="209"/>
    </row>
    <row r="666" spans="1:21" ht="9" customHeight="1">
      <c r="A666" s="368">
        <v>251</v>
      </c>
      <c r="B666" s="129" t="s">
        <v>890</v>
      </c>
      <c r="C666" s="105" t="s">
        <v>1104</v>
      </c>
      <c r="D666" s="180" t="s">
        <v>1103</v>
      </c>
      <c r="E666" s="103">
        <v>1973</v>
      </c>
      <c r="F666" s="368" t="s">
        <v>88</v>
      </c>
      <c r="G666" s="103">
        <v>2</v>
      </c>
      <c r="H666" s="103">
        <v>2</v>
      </c>
      <c r="I666" s="361">
        <v>536.20000000000005</v>
      </c>
      <c r="J666" s="361">
        <v>492</v>
      </c>
      <c r="K666" s="103">
        <v>29</v>
      </c>
      <c r="L666" s="178">
        <f>'Приложение 2.1'!G668</f>
        <v>1877332.37</v>
      </c>
      <c r="M666" s="361">
        <v>0</v>
      </c>
      <c r="N666" s="361">
        <v>0</v>
      </c>
      <c r="O666" s="361">
        <v>0</v>
      </c>
      <c r="P666" s="361">
        <f>L666</f>
        <v>1877332.37</v>
      </c>
      <c r="Q666" s="361">
        <v>0</v>
      </c>
      <c r="R666" s="361">
        <v>0</v>
      </c>
      <c r="S666" s="105" t="s">
        <v>586</v>
      </c>
      <c r="T666" s="100"/>
      <c r="U666" s="101"/>
    </row>
    <row r="667" spans="1:21" ht="9" customHeight="1">
      <c r="A667" s="368">
        <v>252</v>
      </c>
      <c r="B667" s="129" t="s">
        <v>891</v>
      </c>
      <c r="C667" s="105" t="s">
        <v>1104</v>
      </c>
      <c r="D667" s="180" t="s">
        <v>1103</v>
      </c>
      <c r="E667" s="103">
        <v>1973</v>
      </c>
      <c r="F667" s="368" t="s">
        <v>88</v>
      </c>
      <c r="G667" s="103">
        <v>2</v>
      </c>
      <c r="H667" s="103">
        <v>3</v>
      </c>
      <c r="I667" s="361">
        <v>873.1</v>
      </c>
      <c r="J667" s="361">
        <v>795.7</v>
      </c>
      <c r="K667" s="103">
        <v>31</v>
      </c>
      <c r="L667" s="178">
        <f>'Приложение 2.1'!G669</f>
        <v>3306571.1</v>
      </c>
      <c r="M667" s="361">
        <v>0</v>
      </c>
      <c r="N667" s="361">
        <v>0</v>
      </c>
      <c r="O667" s="361">
        <v>0</v>
      </c>
      <c r="P667" s="361">
        <f t="shared" ref="P667:P672" si="102">L667</f>
        <v>3306571.1</v>
      </c>
      <c r="Q667" s="361">
        <v>0</v>
      </c>
      <c r="R667" s="361">
        <v>0</v>
      </c>
      <c r="S667" s="105" t="s">
        <v>586</v>
      </c>
      <c r="T667" s="100"/>
      <c r="U667" s="101"/>
    </row>
    <row r="668" spans="1:21" ht="9" customHeight="1">
      <c r="A668" s="368">
        <v>253</v>
      </c>
      <c r="B668" s="129" t="s">
        <v>892</v>
      </c>
      <c r="C668" s="105" t="s">
        <v>1104</v>
      </c>
      <c r="D668" s="180" t="s">
        <v>1103</v>
      </c>
      <c r="E668" s="103">
        <v>1974</v>
      </c>
      <c r="F668" s="368" t="s">
        <v>88</v>
      </c>
      <c r="G668" s="103">
        <v>5</v>
      </c>
      <c r="H668" s="103">
        <v>4</v>
      </c>
      <c r="I668" s="361">
        <v>3445.6</v>
      </c>
      <c r="J668" s="361">
        <v>2606</v>
      </c>
      <c r="K668" s="103">
        <v>96</v>
      </c>
      <c r="L668" s="178">
        <f>'Приложение 2.1'!G670</f>
        <v>4329008.59</v>
      </c>
      <c r="M668" s="361">
        <v>0</v>
      </c>
      <c r="N668" s="361">
        <v>0</v>
      </c>
      <c r="O668" s="361">
        <v>0</v>
      </c>
      <c r="P668" s="361">
        <f t="shared" si="102"/>
        <v>4329008.59</v>
      </c>
      <c r="Q668" s="361">
        <v>0</v>
      </c>
      <c r="R668" s="361">
        <v>0</v>
      </c>
      <c r="S668" s="105" t="s">
        <v>586</v>
      </c>
      <c r="T668" s="100"/>
      <c r="U668" s="101"/>
    </row>
    <row r="669" spans="1:21" ht="9" customHeight="1">
      <c r="A669" s="368">
        <v>254</v>
      </c>
      <c r="B669" s="129" t="s">
        <v>893</v>
      </c>
      <c r="C669" s="105" t="s">
        <v>1104</v>
      </c>
      <c r="D669" s="180" t="s">
        <v>1103</v>
      </c>
      <c r="E669" s="103">
        <v>1972</v>
      </c>
      <c r="F669" s="368" t="s">
        <v>88</v>
      </c>
      <c r="G669" s="103">
        <v>2</v>
      </c>
      <c r="H669" s="103">
        <v>1</v>
      </c>
      <c r="I669" s="361">
        <v>323.10000000000002</v>
      </c>
      <c r="J669" s="361">
        <v>292.3</v>
      </c>
      <c r="K669" s="103">
        <v>12</v>
      </c>
      <c r="L669" s="178">
        <f>'Приложение 2.1'!G671</f>
        <v>959753.75</v>
      </c>
      <c r="M669" s="361">
        <v>0</v>
      </c>
      <c r="N669" s="361">
        <v>0</v>
      </c>
      <c r="O669" s="361">
        <v>0</v>
      </c>
      <c r="P669" s="361">
        <f t="shared" si="102"/>
        <v>959753.75</v>
      </c>
      <c r="Q669" s="361">
        <v>0</v>
      </c>
      <c r="R669" s="361">
        <v>0</v>
      </c>
      <c r="S669" s="105" t="s">
        <v>586</v>
      </c>
      <c r="T669" s="100"/>
      <c r="U669" s="101"/>
    </row>
    <row r="670" spans="1:21" ht="9" customHeight="1">
      <c r="A670" s="368">
        <v>255</v>
      </c>
      <c r="B670" s="129" t="s">
        <v>894</v>
      </c>
      <c r="C670" s="105" t="s">
        <v>1104</v>
      </c>
      <c r="D670" s="180" t="s">
        <v>1103</v>
      </c>
      <c r="E670" s="103">
        <v>1969</v>
      </c>
      <c r="F670" s="368" t="s">
        <v>88</v>
      </c>
      <c r="G670" s="103">
        <v>5</v>
      </c>
      <c r="H670" s="103">
        <v>2</v>
      </c>
      <c r="I670" s="361">
        <v>2219.9</v>
      </c>
      <c r="J670" s="361">
        <v>1702.9</v>
      </c>
      <c r="K670" s="103">
        <v>122</v>
      </c>
      <c r="L670" s="178">
        <f>'Приложение 2.1'!G672</f>
        <v>2740724.34</v>
      </c>
      <c r="M670" s="361">
        <v>0</v>
      </c>
      <c r="N670" s="361">
        <v>0</v>
      </c>
      <c r="O670" s="361">
        <v>0</v>
      </c>
      <c r="P670" s="361">
        <f t="shared" si="102"/>
        <v>2740724.34</v>
      </c>
      <c r="Q670" s="361">
        <v>0</v>
      </c>
      <c r="R670" s="361">
        <v>0</v>
      </c>
      <c r="S670" s="105" t="s">
        <v>586</v>
      </c>
      <c r="T670" s="100"/>
      <c r="U670" s="101"/>
    </row>
    <row r="671" spans="1:21" ht="9" customHeight="1">
      <c r="A671" s="368">
        <v>256</v>
      </c>
      <c r="B671" s="129" t="s">
        <v>895</v>
      </c>
      <c r="C671" s="105" t="s">
        <v>1104</v>
      </c>
      <c r="D671" s="180" t="s">
        <v>1103</v>
      </c>
      <c r="E671" s="103">
        <v>1966</v>
      </c>
      <c r="F671" s="368" t="s">
        <v>88</v>
      </c>
      <c r="G671" s="103">
        <v>4</v>
      </c>
      <c r="H671" s="103">
        <v>2</v>
      </c>
      <c r="I671" s="361">
        <v>1623</v>
      </c>
      <c r="J671" s="361">
        <v>1233</v>
      </c>
      <c r="K671" s="103">
        <v>45</v>
      </c>
      <c r="L671" s="178">
        <f>'Приложение 2.1'!G673</f>
        <v>2304829.62</v>
      </c>
      <c r="M671" s="361">
        <v>0</v>
      </c>
      <c r="N671" s="361">
        <v>0</v>
      </c>
      <c r="O671" s="361">
        <v>0</v>
      </c>
      <c r="P671" s="361">
        <f t="shared" si="102"/>
        <v>2304829.62</v>
      </c>
      <c r="Q671" s="361">
        <v>0</v>
      </c>
      <c r="R671" s="361">
        <v>0</v>
      </c>
      <c r="S671" s="105" t="s">
        <v>586</v>
      </c>
      <c r="T671" s="100"/>
      <c r="U671" s="101"/>
    </row>
    <row r="672" spans="1:21" ht="9" customHeight="1">
      <c r="A672" s="368">
        <v>257</v>
      </c>
      <c r="B672" s="129" t="s">
        <v>1166</v>
      </c>
      <c r="C672" s="105" t="s">
        <v>1104</v>
      </c>
      <c r="D672" s="180" t="s">
        <v>1103</v>
      </c>
      <c r="E672" s="368">
        <v>1972</v>
      </c>
      <c r="F672" s="368" t="s">
        <v>90</v>
      </c>
      <c r="G672" s="103">
        <v>5</v>
      </c>
      <c r="H672" s="103">
        <v>4</v>
      </c>
      <c r="I672" s="361">
        <v>4581.5</v>
      </c>
      <c r="J672" s="361">
        <v>3519.5</v>
      </c>
      <c r="K672" s="103">
        <v>147</v>
      </c>
      <c r="L672" s="178">
        <f>'Приложение 2.1'!G674</f>
        <v>3063150.08</v>
      </c>
      <c r="M672" s="361">
        <v>0</v>
      </c>
      <c r="N672" s="361">
        <v>0</v>
      </c>
      <c r="O672" s="361">
        <v>0</v>
      </c>
      <c r="P672" s="361">
        <f t="shared" si="102"/>
        <v>3063150.08</v>
      </c>
      <c r="Q672" s="361">
        <v>0</v>
      </c>
      <c r="R672" s="361">
        <v>0</v>
      </c>
      <c r="S672" s="105" t="s">
        <v>586</v>
      </c>
      <c r="T672" s="100"/>
      <c r="U672" s="101"/>
    </row>
    <row r="673" spans="1:21" ht="25.5" customHeight="1">
      <c r="A673" s="514" t="s">
        <v>425</v>
      </c>
      <c r="B673" s="514"/>
      <c r="C673" s="105"/>
      <c r="D673" s="354"/>
      <c r="E673" s="114" t="s">
        <v>388</v>
      </c>
      <c r="F673" s="114" t="s">
        <v>388</v>
      </c>
      <c r="G673" s="114" t="s">
        <v>388</v>
      </c>
      <c r="H673" s="114" t="s">
        <v>388</v>
      </c>
      <c r="I673" s="269">
        <f>SUM(I666:I672)</f>
        <v>13602.4</v>
      </c>
      <c r="J673" s="269">
        <f t="shared" ref="J673:R673" si="103">SUM(J666:J672)</f>
        <v>10641.4</v>
      </c>
      <c r="K673" s="103">
        <f t="shared" si="103"/>
        <v>482</v>
      </c>
      <c r="L673" s="269">
        <f t="shared" si="103"/>
        <v>18581369.850000001</v>
      </c>
      <c r="M673" s="269">
        <f t="shared" si="103"/>
        <v>0</v>
      </c>
      <c r="N673" s="269">
        <f t="shared" si="103"/>
        <v>0</v>
      </c>
      <c r="O673" s="269">
        <f t="shared" si="103"/>
        <v>0</v>
      </c>
      <c r="P673" s="269">
        <f t="shared" si="103"/>
        <v>18581369.850000001</v>
      </c>
      <c r="Q673" s="269">
        <f t="shared" si="103"/>
        <v>0</v>
      </c>
      <c r="R673" s="269">
        <f t="shared" si="103"/>
        <v>0</v>
      </c>
      <c r="S673" s="361"/>
      <c r="T673" s="360"/>
      <c r="U673" s="101"/>
    </row>
    <row r="674" spans="1:21" ht="9" customHeight="1">
      <c r="A674" s="430" t="s">
        <v>343</v>
      </c>
      <c r="B674" s="430"/>
      <c r="C674" s="430"/>
      <c r="D674" s="430"/>
      <c r="E674" s="430"/>
      <c r="F674" s="430"/>
      <c r="G674" s="430"/>
      <c r="H674" s="430"/>
      <c r="I674" s="430"/>
      <c r="J674" s="430"/>
      <c r="K674" s="430"/>
      <c r="L674" s="430"/>
      <c r="M674" s="430"/>
      <c r="N674" s="430"/>
      <c r="O674" s="430"/>
      <c r="P674" s="430"/>
      <c r="Q674" s="430"/>
      <c r="R674" s="430"/>
      <c r="S674" s="430"/>
      <c r="T674" s="209"/>
      <c r="U674" s="209"/>
    </row>
    <row r="675" spans="1:21" ht="9" customHeight="1">
      <c r="A675" s="368">
        <v>258</v>
      </c>
      <c r="B675" s="129" t="s">
        <v>899</v>
      </c>
      <c r="C675" s="105" t="s">
        <v>1104</v>
      </c>
      <c r="D675" s="180" t="s">
        <v>1103</v>
      </c>
      <c r="E675" s="103">
        <v>1975</v>
      </c>
      <c r="F675" s="368" t="s">
        <v>88</v>
      </c>
      <c r="G675" s="103">
        <v>2</v>
      </c>
      <c r="H675" s="103">
        <v>3</v>
      </c>
      <c r="I675" s="361">
        <v>965.8</v>
      </c>
      <c r="J675" s="361">
        <v>878.5</v>
      </c>
      <c r="K675" s="103">
        <v>35</v>
      </c>
      <c r="L675" s="178">
        <f>'Приложение 2.1'!G677</f>
        <v>2838816.11</v>
      </c>
      <c r="M675" s="361">
        <v>0</v>
      </c>
      <c r="N675" s="361">
        <v>0</v>
      </c>
      <c r="O675" s="361">
        <v>0</v>
      </c>
      <c r="P675" s="361">
        <f>L675</f>
        <v>2838816.11</v>
      </c>
      <c r="Q675" s="361">
        <v>0</v>
      </c>
      <c r="R675" s="361">
        <v>0</v>
      </c>
      <c r="S675" s="105" t="s">
        <v>586</v>
      </c>
      <c r="T675" s="100"/>
      <c r="U675" s="101"/>
    </row>
    <row r="676" spans="1:21" ht="9" customHeight="1">
      <c r="A676" s="368">
        <v>259</v>
      </c>
      <c r="B676" s="129" t="s">
        <v>900</v>
      </c>
      <c r="C676" s="105" t="s">
        <v>1104</v>
      </c>
      <c r="D676" s="180" t="s">
        <v>1103</v>
      </c>
      <c r="E676" s="103">
        <v>1982</v>
      </c>
      <c r="F676" s="368" t="s">
        <v>88</v>
      </c>
      <c r="G676" s="103">
        <v>2</v>
      </c>
      <c r="H676" s="103">
        <v>3</v>
      </c>
      <c r="I676" s="361">
        <v>1018.8</v>
      </c>
      <c r="J676" s="361">
        <v>942.74</v>
      </c>
      <c r="K676" s="103">
        <v>35</v>
      </c>
      <c r="L676" s="178">
        <f>'Приложение 2.1'!G678</f>
        <v>3681809.26</v>
      </c>
      <c r="M676" s="361">
        <v>0</v>
      </c>
      <c r="N676" s="361">
        <v>0</v>
      </c>
      <c r="O676" s="361">
        <v>0</v>
      </c>
      <c r="P676" s="361">
        <f>L676</f>
        <v>3681809.26</v>
      </c>
      <c r="Q676" s="361">
        <v>0</v>
      </c>
      <c r="R676" s="361">
        <v>0</v>
      </c>
      <c r="S676" s="105" t="s">
        <v>586</v>
      </c>
      <c r="T676" s="100"/>
      <c r="U676" s="101"/>
    </row>
    <row r="677" spans="1:21" ht="38.25" customHeight="1">
      <c r="A677" s="514" t="s">
        <v>974</v>
      </c>
      <c r="B677" s="514"/>
      <c r="C677" s="105"/>
      <c r="D677" s="354"/>
      <c r="E677" s="114" t="s">
        <v>388</v>
      </c>
      <c r="F677" s="114" t="s">
        <v>388</v>
      </c>
      <c r="G677" s="114" t="s">
        <v>388</v>
      </c>
      <c r="H677" s="114" t="s">
        <v>388</v>
      </c>
      <c r="I677" s="269">
        <f>SUM(I675:I676)</f>
        <v>1984.6</v>
      </c>
      <c r="J677" s="269">
        <f t="shared" ref="J677:R677" si="104">SUM(J675:J676)</f>
        <v>1821.24</v>
      </c>
      <c r="K677" s="106">
        <f t="shared" si="104"/>
        <v>70</v>
      </c>
      <c r="L677" s="269">
        <f t="shared" si="104"/>
        <v>6520625.3699999992</v>
      </c>
      <c r="M677" s="269">
        <f t="shared" si="104"/>
        <v>0</v>
      </c>
      <c r="N677" s="269">
        <f t="shared" si="104"/>
        <v>0</v>
      </c>
      <c r="O677" s="269">
        <f t="shared" si="104"/>
        <v>0</v>
      </c>
      <c r="P677" s="269">
        <f t="shared" si="104"/>
        <v>6520625.3699999992</v>
      </c>
      <c r="Q677" s="269">
        <f t="shared" si="104"/>
        <v>0</v>
      </c>
      <c r="R677" s="269">
        <f t="shared" si="104"/>
        <v>0</v>
      </c>
      <c r="S677" s="361"/>
      <c r="T677" s="360"/>
      <c r="U677" s="101"/>
    </row>
    <row r="678" spans="1:21" ht="9" customHeight="1">
      <c r="A678" s="430" t="s">
        <v>422</v>
      </c>
      <c r="B678" s="430"/>
      <c r="C678" s="430"/>
      <c r="D678" s="430"/>
      <c r="E678" s="430"/>
      <c r="F678" s="430"/>
      <c r="G678" s="430"/>
      <c r="H678" s="430"/>
      <c r="I678" s="430"/>
      <c r="J678" s="430"/>
      <c r="K678" s="430"/>
      <c r="L678" s="430"/>
      <c r="M678" s="430"/>
      <c r="N678" s="430"/>
      <c r="O678" s="430"/>
      <c r="P678" s="430"/>
      <c r="Q678" s="430"/>
      <c r="R678" s="430"/>
      <c r="S678" s="430"/>
      <c r="T678" s="209"/>
      <c r="U678" s="209"/>
    </row>
    <row r="679" spans="1:21" ht="9" customHeight="1">
      <c r="A679" s="368">
        <v>260</v>
      </c>
      <c r="B679" s="129" t="s">
        <v>902</v>
      </c>
      <c r="C679" s="105" t="s">
        <v>1104</v>
      </c>
      <c r="D679" s="180" t="s">
        <v>1103</v>
      </c>
      <c r="E679" s="103">
        <v>1978</v>
      </c>
      <c r="F679" s="368" t="s">
        <v>88</v>
      </c>
      <c r="G679" s="103">
        <v>2</v>
      </c>
      <c r="H679" s="103">
        <v>2</v>
      </c>
      <c r="I679" s="361">
        <f>J679+279.9</f>
        <v>957.6</v>
      </c>
      <c r="J679" s="361">
        <v>677.7</v>
      </c>
      <c r="K679" s="103">
        <v>30</v>
      </c>
      <c r="L679" s="178">
        <f>'Приложение 2.1'!G681</f>
        <v>2573406.7200000002</v>
      </c>
      <c r="M679" s="361">
        <v>0</v>
      </c>
      <c r="N679" s="361">
        <v>0</v>
      </c>
      <c r="O679" s="361">
        <v>0</v>
      </c>
      <c r="P679" s="361">
        <f>L679</f>
        <v>2573406.7200000002</v>
      </c>
      <c r="Q679" s="361">
        <v>0</v>
      </c>
      <c r="R679" s="361">
        <v>0</v>
      </c>
      <c r="S679" s="105" t="s">
        <v>586</v>
      </c>
      <c r="T679" s="100"/>
      <c r="U679" s="101"/>
    </row>
    <row r="680" spans="1:21" ht="9" customHeight="1">
      <c r="A680" s="368">
        <v>261</v>
      </c>
      <c r="B680" s="129" t="s">
        <v>1172</v>
      </c>
      <c r="C680" s="105" t="s">
        <v>1108</v>
      </c>
      <c r="D680" s="180" t="s">
        <v>1103</v>
      </c>
      <c r="E680" s="368">
        <v>1993</v>
      </c>
      <c r="F680" s="368" t="s">
        <v>88</v>
      </c>
      <c r="G680" s="103">
        <v>2</v>
      </c>
      <c r="H680" s="103">
        <v>2</v>
      </c>
      <c r="I680" s="361">
        <v>944.3</v>
      </c>
      <c r="J680" s="361">
        <v>905.6</v>
      </c>
      <c r="K680" s="103">
        <v>49</v>
      </c>
      <c r="L680" s="178">
        <f>'Приложение 2.1'!G682</f>
        <v>2054627.91</v>
      </c>
      <c r="M680" s="361">
        <v>0</v>
      </c>
      <c r="N680" s="361">
        <v>0</v>
      </c>
      <c r="O680" s="361">
        <v>0</v>
      </c>
      <c r="P680" s="361">
        <f>L680</f>
        <v>2054627.91</v>
      </c>
      <c r="Q680" s="361">
        <v>0</v>
      </c>
      <c r="R680" s="361">
        <v>0</v>
      </c>
      <c r="S680" s="105" t="s">
        <v>586</v>
      </c>
      <c r="T680" s="100"/>
      <c r="U680" s="101"/>
    </row>
    <row r="681" spans="1:21" ht="22.5" customHeight="1">
      <c r="A681" s="514" t="s">
        <v>421</v>
      </c>
      <c r="B681" s="514"/>
      <c r="C681" s="105"/>
      <c r="D681" s="354"/>
      <c r="E681" s="114" t="s">
        <v>388</v>
      </c>
      <c r="F681" s="114" t="s">
        <v>388</v>
      </c>
      <c r="G681" s="114" t="s">
        <v>388</v>
      </c>
      <c r="H681" s="114" t="s">
        <v>388</v>
      </c>
      <c r="I681" s="269">
        <f>SUM(I679:I680)</f>
        <v>1901.9</v>
      </c>
      <c r="J681" s="269">
        <f t="shared" ref="J681:R681" si="105">SUM(J679:J680)</f>
        <v>1583.3000000000002</v>
      </c>
      <c r="K681" s="103">
        <f t="shared" si="105"/>
        <v>79</v>
      </c>
      <c r="L681" s="269">
        <f t="shared" si="105"/>
        <v>4628034.63</v>
      </c>
      <c r="M681" s="269">
        <f t="shared" si="105"/>
        <v>0</v>
      </c>
      <c r="N681" s="269">
        <f t="shared" si="105"/>
        <v>0</v>
      </c>
      <c r="O681" s="269">
        <f t="shared" si="105"/>
        <v>0</v>
      </c>
      <c r="P681" s="269">
        <f t="shared" si="105"/>
        <v>4628034.63</v>
      </c>
      <c r="Q681" s="269">
        <f t="shared" si="105"/>
        <v>0</v>
      </c>
      <c r="R681" s="269">
        <f t="shared" si="105"/>
        <v>0</v>
      </c>
      <c r="S681" s="361"/>
      <c r="T681" s="100"/>
      <c r="U681" s="100"/>
    </row>
    <row r="682" spans="1:21" ht="9.75" customHeight="1">
      <c r="A682" s="430">
        <v>2</v>
      </c>
      <c r="B682" s="430"/>
      <c r="C682" s="430"/>
      <c r="D682" s="430"/>
      <c r="E682" s="430"/>
      <c r="F682" s="430"/>
      <c r="G682" s="430"/>
      <c r="H682" s="430"/>
      <c r="I682" s="430"/>
      <c r="J682" s="430"/>
      <c r="K682" s="430"/>
      <c r="L682" s="430"/>
      <c r="M682" s="430"/>
      <c r="N682" s="430"/>
      <c r="O682" s="430"/>
      <c r="P682" s="430"/>
      <c r="Q682" s="430"/>
      <c r="R682" s="430"/>
      <c r="S682" s="430"/>
      <c r="T682" s="209"/>
      <c r="U682" s="209"/>
    </row>
    <row r="683" spans="1:21" ht="9" customHeight="1">
      <c r="A683" s="368">
        <v>262</v>
      </c>
      <c r="B683" s="354" t="s">
        <v>904</v>
      </c>
      <c r="C683" s="105" t="s">
        <v>1104</v>
      </c>
      <c r="D683" s="180" t="s">
        <v>1103</v>
      </c>
      <c r="E683" s="103">
        <v>1960</v>
      </c>
      <c r="F683" s="368" t="s">
        <v>88</v>
      </c>
      <c r="G683" s="103">
        <v>2</v>
      </c>
      <c r="H683" s="103">
        <v>1</v>
      </c>
      <c r="I683" s="368">
        <v>286.62</v>
      </c>
      <c r="J683" s="368">
        <v>265.62</v>
      </c>
      <c r="K683" s="103">
        <v>6</v>
      </c>
      <c r="L683" s="178">
        <f>'Приложение 2.1'!G685</f>
        <v>1209840.69</v>
      </c>
      <c r="M683" s="361">
        <v>0</v>
      </c>
      <c r="N683" s="361">
        <v>0</v>
      </c>
      <c r="O683" s="361">
        <v>0</v>
      </c>
      <c r="P683" s="361">
        <f>L683</f>
        <v>1209840.69</v>
      </c>
      <c r="Q683" s="361">
        <v>0</v>
      </c>
      <c r="R683" s="361">
        <v>0</v>
      </c>
      <c r="S683" s="105" t="s">
        <v>586</v>
      </c>
      <c r="T683" s="100"/>
      <c r="U683" s="101"/>
    </row>
    <row r="684" spans="1:21" ht="9" customHeight="1">
      <c r="A684" s="368">
        <v>263</v>
      </c>
      <c r="B684" s="354" t="s">
        <v>905</v>
      </c>
      <c r="C684" s="105" t="s">
        <v>1104</v>
      </c>
      <c r="D684" s="180" t="s">
        <v>1103</v>
      </c>
      <c r="E684" s="103">
        <v>1990</v>
      </c>
      <c r="F684" s="368" t="s">
        <v>90</v>
      </c>
      <c r="G684" s="103">
        <v>2</v>
      </c>
      <c r="H684" s="103">
        <v>2</v>
      </c>
      <c r="I684" s="361">
        <v>679.66</v>
      </c>
      <c r="J684" s="361">
        <v>641.38</v>
      </c>
      <c r="K684" s="103">
        <v>21</v>
      </c>
      <c r="L684" s="178">
        <f>'Приложение 2.1'!G686</f>
        <v>1947116.38</v>
      </c>
      <c r="M684" s="361">
        <v>0</v>
      </c>
      <c r="N684" s="361">
        <v>0</v>
      </c>
      <c r="O684" s="361">
        <v>0</v>
      </c>
      <c r="P684" s="361">
        <f>L684</f>
        <v>1947116.38</v>
      </c>
      <c r="Q684" s="361">
        <v>0</v>
      </c>
      <c r="R684" s="361">
        <v>0</v>
      </c>
      <c r="S684" s="105" t="s">
        <v>586</v>
      </c>
      <c r="T684" s="100"/>
      <c r="U684" s="101"/>
    </row>
    <row r="685" spans="1:21" ht="24.75" customHeight="1">
      <c r="A685" s="514" t="s">
        <v>349</v>
      </c>
      <c r="B685" s="514"/>
      <c r="C685" s="105"/>
      <c r="D685" s="354"/>
      <c r="E685" s="114" t="s">
        <v>388</v>
      </c>
      <c r="F685" s="114" t="s">
        <v>388</v>
      </c>
      <c r="G685" s="114" t="s">
        <v>388</v>
      </c>
      <c r="H685" s="114" t="s">
        <v>388</v>
      </c>
      <c r="I685" s="114">
        <f>SUM(I683:I684)</f>
        <v>966.28</v>
      </c>
      <c r="J685" s="115">
        <f t="shared" ref="J685:R685" si="106">SUM(J683:J684)</f>
        <v>907</v>
      </c>
      <c r="K685" s="114">
        <f t="shared" si="106"/>
        <v>27</v>
      </c>
      <c r="L685" s="162">
        <f t="shared" si="106"/>
        <v>3156957.07</v>
      </c>
      <c r="M685" s="115">
        <f t="shared" si="106"/>
        <v>0</v>
      </c>
      <c r="N685" s="115">
        <f t="shared" si="106"/>
        <v>0</v>
      </c>
      <c r="O685" s="115">
        <f t="shared" si="106"/>
        <v>0</v>
      </c>
      <c r="P685" s="115">
        <f t="shared" si="106"/>
        <v>3156957.07</v>
      </c>
      <c r="Q685" s="115">
        <f t="shared" si="106"/>
        <v>0</v>
      </c>
      <c r="R685" s="115">
        <f t="shared" si="106"/>
        <v>0</v>
      </c>
      <c r="S685" s="361"/>
      <c r="T685" s="100"/>
      <c r="U685" s="101"/>
    </row>
    <row r="686" spans="1:21" ht="9" customHeight="1">
      <c r="A686" s="430" t="s">
        <v>430</v>
      </c>
      <c r="B686" s="430"/>
      <c r="C686" s="430"/>
      <c r="D686" s="430"/>
      <c r="E686" s="430"/>
      <c r="F686" s="430"/>
      <c r="G686" s="430"/>
      <c r="H686" s="430"/>
      <c r="I686" s="430"/>
      <c r="J686" s="430"/>
      <c r="K686" s="430"/>
      <c r="L686" s="430"/>
      <c r="M686" s="430"/>
      <c r="N686" s="430"/>
      <c r="O686" s="430"/>
      <c r="P686" s="430"/>
      <c r="Q686" s="430"/>
      <c r="R686" s="430"/>
      <c r="S686" s="430"/>
      <c r="T686" s="209"/>
      <c r="U686" s="209"/>
    </row>
    <row r="687" spans="1:21" ht="9" customHeight="1">
      <c r="A687" s="157">
        <v>264</v>
      </c>
      <c r="B687" s="158" t="s">
        <v>906</v>
      </c>
      <c r="C687" s="161" t="s">
        <v>1104</v>
      </c>
      <c r="D687" s="180" t="s">
        <v>1103</v>
      </c>
      <c r="E687" s="194">
        <v>1980</v>
      </c>
      <c r="F687" s="159" t="s">
        <v>88</v>
      </c>
      <c r="G687" s="194">
        <v>2</v>
      </c>
      <c r="H687" s="194">
        <v>3</v>
      </c>
      <c r="I687" s="160">
        <v>1396.25</v>
      </c>
      <c r="J687" s="160">
        <v>851.45</v>
      </c>
      <c r="K687" s="159">
        <v>32</v>
      </c>
      <c r="L687" s="178">
        <f>'Приложение 2.1'!G689</f>
        <v>331228.21999999997</v>
      </c>
      <c r="M687" s="361">
        <v>0</v>
      </c>
      <c r="N687" s="361">
        <v>0</v>
      </c>
      <c r="O687" s="361">
        <v>0</v>
      </c>
      <c r="P687" s="361">
        <f>L687</f>
        <v>331228.21999999997</v>
      </c>
      <c r="Q687" s="361">
        <v>0</v>
      </c>
      <c r="R687" s="361">
        <v>0</v>
      </c>
      <c r="S687" s="105" t="s">
        <v>586</v>
      </c>
      <c r="T687" s="100"/>
      <c r="U687" s="101"/>
    </row>
    <row r="688" spans="1:21" ht="9" customHeight="1">
      <c r="A688" s="157">
        <v>265</v>
      </c>
      <c r="B688" s="158" t="s">
        <v>907</v>
      </c>
      <c r="C688" s="161" t="s">
        <v>1104</v>
      </c>
      <c r="D688" s="180" t="s">
        <v>1103</v>
      </c>
      <c r="E688" s="194">
        <v>1985</v>
      </c>
      <c r="F688" s="159" t="s">
        <v>88</v>
      </c>
      <c r="G688" s="194">
        <v>2</v>
      </c>
      <c r="H688" s="194">
        <v>3</v>
      </c>
      <c r="I688" s="160">
        <v>1225.5</v>
      </c>
      <c r="J688" s="160">
        <v>869.8</v>
      </c>
      <c r="K688" s="194">
        <v>39</v>
      </c>
      <c r="L688" s="178">
        <f>'Приложение 2.1'!G690</f>
        <v>2324608.71</v>
      </c>
      <c r="M688" s="361">
        <v>0</v>
      </c>
      <c r="N688" s="361">
        <v>0</v>
      </c>
      <c r="O688" s="361">
        <v>0</v>
      </c>
      <c r="P688" s="361">
        <f>L688</f>
        <v>2324608.71</v>
      </c>
      <c r="Q688" s="361">
        <v>0</v>
      </c>
      <c r="R688" s="361">
        <v>0</v>
      </c>
      <c r="S688" s="105" t="s">
        <v>586</v>
      </c>
      <c r="T688" s="100"/>
      <c r="U688" s="101"/>
    </row>
    <row r="689" spans="1:22" ht="9" customHeight="1">
      <c r="A689" s="157">
        <v>266</v>
      </c>
      <c r="B689" s="158" t="s">
        <v>908</v>
      </c>
      <c r="C689" s="161" t="s">
        <v>1104</v>
      </c>
      <c r="D689" s="180" t="s">
        <v>1103</v>
      </c>
      <c r="E689" s="194">
        <v>1970</v>
      </c>
      <c r="F689" s="159" t="s">
        <v>88</v>
      </c>
      <c r="G689" s="194">
        <v>2</v>
      </c>
      <c r="H689" s="194">
        <v>3</v>
      </c>
      <c r="I689" s="160">
        <v>1122.4000000000001</v>
      </c>
      <c r="J689" s="160">
        <v>893</v>
      </c>
      <c r="K689" s="194">
        <v>38</v>
      </c>
      <c r="L689" s="178">
        <f>'Приложение 2.1'!G691</f>
        <v>317537.01</v>
      </c>
      <c r="M689" s="361">
        <v>0</v>
      </c>
      <c r="N689" s="361">
        <v>0</v>
      </c>
      <c r="O689" s="361">
        <v>0</v>
      </c>
      <c r="P689" s="361">
        <f>L689</f>
        <v>317537.01</v>
      </c>
      <c r="Q689" s="361">
        <v>0</v>
      </c>
      <c r="R689" s="361">
        <v>0</v>
      </c>
      <c r="S689" s="105" t="s">
        <v>586</v>
      </c>
      <c r="T689" s="100"/>
      <c r="U689" s="101"/>
    </row>
    <row r="690" spans="1:22" ht="37.5" customHeight="1">
      <c r="A690" s="517" t="s">
        <v>431</v>
      </c>
      <c r="B690" s="517"/>
      <c r="C690" s="161"/>
      <c r="D690" s="375"/>
      <c r="E690" s="157" t="s">
        <v>388</v>
      </c>
      <c r="F690" s="157" t="s">
        <v>388</v>
      </c>
      <c r="G690" s="157" t="s">
        <v>388</v>
      </c>
      <c r="H690" s="157" t="s">
        <v>388</v>
      </c>
      <c r="I690" s="162">
        <f>SUM(I687:I689)</f>
        <v>3744.15</v>
      </c>
      <c r="J690" s="162">
        <f t="shared" ref="J690:R690" si="107">SUM(J687:J689)</f>
        <v>2614.25</v>
      </c>
      <c r="K690" s="308">
        <f t="shared" si="107"/>
        <v>109</v>
      </c>
      <c r="L690" s="162">
        <f t="shared" si="107"/>
        <v>2973373.9399999995</v>
      </c>
      <c r="M690" s="162">
        <f t="shared" si="107"/>
        <v>0</v>
      </c>
      <c r="N690" s="162">
        <f t="shared" si="107"/>
        <v>0</v>
      </c>
      <c r="O690" s="162">
        <f t="shared" si="107"/>
        <v>0</v>
      </c>
      <c r="P690" s="162">
        <f t="shared" si="107"/>
        <v>2973373.9399999995</v>
      </c>
      <c r="Q690" s="162">
        <f t="shared" si="107"/>
        <v>0</v>
      </c>
      <c r="R690" s="162">
        <f t="shared" si="107"/>
        <v>0</v>
      </c>
      <c r="S690" s="361"/>
      <c r="T690" s="215"/>
      <c r="U690" s="216"/>
    </row>
    <row r="691" spans="1:22" ht="9" customHeight="1">
      <c r="A691" s="440" t="s">
        <v>912</v>
      </c>
      <c r="B691" s="440"/>
      <c r="C691" s="440"/>
      <c r="D691" s="440"/>
      <c r="E691" s="440"/>
      <c r="F691" s="440"/>
      <c r="G691" s="440"/>
      <c r="H691" s="440"/>
      <c r="I691" s="440"/>
      <c r="J691" s="440"/>
      <c r="K691" s="440"/>
      <c r="L691" s="440"/>
      <c r="M691" s="440"/>
      <c r="N691" s="440"/>
      <c r="O691" s="440"/>
      <c r="P691" s="440"/>
      <c r="Q691" s="440"/>
      <c r="R691" s="440"/>
      <c r="S691" s="440"/>
      <c r="T691" s="237"/>
      <c r="U691" s="237"/>
    </row>
    <row r="692" spans="1:22" ht="9" customHeight="1">
      <c r="A692" s="157">
        <v>267</v>
      </c>
      <c r="B692" s="375" t="s">
        <v>913</v>
      </c>
      <c r="C692" s="161" t="s">
        <v>1104</v>
      </c>
      <c r="D692" s="180" t="s">
        <v>1103</v>
      </c>
      <c r="E692" s="192">
        <v>1981</v>
      </c>
      <c r="F692" s="157" t="s">
        <v>88</v>
      </c>
      <c r="G692" s="192">
        <v>2</v>
      </c>
      <c r="H692" s="192">
        <v>2</v>
      </c>
      <c r="I692" s="162">
        <v>535</v>
      </c>
      <c r="J692" s="162">
        <v>493.7</v>
      </c>
      <c r="K692" s="308">
        <v>16</v>
      </c>
      <c r="L692" s="178">
        <f>'Приложение 2.1'!G694</f>
        <v>1167350.07</v>
      </c>
      <c r="M692" s="361">
        <v>0</v>
      </c>
      <c r="N692" s="361">
        <v>0</v>
      </c>
      <c r="O692" s="361">
        <v>0</v>
      </c>
      <c r="P692" s="361">
        <f>L692</f>
        <v>1167350.07</v>
      </c>
      <c r="Q692" s="361">
        <v>0</v>
      </c>
      <c r="R692" s="361">
        <v>0</v>
      </c>
      <c r="S692" s="105" t="s">
        <v>586</v>
      </c>
      <c r="T692" s="100"/>
      <c r="U692" s="101"/>
    </row>
    <row r="693" spans="1:22" ht="36.75" customHeight="1">
      <c r="A693" s="517" t="s">
        <v>914</v>
      </c>
      <c r="B693" s="517"/>
      <c r="C693" s="161"/>
      <c r="D693" s="375"/>
      <c r="E693" s="157" t="s">
        <v>388</v>
      </c>
      <c r="F693" s="157" t="s">
        <v>388</v>
      </c>
      <c r="G693" s="157" t="s">
        <v>388</v>
      </c>
      <c r="H693" s="157" t="s">
        <v>388</v>
      </c>
      <c r="I693" s="162">
        <f>SUM(I692)</f>
        <v>535</v>
      </c>
      <c r="J693" s="162">
        <f t="shared" ref="J693:R693" si="108">SUM(J692)</f>
        <v>493.7</v>
      </c>
      <c r="K693" s="308">
        <f t="shared" si="108"/>
        <v>16</v>
      </c>
      <c r="L693" s="162">
        <f t="shared" si="108"/>
        <v>1167350.07</v>
      </c>
      <c r="M693" s="162">
        <f t="shared" si="108"/>
        <v>0</v>
      </c>
      <c r="N693" s="162">
        <f t="shared" si="108"/>
        <v>0</v>
      </c>
      <c r="O693" s="162">
        <f t="shared" si="108"/>
        <v>0</v>
      </c>
      <c r="P693" s="162">
        <f t="shared" si="108"/>
        <v>1167350.07</v>
      </c>
      <c r="Q693" s="162">
        <f t="shared" si="108"/>
        <v>0</v>
      </c>
      <c r="R693" s="162">
        <f t="shared" si="108"/>
        <v>0</v>
      </c>
      <c r="S693" s="162"/>
      <c r="T693" s="215"/>
      <c r="U693" s="216"/>
    </row>
    <row r="694" spans="1:22" ht="9" customHeight="1">
      <c r="A694" s="430" t="s">
        <v>359</v>
      </c>
      <c r="B694" s="430"/>
      <c r="C694" s="430"/>
      <c r="D694" s="430"/>
      <c r="E694" s="430"/>
      <c r="F694" s="430"/>
      <c r="G694" s="430"/>
      <c r="H694" s="430"/>
      <c r="I694" s="430"/>
      <c r="J694" s="430"/>
      <c r="K694" s="430"/>
      <c r="L694" s="430"/>
      <c r="M694" s="430"/>
      <c r="N694" s="430"/>
      <c r="O694" s="430"/>
      <c r="P694" s="430"/>
      <c r="Q694" s="430"/>
      <c r="R694" s="430"/>
      <c r="S694" s="430"/>
      <c r="T694" s="209"/>
      <c r="U694" s="209"/>
    </row>
    <row r="695" spans="1:22" ht="9" customHeight="1">
      <c r="A695" s="368">
        <v>268</v>
      </c>
      <c r="B695" s="129" t="s">
        <v>1000</v>
      </c>
      <c r="C695" s="268" t="s">
        <v>1104</v>
      </c>
      <c r="D695" s="180" t="s">
        <v>1103</v>
      </c>
      <c r="E695" s="368">
        <v>1977</v>
      </c>
      <c r="F695" s="368" t="s">
        <v>88</v>
      </c>
      <c r="G695" s="103">
        <v>2</v>
      </c>
      <c r="H695" s="368">
        <v>2</v>
      </c>
      <c r="I695" s="361">
        <v>919.7</v>
      </c>
      <c r="J695" s="361">
        <v>876.1</v>
      </c>
      <c r="K695" s="103">
        <v>40</v>
      </c>
      <c r="L695" s="178">
        <f>'Приложение 2.1'!G697</f>
        <v>2014643.4</v>
      </c>
      <c r="M695" s="361">
        <v>0</v>
      </c>
      <c r="N695" s="361">
        <v>0</v>
      </c>
      <c r="O695" s="361">
        <v>0</v>
      </c>
      <c r="P695" s="361">
        <f>L695</f>
        <v>2014643.4</v>
      </c>
      <c r="Q695" s="361">
        <v>0</v>
      </c>
      <c r="R695" s="361">
        <v>0</v>
      </c>
      <c r="S695" s="105" t="s">
        <v>586</v>
      </c>
      <c r="T695" s="100"/>
      <c r="U695" s="101"/>
    </row>
    <row r="696" spans="1:22" ht="9" customHeight="1">
      <c r="A696" s="368">
        <v>269</v>
      </c>
      <c r="B696" s="129" t="s">
        <v>1001</v>
      </c>
      <c r="C696" s="105" t="s">
        <v>1104</v>
      </c>
      <c r="D696" s="180" t="s">
        <v>1103</v>
      </c>
      <c r="E696" s="368">
        <v>1977</v>
      </c>
      <c r="F696" s="368" t="s">
        <v>88</v>
      </c>
      <c r="G696" s="103">
        <v>2</v>
      </c>
      <c r="H696" s="368">
        <v>1</v>
      </c>
      <c r="I696" s="361">
        <v>1043.06</v>
      </c>
      <c r="J696" s="361">
        <v>504.53</v>
      </c>
      <c r="K696" s="103">
        <v>34</v>
      </c>
      <c r="L696" s="178">
        <f>'Приложение 2.1'!G698</f>
        <v>1555727.66</v>
      </c>
      <c r="M696" s="361">
        <v>0</v>
      </c>
      <c r="N696" s="361">
        <v>0</v>
      </c>
      <c r="O696" s="361">
        <v>0</v>
      </c>
      <c r="P696" s="361">
        <f>L696</f>
        <v>1555727.66</v>
      </c>
      <c r="Q696" s="361">
        <v>0</v>
      </c>
      <c r="R696" s="361">
        <v>0</v>
      </c>
      <c r="S696" s="105" t="s">
        <v>586</v>
      </c>
      <c r="T696" s="100"/>
      <c r="U696" s="101"/>
    </row>
    <row r="697" spans="1:22" ht="35.25" customHeight="1">
      <c r="A697" s="514" t="s">
        <v>447</v>
      </c>
      <c r="B697" s="514"/>
      <c r="C697" s="105"/>
      <c r="D697" s="354"/>
      <c r="E697" s="114" t="s">
        <v>388</v>
      </c>
      <c r="F697" s="114" t="s">
        <v>388</v>
      </c>
      <c r="G697" s="114" t="s">
        <v>388</v>
      </c>
      <c r="H697" s="114" t="s">
        <v>388</v>
      </c>
      <c r="I697" s="269">
        <f>SUM(I695:I696)</f>
        <v>1962.76</v>
      </c>
      <c r="J697" s="269">
        <f t="shared" ref="J697:R697" si="109">SUM(J695:J696)</f>
        <v>1380.63</v>
      </c>
      <c r="K697" s="106">
        <f t="shared" si="109"/>
        <v>74</v>
      </c>
      <c r="L697" s="269">
        <f t="shared" si="109"/>
        <v>3570371.0599999996</v>
      </c>
      <c r="M697" s="269">
        <f t="shared" si="109"/>
        <v>0</v>
      </c>
      <c r="N697" s="269">
        <f t="shared" si="109"/>
        <v>0</v>
      </c>
      <c r="O697" s="269">
        <f t="shared" si="109"/>
        <v>0</v>
      </c>
      <c r="P697" s="269">
        <f t="shared" si="109"/>
        <v>3570371.0599999996</v>
      </c>
      <c r="Q697" s="269">
        <f t="shared" si="109"/>
        <v>0</v>
      </c>
      <c r="R697" s="269">
        <f t="shared" si="109"/>
        <v>0</v>
      </c>
      <c r="S697" s="361"/>
      <c r="T697" s="100"/>
      <c r="U697" s="101"/>
    </row>
    <row r="698" spans="1:22" ht="9" customHeight="1">
      <c r="A698" s="470" t="s">
        <v>3</v>
      </c>
      <c r="B698" s="470"/>
      <c r="C698" s="470"/>
      <c r="D698" s="470"/>
      <c r="E698" s="470"/>
      <c r="F698" s="470"/>
      <c r="G698" s="470"/>
      <c r="H698" s="470"/>
      <c r="I698" s="470"/>
      <c r="J698" s="470"/>
      <c r="K698" s="470"/>
      <c r="L698" s="470"/>
      <c r="M698" s="470"/>
      <c r="N698" s="470"/>
      <c r="O698" s="470"/>
      <c r="P698" s="470"/>
      <c r="Q698" s="470"/>
      <c r="R698" s="470"/>
      <c r="S698" s="470"/>
      <c r="T698" s="239"/>
      <c r="U698" s="239"/>
    </row>
    <row r="699" spans="1:22" ht="9" customHeight="1">
      <c r="A699" s="164">
        <v>270</v>
      </c>
      <c r="B699" s="165" t="s">
        <v>921</v>
      </c>
      <c r="C699" s="169" t="s">
        <v>1104</v>
      </c>
      <c r="D699" s="180" t="s">
        <v>1103</v>
      </c>
      <c r="E699" s="193">
        <v>1973</v>
      </c>
      <c r="F699" s="164" t="s">
        <v>88</v>
      </c>
      <c r="G699" s="193">
        <v>2</v>
      </c>
      <c r="H699" s="193">
        <v>3</v>
      </c>
      <c r="I699" s="168">
        <v>1144.96</v>
      </c>
      <c r="J699" s="168">
        <v>1072.3800000000001</v>
      </c>
      <c r="K699" s="321">
        <v>43</v>
      </c>
      <c r="L699" s="178">
        <f>'Приложение 2.1'!G701</f>
        <v>3473413.17</v>
      </c>
      <c r="M699" s="361">
        <v>0</v>
      </c>
      <c r="N699" s="361">
        <v>0</v>
      </c>
      <c r="O699" s="361">
        <v>0</v>
      </c>
      <c r="P699" s="361">
        <f>L699</f>
        <v>3473413.17</v>
      </c>
      <c r="Q699" s="361">
        <v>0</v>
      </c>
      <c r="R699" s="361">
        <v>0</v>
      </c>
      <c r="S699" s="105" t="s">
        <v>586</v>
      </c>
      <c r="T699" s="100"/>
      <c r="U699" s="101"/>
    </row>
    <row r="700" spans="1:22" ht="24" customHeight="1">
      <c r="A700" s="516" t="s">
        <v>6</v>
      </c>
      <c r="B700" s="516"/>
      <c r="C700" s="169"/>
      <c r="D700" s="376"/>
      <c r="E700" s="114" t="s">
        <v>388</v>
      </c>
      <c r="F700" s="114" t="s">
        <v>388</v>
      </c>
      <c r="G700" s="114" t="s">
        <v>388</v>
      </c>
      <c r="H700" s="114" t="s">
        <v>388</v>
      </c>
      <c r="I700" s="269">
        <f>SUM(I699)</f>
        <v>1144.96</v>
      </c>
      <c r="J700" s="269">
        <f t="shared" ref="J700:R700" si="110">SUM(J699)</f>
        <v>1072.3800000000001</v>
      </c>
      <c r="K700" s="106">
        <f t="shared" si="110"/>
        <v>43</v>
      </c>
      <c r="L700" s="269">
        <f t="shared" si="110"/>
        <v>3473413.17</v>
      </c>
      <c r="M700" s="269">
        <f t="shared" si="110"/>
        <v>0</v>
      </c>
      <c r="N700" s="269">
        <f t="shared" si="110"/>
        <v>0</v>
      </c>
      <c r="O700" s="269">
        <f t="shared" si="110"/>
        <v>0</v>
      </c>
      <c r="P700" s="269">
        <f t="shared" si="110"/>
        <v>3473413.17</v>
      </c>
      <c r="Q700" s="269">
        <f t="shared" si="110"/>
        <v>0</v>
      </c>
      <c r="R700" s="269">
        <f t="shared" si="110"/>
        <v>0</v>
      </c>
      <c r="S700" s="168"/>
      <c r="T700" s="217"/>
      <c r="U700" s="218"/>
      <c r="V700" s="208"/>
    </row>
    <row r="701" spans="1:22" ht="9" customHeight="1">
      <c r="A701" s="440" t="s">
        <v>11</v>
      </c>
      <c r="B701" s="440"/>
      <c r="C701" s="440"/>
      <c r="D701" s="440"/>
      <c r="E701" s="440"/>
      <c r="F701" s="440"/>
      <c r="G701" s="440"/>
      <c r="H701" s="440"/>
      <c r="I701" s="440"/>
      <c r="J701" s="440"/>
      <c r="K701" s="440"/>
      <c r="L701" s="440"/>
      <c r="M701" s="440"/>
      <c r="N701" s="440"/>
      <c r="O701" s="440"/>
      <c r="P701" s="440"/>
      <c r="Q701" s="440"/>
      <c r="R701" s="440"/>
      <c r="S701" s="440"/>
      <c r="T701" s="237"/>
      <c r="U701" s="237"/>
      <c r="V701" s="208"/>
    </row>
    <row r="702" spans="1:22" ht="9" customHeight="1">
      <c r="A702" s="139">
        <v>271</v>
      </c>
      <c r="B702" s="143" t="s">
        <v>927</v>
      </c>
      <c r="C702" s="147" t="s">
        <v>1104</v>
      </c>
      <c r="D702" s="180" t="s">
        <v>1103</v>
      </c>
      <c r="E702" s="163">
        <v>1958</v>
      </c>
      <c r="F702" s="164" t="s">
        <v>88</v>
      </c>
      <c r="G702" s="163">
        <v>1</v>
      </c>
      <c r="H702" s="163">
        <v>1</v>
      </c>
      <c r="I702" s="140">
        <v>260.2</v>
      </c>
      <c r="J702" s="140">
        <v>250.2</v>
      </c>
      <c r="K702" s="163">
        <v>10</v>
      </c>
      <c r="L702" s="178">
        <f>'Приложение 2.1'!G704</f>
        <v>1302058.81</v>
      </c>
      <c r="M702" s="361">
        <v>0</v>
      </c>
      <c r="N702" s="361">
        <v>0</v>
      </c>
      <c r="O702" s="361">
        <v>0</v>
      </c>
      <c r="P702" s="361">
        <f>L702</f>
        <v>1302058.81</v>
      </c>
      <c r="Q702" s="361">
        <v>0</v>
      </c>
      <c r="R702" s="361">
        <v>0</v>
      </c>
      <c r="S702" s="105" t="s">
        <v>586</v>
      </c>
      <c r="T702" s="100"/>
      <c r="U702" s="101"/>
      <c r="V702" s="208"/>
    </row>
    <row r="703" spans="1:22" ht="9" customHeight="1">
      <c r="A703" s="139">
        <v>272</v>
      </c>
      <c r="B703" s="143" t="s">
        <v>928</v>
      </c>
      <c r="C703" s="147" t="s">
        <v>1104</v>
      </c>
      <c r="D703" s="180" t="s">
        <v>1103</v>
      </c>
      <c r="E703" s="163">
        <v>1917</v>
      </c>
      <c r="F703" s="164" t="s">
        <v>88</v>
      </c>
      <c r="G703" s="163">
        <v>1</v>
      </c>
      <c r="H703" s="163">
        <v>1</v>
      </c>
      <c r="I703" s="140">
        <v>524.79999999999995</v>
      </c>
      <c r="J703" s="140">
        <v>487.2</v>
      </c>
      <c r="K703" s="163">
        <v>13</v>
      </c>
      <c r="L703" s="178">
        <f>'Приложение 2.1'!G705</f>
        <v>1357581.43</v>
      </c>
      <c r="M703" s="361">
        <v>0</v>
      </c>
      <c r="N703" s="361">
        <v>0</v>
      </c>
      <c r="O703" s="361">
        <v>0</v>
      </c>
      <c r="P703" s="361">
        <f>L703</f>
        <v>1357581.43</v>
      </c>
      <c r="Q703" s="361">
        <v>0</v>
      </c>
      <c r="R703" s="361">
        <v>0</v>
      </c>
      <c r="S703" s="105" t="s">
        <v>586</v>
      </c>
      <c r="T703" s="100"/>
      <c r="U703" s="101"/>
      <c r="V703" s="208"/>
    </row>
    <row r="704" spans="1:22" ht="9" customHeight="1">
      <c r="A704" s="139">
        <v>273</v>
      </c>
      <c r="B704" s="143" t="s">
        <v>929</v>
      </c>
      <c r="C704" s="147" t="s">
        <v>1104</v>
      </c>
      <c r="D704" s="180" t="s">
        <v>1103</v>
      </c>
      <c r="E704" s="163">
        <v>1961</v>
      </c>
      <c r="F704" s="164" t="s">
        <v>88</v>
      </c>
      <c r="G704" s="163">
        <v>2</v>
      </c>
      <c r="H704" s="163">
        <v>1</v>
      </c>
      <c r="I704" s="140">
        <v>331.2</v>
      </c>
      <c r="J704" s="140">
        <v>312.5</v>
      </c>
      <c r="K704" s="163">
        <v>21</v>
      </c>
      <c r="L704" s="178">
        <f>'Приложение 2.1'!G706</f>
        <v>1197644.32</v>
      </c>
      <c r="M704" s="361">
        <v>0</v>
      </c>
      <c r="N704" s="361">
        <v>0</v>
      </c>
      <c r="O704" s="361">
        <v>0</v>
      </c>
      <c r="P704" s="361">
        <f>L704</f>
        <v>1197644.32</v>
      </c>
      <c r="Q704" s="361">
        <v>0</v>
      </c>
      <c r="R704" s="361">
        <v>0</v>
      </c>
      <c r="S704" s="105" t="s">
        <v>586</v>
      </c>
      <c r="T704" s="100"/>
      <c r="U704" s="101"/>
      <c r="V704" s="208"/>
    </row>
    <row r="705" spans="1:22" ht="27" customHeight="1">
      <c r="A705" s="515" t="s">
        <v>12</v>
      </c>
      <c r="B705" s="515"/>
      <c r="C705" s="147"/>
      <c r="D705" s="374"/>
      <c r="E705" s="114" t="s">
        <v>388</v>
      </c>
      <c r="F705" s="114" t="s">
        <v>388</v>
      </c>
      <c r="G705" s="114" t="s">
        <v>388</v>
      </c>
      <c r="H705" s="114" t="s">
        <v>388</v>
      </c>
      <c r="I705" s="269">
        <f t="shared" ref="I705:R705" si="111">SUM(I702:I704)</f>
        <v>1116.2</v>
      </c>
      <c r="J705" s="269">
        <f t="shared" si="111"/>
        <v>1049.9000000000001</v>
      </c>
      <c r="K705" s="106">
        <f t="shared" si="111"/>
        <v>44</v>
      </c>
      <c r="L705" s="269">
        <f t="shared" si="111"/>
        <v>3857284.5600000005</v>
      </c>
      <c r="M705" s="269">
        <f t="shared" si="111"/>
        <v>0</v>
      </c>
      <c r="N705" s="269">
        <f t="shared" si="111"/>
        <v>0</v>
      </c>
      <c r="O705" s="269">
        <f t="shared" si="111"/>
        <v>0</v>
      </c>
      <c r="P705" s="269">
        <f t="shared" si="111"/>
        <v>3857284.5600000005</v>
      </c>
      <c r="Q705" s="269">
        <f t="shared" si="111"/>
        <v>0</v>
      </c>
      <c r="R705" s="269">
        <f t="shared" si="111"/>
        <v>0</v>
      </c>
      <c r="S705" s="361"/>
      <c r="T705" s="210"/>
      <c r="U705" s="219"/>
      <c r="V705" s="208"/>
    </row>
    <row r="706" spans="1:22" ht="9" customHeight="1">
      <c r="A706" s="440" t="s">
        <v>389</v>
      </c>
      <c r="B706" s="440"/>
      <c r="C706" s="440"/>
      <c r="D706" s="440"/>
      <c r="E706" s="440"/>
      <c r="F706" s="440"/>
      <c r="G706" s="440"/>
      <c r="H706" s="440"/>
      <c r="I706" s="440"/>
      <c r="J706" s="440"/>
      <c r="K706" s="440"/>
      <c r="L706" s="440"/>
      <c r="M706" s="440"/>
      <c r="N706" s="440"/>
      <c r="O706" s="440"/>
      <c r="P706" s="440"/>
      <c r="Q706" s="440"/>
      <c r="R706" s="440"/>
      <c r="S706" s="440"/>
      <c r="T706" s="237"/>
      <c r="U706" s="237"/>
      <c r="V706" s="208"/>
    </row>
    <row r="707" spans="1:22" ht="9" customHeight="1">
      <c r="A707" s="139">
        <v>274</v>
      </c>
      <c r="B707" s="143" t="s">
        <v>931</v>
      </c>
      <c r="C707" s="147" t="s">
        <v>1104</v>
      </c>
      <c r="D707" s="180" t="s">
        <v>1103</v>
      </c>
      <c r="E707" s="163">
        <v>1956</v>
      </c>
      <c r="F707" s="139" t="s">
        <v>88</v>
      </c>
      <c r="G707" s="163">
        <v>2</v>
      </c>
      <c r="H707" s="163">
        <v>1</v>
      </c>
      <c r="I707" s="172">
        <v>200</v>
      </c>
      <c r="J707" s="172">
        <v>164.9</v>
      </c>
      <c r="K707" s="163">
        <v>10</v>
      </c>
      <c r="L707" s="178">
        <f>'Приложение 2.1'!G709</f>
        <v>869449.33</v>
      </c>
      <c r="M707" s="361">
        <v>0</v>
      </c>
      <c r="N707" s="361">
        <v>0</v>
      </c>
      <c r="O707" s="361">
        <v>0</v>
      </c>
      <c r="P707" s="361">
        <f>L707</f>
        <v>869449.33</v>
      </c>
      <c r="Q707" s="361">
        <v>0</v>
      </c>
      <c r="R707" s="361">
        <v>0</v>
      </c>
      <c r="S707" s="105" t="s">
        <v>586</v>
      </c>
      <c r="T707" s="100"/>
      <c r="U707" s="101"/>
      <c r="V707" s="208"/>
    </row>
    <row r="708" spans="1:22" ht="9" customHeight="1">
      <c r="A708" s="139">
        <v>275</v>
      </c>
      <c r="B708" s="143" t="s">
        <v>1186</v>
      </c>
      <c r="C708" s="147" t="s">
        <v>1104</v>
      </c>
      <c r="D708" s="180" t="s">
        <v>1103</v>
      </c>
      <c r="E708" s="139">
        <v>1979</v>
      </c>
      <c r="F708" s="139" t="s">
        <v>90</v>
      </c>
      <c r="G708" s="163">
        <v>2</v>
      </c>
      <c r="H708" s="163">
        <v>3</v>
      </c>
      <c r="I708" s="172">
        <v>931</v>
      </c>
      <c r="J708" s="172">
        <v>840.86</v>
      </c>
      <c r="K708" s="163">
        <v>44</v>
      </c>
      <c r="L708" s="178">
        <f>'Приложение 2.1'!G710</f>
        <v>2433002.67</v>
      </c>
      <c r="M708" s="361">
        <v>0</v>
      </c>
      <c r="N708" s="361">
        <v>0</v>
      </c>
      <c r="O708" s="361">
        <v>0</v>
      </c>
      <c r="P708" s="361">
        <f t="shared" ref="P708:P709" si="112">L708</f>
        <v>2433002.67</v>
      </c>
      <c r="Q708" s="361">
        <v>0</v>
      </c>
      <c r="R708" s="361">
        <v>0</v>
      </c>
      <c r="S708" s="105" t="s">
        <v>586</v>
      </c>
      <c r="T708" s="100"/>
      <c r="U708" s="101"/>
      <c r="V708" s="208"/>
    </row>
    <row r="709" spans="1:22" ht="9" customHeight="1">
      <c r="A709" s="139">
        <v>276</v>
      </c>
      <c r="B709" s="143" t="s">
        <v>1187</v>
      </c>
      <c r="C709" s="147" t="s">
        <v>1104</v>
      </c>
      <c r="D709" s="180" t="s">
        <v>1103</v>
      </c>
      <c r="E709" s="139">
        <v>1986</v>
      </c>
      <c r="F709" s="139" t="s">
        <v>88</v>
      </c>
      <c r="G709" s="343">
        <v>2</v>
      </c>
      <c r="H709" s="163">
        <v>3</v>
      </c>
      <c r="I709" s="172">
        <v>970</v>
      </c>
      <c r="J709" s="172">
        <v>866.81</v>
      </c>
      <c r="K709" s="163">
        <v>33</v>
      </c>
      <c r="L709" s="178">
        <f>'Приложение 2.1'!G711</f>
        <v>2847319.93</v>
      </c>
      <c r="M709" s="361">
        <v>0</v>
      </c>
      <c r="N709" s="361">
        <v>0</v>
      </c>
      <c r="O709" s="361">
        <v>0</v>
      </c>
      <c r="P709" s="361">
        <f t="shared" si="112"/>
        <v>2847319.93</v>
      </c>
      <c r="Q709" s="361">
        <v>0</v>
      </c>
      <c r="R709" s="361">
        <v>0</v>
      </c>
      <c r="S709" s="105" t="s">
        <v>586</v>
      </c>
      <c r="T709" s="100"/>
      <c r="U709" s="101"/>
      <c r="V709" s="208"/>
    </row>
    <row r="710" spans="1:22" ht="30" customHeight="1">
      <c r="A710" s="515" t="s">
        <v>21</v>
      </c>
      <c r="B710" s="515"/>
      <c r="C710" s="147"/>
      <c r="D710" s="374"/>
      <c r="E710" s="114" t="s">
        <v>388</v>
      </c>
      <c r="F710" s="114" t="s">
        <v>388</v>
      </c>
      <c r="G710" s="114" t="s">
        <v>388</v>
      </c>
      <c r="H710" s="114" t="s">
        <v>388</v>
      </c>
      <c r="I710" s="115">
        <f>SUM(I707:I709)</f>
        <v>2101</v>
      </c>
      <c r="J710" s="115">
        <f>SUM(J707:J709)</f>
        <v>1872.57</v>
      </c>
      <c r="K710" s="106">
        <f>SUM(K707:K709)</f>
        <v>87</v>
      </c>
      <c r="L710" s="269">
        <f>SUM(L707:L709)</f>
        <v>6149771.9299999997</v>
      </c>
      <c r="M710" s="269">
        <f t="shared" ref="M710:R710" si="113">SUM(M707:M709)</f>
        <v>0</v>
      </c>
      <c r="N710" s="269">
        <f t="shared" si="113"/>
        <v>0</v>
      </c>
      <c r="O710" s="269">
        <f t="shared" si="113"/>
        <v>0</v>
      </c>
      <c r="P710" s="269">
        <f t="shared" si="113"/>
        <v>6149771.9299999997</v>
      </c>
      <c r="Q710" s="115">
        <f t="shared" si="113"/>
        <v>0</v>
      </c>
      <c r="R710" s="115">
        <f t="shared" si="113"/>
        <v>0</v>
      </c>
      <c r="S710" s="361"/>
      <c r="T710" s="210"/>
      <c r="U710" s="250"/>
      <c r="V710" s="208"/>
    </row>
    <row r="711" spans="1:22" ht="9" customHeight="1">
      <c r="A711" s="440" t="s">
        <v>434</v>
      </c>
      <c r="B711" s="440"/>
      <c r="C711" s="440"/>
      <c r="D711" s="440"/>
      <c r="E711" s="440"/>
      <c r="F711" s="440"/>
      <c r="G711" s="440"/>
      <c r="H711" s="440"/>
      <c r="I711" s="440"/>
      <c r="J711" s="440"/>
      <c r="K711" s="440"/>
      <c r="L711" s="440"/>
      <c r="M711" s="440"/>
      <c r="N711" s="440"/>
      <c r="O711" s="440"/>
      <c r="P711" s="440"/>
      <c r="Q711" s="440"/>
      <c r="R711" s="440"/>
      <c r="S711" s="440"/>
      <c r="T711" s="237"/>
      <c r="U711" s="237"/>
      <c r="V711" s="208"/>
    </row>
    <row r="712" spans="1:22" ht="9" customHeight="1">
      <c r="A712" s="368">
        <v>277</v>
      </c>
      <c r="B712" s="129" t="s">
        <v>1032</v>
      </c>
      <c r="C712" s="105" t="s">
        <v>1104</v>
      </c>
      <c r="D712" s="368" t="s">
        <v>1103</v>
      </c>
      <c r="E712" s="103">
        <v>1988</v>
      </c>
      <c r="F712" s="368" t="s">
        <v>88</v>
      </c>
      <c r="G712" s="103">
        <v>2</v>
      </c>
      <c r="H712" s="103">
        <v>2</v>
      </c>
      <c r="I712" s="361">
        <v>907.5</v>
      </c>
      <c r="J712" s="361">
        <v>907.5</v>
      </c>
      <c r="K712" s="103">
        <v>48</v>
      </c>
      <c r="L712" s="178">
        <f>'Приложение 2.1'!G714</f>
        <v>4282702.7300000004</v>
      </c>
      <c r="M712" s="361">
        <v>0</v>
      </c>
      <c r="N712" s="361">
        <v>0</v>
      </c>
      <c r="O712" s="361">
        <v>0</v>
      </c>
      <c r="P712" s="361">
        <f>L712</f>
        <v>4282702.7300000004</v>
      </c>
      <c r="Q712" s="361">
        <v>0</v>
      </c>
      <c r="R712" s="361">
        <v>0</v>
      </c>
      <c r="S712" s="105" t="s">
        <v>586</v>
      </c>
      <c r="T712" s="100"/>
      <c r="U712" s="101"/>
      <c r="V712" s="208"/>
    </row>
    <row r="713" spans="1:22" ht="35.25" customHeight="1">
      <c r="A713" s="514" t="s">
        <v>435</v>
      </c>
      <c r="B713" s="514"/>
      <c r="C713" s="105"/>
      <c r="D713" s="354"/>
      <c r="E713" s="114" t="s">
        <v>388</v>
      </c>
      <c r="F713" s="114" t="s">
        <v>388</v>
      </c>
      <c r="G713" s="114" t="s">
        <v>388</v>
      </c>
      <c r="H713" s="114" t="s">
        <v>388</v>
      </c>
      <c r="I713" s="269">
        <f>SUM(I712)</f>
        <v>907.5</v>
      </c>
      <c r="J713" s="269">
        <f t="shared" ref="J713:R713" si="114">SUM(J712)</f>
        <v>907.5</v>
      </c>
      <c r="K713" s="106">
        <f t="shared" si="114"/>
        <v>48</v>
      </c>
      <c r="L713" s="269">
        <f t="shared" si="114"/>
        <v>4282702.7300000004</v>
      </c>
      <c r="M713" s="269">
        <f t="shared" si="114"/>
        <v>0</v>
      </c>
      <c r="N713" s="269">
        <f t="shared" si="114"/>
        <v>0</v>
      </c>
      <c r="O713" s="269">
        <f t="shared" si="114"/>
        <v>0</v>
      </c>
      <c r="P713" s="269">
        <f t="shared" si="114"/>
        <v>4282702.7300000004</v>
      </c>
      <c r="Q713" s="269">
        <f t="shared" si="114"/>
        <v>0</v>
      </c>
      <c r="R713" s="269">
        <f t="shared" si="114"/>
        <v>0</v>
      </c>
      <c r="S713" s="361"/>
      <c r="T713" s="100"/>
      <c r="U713" s="250"/>
      <c r="V713" s="208"/>
    </row>
    <row r="714" spans="1:22" ht="9" customHeight="1">
      <c r="A714" s="440" t="s">
        <v>426</v>
      </c>
      <c r="B714" s="440"/>
      <c r="C714" s="440"/>
      <c r="D714" s="440"/>
      <c r="E714" s="440"/>
      <c r="F714" s="440"/>
      <c r="G714" s="440"/>
      <c r="H714" s="440"/>
      <c r="I714" s="440"/>
      <c r="J714" s="440"/>
      <c r="K714" s="440"/>
      <c r="L714" s="440"/>
      <c r="M714" s="440"/>
      <c r="N714" s="440"/>
      <c r="O714" s="440"/>
      <c r="P714" s="440"/>
      <c r="Q714" s="440"/>
      <c r="R714" s="440"/>
      <c r="S714" s="440"/>
      <c r="T714" s="237"/>
      <c r="U714" s="237"/>
      <c r="V714" s="208"/>
    </row>
    <row r="715" spans="1:22" ht="9" customHeight="1">
      <c r="A715" s="368">
        <v>278</v>
      </c>
      <c r="B715" s="129" t="s">
        <v>933</v>
      </c>
      <c r="C715" s="105" t="s">
        <v>1104</v>
      </c>
      <c r="D715" s="180" t="s">
        <v>1103</v>
      </c>
      <c r="E715" s="103">
        <v>1990</v>
      </c>
      <c r="F715" s="368" t="s">
        <v>90</v>
      </c>
      <c r="G715" s="103">
        <v>3</v>
      </c>
      <c r="H715" s="103">
        <v>3</v>
      </c>
      <c r="I715" s="361">
        <v>1571.55</v>
      </c>
      <c r="J715" s="361">
        <v>1477.42</v>
      </c>
      <c r="K715" s="104">
        <v>40</v>
      </c>
      <c r="L715" s="178">
        <f>'Приложение 2.1'!G717</f>
        <v>3304724.6</v>
      </c>
      <c r="M715" s="361">
        <v>0</v>
      </c>
      <c r="N715" s="361">
        <v>0</v>
      </c>
      <c r="O715" s="361">
        <v>0</v>
      </c>
      <c r="P715" s="361">
        <f>L715</f>
        <v>3304724.6</v>
      </c>
      <c r="Q715" s="361">
        <v>0</v>
      </c>
      <c r="R715" s="361">
        <v>0</v>
      </c>
      <c r="S715" s="105" t="s">
        <v>586</v>
      </c>
      <c r="T715" s="100"/>
      <c r="U715" s="101"/>
      <c r="V715" s="208"/>
    </row>
    <row r="716" spans="1:22" ht="25.5" customHeight="1">
      <c r="A716" s="514" t="s">
        <v>427</v>
      </c>
      <c r="B716" s="514"/>
      <c r="C716" s="105"/>
      <c r="D716" s="354"/>
      <c r="E716" s="114" t="s">
        <v>388</v>
      </c>
      <c r="F716" s="114" t="s">
        <v>388</v>
      </c>
      <c r="G716" s="114" t="s">
        <v>388</v>
      </c>
      <c r="H716" s="114" t="s">
        <v>388</v>
      </c>
      <c r="I716" s="269">
        <f>SUM(I715)</f>
        <v>1571.55</v>
      </c>
      <c r="J716" s="269">
        <f t="shared" ref="J716:R716" si="115">SUM(J715)</f>
        <v>1477.42</v>
      </c>
      <c r="K716" s="106">
        <f t="shared" si="115"/>
        <v>40</v>
      </c>
      <c r="L716" s="269">
        <f t="shared" si="115"/>
        <v>3304724.6</v>
      </c>
      <c r="M716" s="269">
        <f t="shared" si="115"/>
        <v>0</v>
      </c>
      <c r="N716" s="269">
        <f t="shared" si="115"/>
        <v>0</v>
      </c>
      <c r="O716" s="269">
        <f t="shared" si="115"/>
        <v>0</v>
      </c>
      <c r="P716" s="269">
        <f t="shared" si="115"/>
        <v>3304724.6</v>
      </c>
      <c r="Q716" s="269">
        <f t="shared" si="115"/>
        <v>0</v>
      </c>
      <c r="R716" s="269">
        <f t="shared" si="115"/>
        <v>0</v>
      </c>
      <c r="S716" s="361"/>
      <c r="T716" s="98"/>
      <c r="U716" s="101"/>
      <c r="V716" s="208"/>
    </row>
    <row r="717" spans="1:22" ht="9" customHeight="1">
      <c r="A717" s="430" t="s">
        <v>29</v>
      </c>
      <c r="B717" s="430"/>
      <c r="C717" s="430"/>
      <c r="D717" s="430"/>
      <c r="E717" s="430"/>
      <c r="F717" s="430"/>
      <c r="G717" s="430"/>
      <c r="H717" s="430"/>
      <c r="I717" s="430"/>
      <c r="J717" s="430"/>
      <c r="K717" s="430"/>
      <c r="L717" s="430"/>
      <c r="M717" s="430"/>
      <c r="N717" s="430"/>
      <c r="O717" s="430"/>
      <c r="P717" s="430"/>
      <c r="Q717" s="430"/>
      <c r="R717" s="430"/>
      <c r="S717" s="430"/>
      <c r="T717" s="209"/>
      <c r="U717" s="209"/>
      <c r="V717" s="208"/>
    </row>
    <row r="718" spans="1:22" ht="9" customHeight="1">
      <c r="A718" s="368">
        <v>279</v>
      </c>
      <c r="B718" s="129" t="s">
        <v>938</v>
      </c>
      <c r="C718" s="105" t="s">
        <v>1104</v>
      </c>
      <c r="D718" s="180" t="s">
        <v>1103</v>
      </c>
      <c r="E718" s="103">
        <v>1990</v>
      </c>
      <c r="F718" s="368" t="s">
        <v>88</v>
      </c>
      <c r="G718" s="103">
        <v>2</v>
      </c>
      <c r="H718" s="103">
        <v>3</v>
      </c>
      <c r="I718" s="361">
        <v>989.8</v>
      </c>
      <c r="J718" s="361">
        <v>901.2</v>
      </c>
      <c r="K718" s="103">
        <v>42</v>
      </c>
      <c r="L718" s="178">
        <f>'Приложение 2.1'!G720</f>
        <v>3021030.18</v>
      </c>
      <c r="M718" s="361">
        <v>0</v>
      </c>
      <c r="N718" s="361">
        <v>0</v>
      </c>
      <c r="O718" s="361">
        <v>0</v>
      </c>
      <c r="P718" s="361">
        <f>L718</f>
        <v>3021030.18</v>
      </c>
      <c r="Q718" s="361">
        <v>0</v>
      </c>
      <c r="R718" s="361">
        <v>0</v>
      </c>
      <c r="S718" s="105" t="s">
        <v>586</v>
      </c>
      <c r="T718" s="100"/>
      <c r="U718" s="101"/>
      <c r="V718" s="208"/>
    </row>
    <row r="719" spans="1:22" ht="9" customHeight="1">
      <c r="A719" s="368">
        <v>280</v>
      </c>
      <c r="B719" s="129" t="s">
        <v>939</v>
      </c>
      <c r="C719" s="105" t="s">
        <v>1104</v>
      </c>
      <c r="D719" s="180" t="s">
        <v>1103</v>
      </c>
      <c r="E719" s="103">
        <v>1969</v>
      </c>
      <c r="F719" s="368" t="s">
        <v>88</v>
      </c>
      <c r="G719" s="103">
        <v>2</v>
      </c>
      <c r="H719" s="103">
        <v>2</v>
      </c>
      <c r="I719" s="361">
        <v>546.1</v>
      </c>
      <c r="J719" s="361">
        <v>502.1</v>
      </c>
      <c r="K719" s="103">
        <v>23</v>
      </c>
      <c r="L719" s="178">
        <f>'Приложение 2.1'!G721</f>
        <v>1888284.69</v>
      </c>
      <c r="M719" s="361">
        <v>0</v>
      </c>
      <c r="N719" s="361">
        <v>0</v>
      </c>
      <c r="O719" s="361">
        <v>0</v>
      </c>
      <c r="P719" s="361">
        <f>L719</f>
        <v>1888284.69</v>
      </c>
      <c r="Q719" s="361">
        <v>0</v>
      </c>
      <c r="R719" s="361">
        <v>0</v>
      </c>
      <c r="S719" s="105" t="s">
        <v>586</v>
      </c>
      <c r="T719" s="100"/>
      <c r="U719" s="101"/>
      <c r="V719" s="208"/>
    </row>
    <row r="720" spans="1:22" ht="23.25" customHeight="1">
      <c r="A720" s="514" t="s">
        <v>30</v>
      </c>
      <c r="B720" s="514"/>
      <c r="C720" s="105"/>
      <c r="D720" s="354"/>
      <c r="E720" s="114" t="s">
        <v>388</v>
      </c>
      <c r="F720" s="114" t="s">
        <v>388</v>
      </c>
      <c r="G720" s="114" t="s">
        <v>388</v>
      </c>
      <c r="H720" s="114" t="s">
        <v>388</v>
      </c>
      <c r="I720" s="269">
        <f>SUM(I718:I719)</f>
        <v>1535.9</v>
      </c>
      <c r="J720" s="269">
        <f t="shared" ref="J720:R720" si="116">SUM(J718:J719)</f>
        <v>1403.3000000000002</v>
      </c>
      <c r="K720" s="106">
        <f t="shared" si="116"/>
        <v>65</v>
      </c>
      <c r="L720" s="269">
        <f t="shared" si="116"/>
        <v>4909314.87</v>
      </c>
      <c r="M720" s="269">
        <f t="shared" si="116"/>
        <v>0</v>
      </c>
      <c r="N720" s="269">
        <f t="shared" si="116"/>
        <v>0</v>
      </c>
      <c r="O720" s="269">
        <f t="shared" si="116"/>
        <v>0</v>
      </c>
      <c r="P720" s="269">
        <f t="shared" si="116"/>
        <v>4909314.87</v>
      </c>
      <c r="Q720" s="269">
        <f t="shared" si="116"/>
        <v>0</v>
      </c>
      <c r="R720" s="269">
        <f t="shared" si="116"/>
        <v>0</v>
      </c>
      <c r="S720" s="361"/>
      <c r="T720" s="100"/>
      <c r="U720" s="101"/>
      <c r="V720" s="208"/>
    </row>
    <row r="721" spans="1:22" ht="9" customHeight="1">
      <c r="A721" s="430" t="s">
        <v>35</v>
      </c>
      <c r="B721" s="430"/>
      <c r="C721" s="430"/>
      <c r="D721" s="430"/>
      <c r="E721" s="430"/>
      <c r="F721" s="430"/>
      <c r="G721" s="430"/>
      <c r="H721" s="430"/>
      <c r="I721" s="430"/>
      <c r="J721" s="430"/>
      <c r="K721" s="430"/>
      <c r="L721" s="430"/>
      <c r="M721" s="430"/>
      <c r="N721" s="430"/>
      <c r="O721" s="430"/>
      <c r="P721" s="430"/>
      <c r="Q721" s="430"/>
      <c r="R721" s="430"/>
      <c r="S721" s="430"/>
      <c r="T721" s="209"/>
      <c r="U721" s="209"/>
      <c r="V721" s="208"/>
    </row>
    <row r="722" spans="1:22" ht="9" customHeight="1">
      <c r="A722" s="368">
        <v>281</v>
      </c>
      <c r="B722" s="129" t="s">
        <v>947</v>
      </c>
      <c r="C722" s="105" t="s">
        <v>1104</v>
      </c>
      <c r="D722" s="180" t="s">
        <v>1103</v>
      </c>
      <c r="E722" s="103">
        <v>1960</v>
      </c>
      <c r="F722" s="368" t="s">
        <v>88</v>
      </c>
      <c r="G722" s="103">
        <v>2</v>
      </c>
      <c r="H722" s="103">
        <v>1</v>
      </c>
      <c r="I722" s="361">
        <v>317.7</v>
      </c>
      <c r="J722" s="361">
        <v>295.3</v>
      </c>
      <c r="K722" s="103">
        <v>9</v>
      </c>
      <c r="L722" s="178">
        <f>'Приложение 2.1'!G724</f>
        <v>1218898.49</v>
      </c>
      <c r="M722" s="361">
        <v>0</v>
      </c>
      <c r="N722" s="361">
        <v>0</v>
      </c>
      <c r="O722" s="361">
        <v>0</v>
      </c>
      <c r="P722" s="361">
        <f t="shared" ref="P722:P727" si="117">L722</f>
        <v>1218898.49</v>
      </c>
      <c r="Q722" s="361">
        <v>0</v>
      </c>
      <c r="R722" s="361">
        <v>0</v>
      </c>
      <c r="S722" s="105" t="s">
        <v>586</v>
      </c>
      <c r="T722" s="100"/>
      <c r="U722" s="101"/>
      <c r="V722" s="208"/>
    </row>
    <row r="723" spans="1:22" ht="9" customHeight="1">
      <c r="A723" s="368">
        <v>282</v>
      </c>
      <c r="B723" s="129" t="s">
        <v>948</v>
      </c>
      <c r="C723" s="105" t="s">
        <v>1104</v>
      </c>
      <c r="D723" s="180" t="s">
        <v>1103</v>
      </c>
      <c r="E723" s="103">
        <v>1986</v>
      </c>
      <c r="F723" s="368" t="s">
        <v>88</v>
      </c>
      <c r="G723" s="103">
        <v>2</v>
      </c>
      <c r="H723" s="103">
        <v>3</v>
      </c>
      <c r="I723" s="361">
        <v>1608.8</v>
      </c>
      <c r="J723" s="361">
        <v>1489.1</v>
      </c>
      <c r="K723" s="368">
        <v>60</v>
      </c>
      <c r="L723" s="178">
        <f>'Приложение 2.1'!G725</f>
        <v>3049558.79</v>
      </c>
      <c r="M723" s="361">
        <v>0</v>
      </c>
      <c r="N723" s="361">
        <v>0</v>
      </c>
      <c r="O723" s="361">
        <v>0</v>
      </c>
      <c r="P723" s="361">
        <f t="shared" si="117"/>
        <v>3049558.79</v>
      </c>
      <c r="Q723" s="361">
        <v>0</v>
      </c>
      <c r="R723" s="361">
        <v>0</v>
      </c>
      <c r="S723" s="105" t="s">
        <v>586</v>
      </c>
      <c r="T723" s="100"/>
      <c r="U723" s="101"/>
      <c r="V723" s="208"/>
    </row>
    <row r="724" spans="1:22" ht="9" customHeight="1">
      <c r="A724" s="368">
        <v>283</v>
      </c>
      <c r="B724" s="129" t="s">
        <v>949</v>
      </c>
      <c r="C724" s="105" t="s">
        <v>1104</v>
      </c>
      <c r="D724" s="180" t="s">
        <v>1103</v>
      </c>
      <c r="E724" s="103">
        <v>1986</v>
      </c>
      <c r="F724" s="368" t="s">
        <v>88</v>
      </c>
      <c r="G724" s="103">
        <v>2</v>
      </c>
      <c r="H724" s="103">
        <v>2</v>
      </c>
      <c r="I724" s="361">
        <v>685.5</v>
      </c>
      <c r="J724" s="361">
        <v>476.5</v>
      </c>
      <c r="K724" s="103">
        <v>34</v>
      </c>
      <c r="L724" s="178">
        <f>'Приложение 2.1'!G726</f>
        <v>1887524.58</v>
      </c>
      <c r="M724" s="361">
        <v>0</v>
      </c>
      <c r="N724" s="361">
        <v>0</v>
      </c>
      <c r="O724" s="361">
        <v>0</v>
      </c>
      <c r="P724" s="361">
        <f t="shared" si="117"/>
        <v>1887524.58</v>
      </c>
      <c r="Q724" s="361">
        <v>0</v>
      </c>
      <c r="R724" s="361">
        <v>0</v>
      </c>
      <c r="S724" s="105" t="s">
        <v>586</v>
      </c>
      <c r="T724" s="100"/>
      <c r="U724" s="101"/>
      <c r="V724" s="208"/>
    </row>
    <row r="725" spans="1:22" ht="9" customHeight="1">
      <c r="A725" s="368">
        <v>284</v>
      </c>
      <c r="B725" s="129" t="s">
        <v>950</v>
      </c>
      <c r="C725" s="105" t="s">
        <v>1104</v>
      </c>
      <c r="D725" s="180" t="s">
        <v>1103</v>
      </c>
      <c r="E725" s="103">
        <v>1981</v>
      </c>
      <c r="F725" s="368" t="s">
        <v>88</v>
      </c>
      <c r="G725" s="103">
        <v>2</v>
      </c>
      <c r="H725" s="103">
        <v>2</v>
      </c>
      <c r="I725" s="361">
        <v>1209.9000000000001</v>
      </c>
      <c r="J725" s="361">
        <v>975.4</v>
      </c>
      <c r="K725" s="103">
        <v>73</v>
      </c>
      <c r="L725" s="178">
        <f>'Приложение 2.1'!G727</f>
        <v>2329717.42</v>
      </c>
      <c r="M725" s="361">
        <v>0</v>
      </c>
      <c r="N725" s="361">
        <v>0</v>
      </c>
      <c r="O725" s="361">
        <v>0</v>
      </c>
      <c r="P725" s="361">
        <f t="shared" si="117"/>
        <v>2329717.42</v>
      </c>
      <c r="Q725" s="361">
        <v>0</v>
      </c>
      <c r="R725" s="361">
        <v>0</v>
      </c>
      <c r="S725" s="105" t="s">
        <v>586</v>
      </c>
      <c r="T725" s="100"/>
      <c r="U725" s="101"/>
      <c r="V725" s="208"/>
    </row>
    <row r="726" spans="1:22" ht="9" customHeight="1">
      <c r="A726" s="368">
        <v>285</v>
      </c>
      <c r="B726" s="129" t="s">
        <v>951</v>
      </c>
      <c r="C726" s="105" t="s">
        <v>1104</v>
      </c>
      <c r="D726" s="180" t="s">
        <v>1103</v>
      </c>
      <c r="E726" s="103">
        <v>1958</v>
      </c>
      <c r="F726" s="368" t="s">
        <v>88</v>
      </c>
      <c r="G726" s="103">
        <v>2</v>
      </c>
      <c r="H726" s="103">
        <v>1</v>
      </c>
      <c r="I726" s="361">
        <v>318.2</v>
      </c>
      <c r="J726" s="361">
        <v>297.60000000000002</v>
      </c>
      <c r="K726" s="103">
        <v>11</v>
      </c>
      <c r="L726" s="178">
        <f>'Приложение 2.1'!G728</f>
        <v>1092457.8600000001</v>
      </c>
      <c r="M726" s="361">
        <v>0</v>
      </c>
      <c r="N726" s="361">
        <v>0</v>
      </c>
      <c r="O726" s="361">
        <v>0</v>
      </c>
      <c r="P726" s="361">
        <f t="shared" si="117"/>
        <v>1092457.8600000001</v>
      </c>
      <c r="Q726" s="361">
        <v>0</v>
      </c>
      <c r="R726" s="361">
        <v>0</v>
      </c>
      <c r="S726" s="105" t="s">
        <v>586</v>
      </c>
      <c r="T726" s="100"/>
      <c r="U726" s="101"/>
      <c r="V726" s="208"/>
    </row>
    <row r="727" spans="1:22" ht="9" customHeight="1">
      <c r="A727" s="368">
        <v>286</v>
      </c>
      <c r="B727" s="129" t="s">
        <v>1167</v>
      </c>
      <c r="C727" s="105" t="s">
        <v>1104</v>
      </c>
      <c r="D727" s="180" t="s">
        <v>1103</v>
      </c>
      <c r="E727" s="368">
        <v>2000</v>
      </c>
      <c r="F727" s="368" t="s">
        <v>90</v>
      </c>
      <c r="G727" s="103">
        <v>5</v>
      </c>
      <c r="H727" s="103">
        <v>6</v>
      </c>
      <c r="I727" s="361">
        <v>4562.6499999999996</v>
      </c>
      <c r="J727" s="361">
        <v>4171.1499999999996</v>
      </c>
      <c r="K727" s="103">
        <v>126</v>
      </c>
      <c r="L727" s="178">
        <f>'Приложение 2.1'!G729</f>
        <v>3654186.16</v>
      </c>
      <c r="M727" s="361">
        <v>0</v>
      </c>
      <c r="N727" s="361">
        <v>0</v>
      </c>
      <c r="O727" s="361">
        <v>0</v>
      </c>
      <c r="P727" s="361">
        <f t="shared" si="117"/>
        <v>3654186.16</v>
      </c>
      <c r="Q727" s="361">
        <v>0</v>
      </c>
      <c r="R727" s="361">
        <v>0</v>
      </c>
      <c r="S727" s="105" t="s">
        <v>586</v>
      </c>
      <c r="T727" s="100"/>
      <c r="U727" s="101"/>
      <c r="V727" s="208"/>
    </row>
    <row r="728" spans="1:22" ht="24" customHeight="1">
      <c r="A728" s="514" t="s">
        <v>36</v>
      </c>
      <c r="B728" s="514"/>
      <c r="C728" s="105"/>
      <c r="D728" s="354"/>
      <c r="E728" s="114" t="s">
        <v>388</v>
      </c>
      <c r="F728" s="114" t="s">
        <v>388</v>
      </c>
      <c r="G728" s="114" t="s">
        <v>388</v>
      </c>
      <c r="H728" s="114" t="s">
        <v>388</v>
      </c>
      <c r="I728" s="269">
        <f>SUM(I722:I727)</f>
        <v>8702.75</v>
      </c>
      <c r="J728" s="269">
        <f t="shared" ref="J728:R728" si="118">SUM(J722:J727)</f>
        <v>7705.0499999999993</v>
      </c>
      <c r="K728" s="103">
        <f t="shared" si="118"/>
        <v>313</v>
      </c>
      <c r="L728" s="269">
        <f t="shared" si="118"/>
        <v>13232343.300000001</v>
      </c>
      <c r="M728" s="269">
        <f t="shared" si="118"/>
        <v>0</v>
      </c>
      <c r="N728" s="269">
        <f t="shared" si="118"/>
        <v>0</v>
      </c>
      <c r="O728" s="269">
        <f t="shared" si="118"/>
        <v>0</v>
      </c>
      <c r="P728" s="269">
        <f t="shared" si="118"/>
        <v>13232343.300000001</v>
      </c>
      <c r="Q728" s="269">
        <f t="shared" si="118"/>
        <v>0</v>
      </c>
      <c r="R728" s="269">
        <f t="shared" si="118"/>
        <v>0</v>
      </c>
      <c r="S728" s="361"/>
      <c r="T728" s="100"/>
      <c r="U728" s="101"/>
      <c r="V728" s="208"/>
    </row>
    <row r="729" spans="1:22" ht="9" customHeight="1">
      <c r="A729" s="430" t="s">
        <v>40</v>
      </c>
      <c r="B729" s="430"/>
      <c r="C729" s="430"/>
      <c r="D729" s="430"/>
      <c r="E729" s="430"/>
      <c r="F729" s="430"/>
      <c r="G729" s="430"/>
      <c r="H729" s="430"/>
      <c r="I729" s="430"/>
      <c r="J729" s="430"/>
      <c r="K729" s="430"/>
      <c r="L729" s="430"/>
      <c r="M729" s="430"/>
      <c r="N729" s="430"/>
      <c r="O729" s="430"/>
      <c r="P729" s="430"/>
      <c r="Q729" s="430"/>
      <c r="R729" s="430"/>
      <c r="S729" s="430"/>
      <c r="T729" s="209"/>
      <c r="U729" s="209"/>
      <c r="V729" s="208"/>
    </row>
    <row r="730" spans="1:22" ht="9" customHeight="1">
      <c r="A730" s="368">
        <v>287</v>
      </c>
      <c r="B730" s="129" t="s">
        <v>970</v>
      </c>
      <c r="C730" s="105" t="s">
        <v>1104</v>
      </c>
      <c r="D730" s="180" t="s">
        <v>1103</v>
      </c>
      <c r="E730" s="103">
        <v>1947</v>
      </c>
      <c r="F730" s="368" t="s">
        <v>764</v>
      </c>
      <c r="G730" s="103">
        <v>2</v>
      </c>
      <c r="H730" s="103">
        <v>2</v>
      </c>
      <c r="I730" s="361">
        <v>418.69</v>
      </c>
      <c r="J730" s="361">
        <v>373.12</v>
      </c>
      <c r="K730" s="103">
        <v>20</v>
      </c>
      <c r="L730" s="178">
        <f>'Приложение 2.1'!G732</f>
        <v>1385329.33</v>
      </c>
      <c r="M730" s="361">
        <v>0</v>
      </c>
      <c r="N730" s="361">
        <v>0</v>
      </c>
      <c r="O730" s="361">
        <v>0</v>
      </c>
      <c r="P730" s="361">
        <f>L730</f>
        <v>1385329.33</v>
      </c>
      <c r="Q730" s="361">
        <v>0</v>
      </c>
      <c r="R730" s="361">
        <v>0</v>
      </c>
      <c r="S730" s="105" t="s">
        <v>586</v>
      </c>
      <c r="T730" s="100"/>
      <c r="U730" s="101"/>
      <c r="V730" s="208"/>
    </row>
    <row r="731" spans="1:22" ht="9" customHeight="1">
      <c r="A731" s="368">
        <v>288</v>
      </c>
      <c r="B731" s="129" t="s">
        <v>971</v>
      </c>
      <c r="C731" s="105" t="s">
        <v>1104</v>
      </c>
      <c r="D731" s="180" t="s">
        <v>1103</v>
      </c>
      <c r="E731" s="103">
        <v>1949</v>
      </c>
      <c r="F731" s="368" t="s">
        <v>764</v>
      </c>
      <c r="G731" s="103">
        <v>2</v>
      </c>
      <c r="H731" s="103">
        <v>2</v>
      </c>
      <c r="I731" s="361">
        <v>415.03</v>
      </c>
      <c r="J731" s="361">
        <v>369.15</v>
      </c>
      <c r="K731" s="103">
        <v>21</v>
      </c>
      <c r="L731" s="178">
        <f>'Приложение 2.1'!G733</f>
        <v>1437032.33</v>
      </c>
      <c r="M731" s="361">
        <v>0</v>
      </c>
      <c r="N731" s="361">
        <v>0</v>
      </c>
      <c r="O731" s="361">
        <v>0</v>
      </c>
      <c r="P731" s="361">
        <f>L731</f>
        <v>1437032.33</v>
      </c>
      <c r="Q731" s="361">
        <v>0</v>
      </c>
      <c r="R731" s="361">
        <v>0</v>
      </c>
      <c r="S731" s="105" t="s">
        <v>586</v>
      </c>
      <c r="T731" s="100"/>
      <c r="U731" s="101"/>
      <c r="V731" s="208"/>
    </row>
    <row r="732" spans="1:22" ht="36.75" customHeight="1">
      <c r="A732" s="514" t="s">
        <v>39</v>
      </c>
      <c r="B732" s="514"/>
      <c r="C732" s="105"/>
      <c r="D732" s="354"/>
      <c r="E732" s="114" t="s">
        <v>388</v>
      </c>
      <c r="F732" s="114" t="s">
        <v>388</v>
      </c>
      <c r="G732" s="114" t="s">
        <v>388</v>
      </c>
      <c r="H732" s="114" t="s">
        <v>388</v>
      </c>
      <c r="I732" s="269">
        <f t="shared" ref="I732:R732" si="119">SUM(I730:I731)</f>
        <v>833.72</v>
      </c>
      <c r="J732" s="269">
        <f t="shared" si="119"/>
        <v>742.27</v>
      </c>
      <c r="K732" s="103">
        <f t="shared" si="119"/>
        <v>41</v>
      </c>
      <c r="L732" s="269">
        <f t="shared" si="119"/>
        <v>2822361.66</v>
      </c>
      <c r="M732" s="269">
        <f t="shared" si="119"/>
        <v>0</v>
      </c>
      <c r="N732" s="269">
        <f t="shared" si="119"/>
        <v>0</v>
      </c>
      <c r="O732" s="269">
        <f t="shared" si="119"/>
        <v>0</v>
      </c>
      <c r="P732" s="269">
        <f t="shared" si="119"/>
        <v>2822361.66</v>
      </c>
      <c r="Q732" s="269">
        <f t="shared" si="119"/>
        <v>0</v>
      </c>
      <c r="R732" s="269">
        <f t="shared" si="119"/>
        <v>0</v>
      </c>
      <c r="S732" s="361"/>
      <c r="T732" s="100"/>
      <c r="U732" s="101"/>
      <c r="V732" s="208"/>
    </row>
    <row r="733" spans="1:22" ht="9" customHeight="1">
      <c r="A733" s="430" t="s">
        <v>1037</v>
      </c>
      <c r="B733" s="430"/>
      <c r="C733" s="430"/>
      <c r="D733" s="430"/>
      <c r="E733" s="430"/>
      <c r="F733" s="430"/>
      <c r="G733" s="430"/>
      <c r="H733" s="430"/>
      <c r="I733" s="430"/>
      <c r="J733" s="430"/>
      <c r="K733" s="430"/>
      <c r="L733" s="430"/>
      <c r="M733" s="430"/>
      <c r="N733" s="430"/>
      <c r="O733" s="430"/>
      <c r="P733" s="430"/>
      <c r="Q733" s="430"/>
      <c r="R733" s="430"/>
      <c r="S733" s="430"/>
      <c r="T733" s="209"/>
      <c r="U733" s="209"/>
      <c r="V733" s="208"/>
    </row>
    <row r="734" spans="1:22" ht="9" customHeight="1">
      <c r="A734" s="368">
        <v>289</v>
      </c>
      <c r="B734" s="354" t="s">
        <v>972</v>
      </c>
      <c r="C734" s="105" t="s">
        <v>1104</v>
      </c>
      <c r="D734" s="180" t="s">
        <v>1103</v>
      </c>
      <c r="E734" s="197">
        <v>1984</v>
      </c>
      <c r="F734" s="114" t="s">
        <v>88</v>
      </c>
      <c r="G734" s="197">
        <v>2</v>
      </c>
      <c r="H734" s="197">
        <v>3</v>
      </c>
      <c r="I734" s="361">
        <v>918</v>
      </c>
      <c r="J734" s="361">
        <v>869</v>
      </c>
      <c r="K734" s="103">
        <v>52</v>
      </c>
      <c r="L734" s="178">
        <f>'Приложение 2.1'!G736</f>
        <v>3017737.89</v>
      </c>
      <c r="M734" s="361">
        <v>0</v>
      </c>
      <c r="N734" s="361">
        <v>0</v>
      </c>
      <c r="O734" s="361">
        <v>0</v>
      </c>
      <c r="P734" s="361">
        <f>L734</f>
        <v>3017737.89</v>
      </c>
      <c r="Q734" s="361">
        <v>0</v>
      </c>
      <c r="R734" s="361">
        <v>0</v>
      </c>
      <c r="S734" s="105" t="s">
        <v>586</v>
      </c>
      <c r="T734" s="100"/>
      <c r="U734" s="101"/>
      <c r="V734" s="208"/>
    </row>
    <row r="735" spans="1:22" ht="28.5" customHeight="1">
      <c r="A735" s="514" t="s">
        <v>1038</v>
      </c>
      <c r="B735" s="514"/>
      <c r="C735" s="105"/>
      <c r="D735" s="354"/>
      <c r="E735" s="114" t="s">
        <v>388</v>
      </c>
      <c r="F735" s="114" t="s">
        <v>388</v>
      </c>
      <c r="G735" s="114" t="s">
        <v>388</v>
      </c>
      <c r="H735" s="114" t="s">
        <v>388</v>
      </c>
      <c r="I735" s="269">
        <f>SUM(I734)</f>
        <v>918</v>
      </c>
      <c r="J735" s="269">
        <f t="shared" ref="J735:R735" si="120">SUM(J734)</f>
        <v>869</v>
      </c>
      <c r="K735" s="106">
        <f t="shared" si="120"/>
        <v>52</v>
      </c>
      <c r="L735" s="269">
        <f t="shared" si="120"/>
        <v>3017737.89</v>
      </c>
      <c r="M735" s="269">
        <f t="shared" si="120"/>
        <v>0</v>
      </c>
      <c r="N735" s="269">
        <f t="shared" si="120"/>
        <v>0</v>
      </c>
      <c r="O735" s="269">
        <f t="shared" si="120"/>
        <v>0</v>
      </c>
      <c r="P735" s="269">
        <f t="shared" si="120"/>
        <v>3017737.89</v>
      </c>
      <c r="Q735" s="269">
        <f t="shared" si="120"/>
        <v>0</v>
      </c>
      <c r="R735" s="269">
        <f t="shared" si="120"/>
        <v>0</v>
      </c>
      <c r="S735" s="361"/>
      <c r="T735" s="100"/>
      <c r="U735" s="101"/>
      <c r="V735" s="208"/>
    </row>
    <row r="736" spans="1:22" ht="9" customHeight="1">
      <c r="A736" s="430" t="s">
        <v>45</v>
      </c>
      <c r="B736" s="430"/>
      <c r="C736" s="430"/>
      <c r="D736" s="430"/>
      <c r="E736" s="430"/>
      <c r="F736" s="430"/>
      <c r="G736" s="430"/>
      <c r="H736" s="430"/>
      <c r="I736" s="430"/>
      <c r="J736" s="430"/>
      <c r="K736" s="430"/>
      <c r="L736" s="430"/>
      <c r="M736" s="430"/>
      <c r="N736" s="430"/>
      <c r="O736" s="430"/>
      <c r="P736" s="430"/>
      <c r="Q736" s="430"/>
      <c r="R736" s="430"/>
      <c r="S736" s="430"/>
      <c r="T736" s="209"/>
      <c r="U736" s="209"/>
      <c r="V736" s="208"/>
    </row>
    <row r="737" spans="1:22" ht="9" customHeight="1">
      <c r="A737" s="368">
        <v>290</v>
      </c>
      <c r="B737" s="129" t="s">
        <v>962</v>
      </c>
      <c r="C737" s="105" t="s">
        <v>1104</v>
      </c>
      <c r="D737" s="180" t="s">
        <v>1103</v>
      </c>
      <c r="E737" s="368" t="s">
        <v>600</v>
      </c>
      <c r="F737" s="368" t="s">
        <v>88</v>
      </c>
      <c r="G737" s="103">
        <v>4</v>
      </c>
      <c r="H737" s="103">
        <v>2</v>
      </c>
      <c r="I737" s="361">
        <v>1357.3</v>
      </c>
      <c r="J737" s="361">
        <v>1205.5</v>
      </c>
      <c r="K737" s="103">
        <v>46</v>
      </c>
      <c r="L737" s="178">
        <f>'Приложение 2.1'!G739</f>
        <v>2167204.75</v>
      </c>
      <c r="M737" s="361">
        <v>0</v>
      </c>
      <c r="N737" s="361">
        <v>0</v>
      </c>
      <c r="O737" s="361">
        <v>0</v>
      </c>
      <c r="P737" s="361">
        <f t="shared" ref="P737:P744" si="121">L737</f>
        <v>2167204.75</v>
      </c>
      <c r="Q737" s="361">
        <v>0</v>
      </c>
      <c r="R737" s="361">
        <v>0</v>
      </c>
      <c r="S737" s="105" t="s">
        <v>586</v>
      </c>
      <c r="T737" s="100"/>
      <c r="U737" s="101"/>
      <c r="V737" s="208"/>
    </row>
    <row r="738" spans="1:22" ht="9" customHeight="1">
      <c r="A738" s="368">
        <v>291</v>
      </c>
      <c r="B738" s="129" t="s">
        <v>963</v>
      </c>
      <c r="C738" s="105" t="s">
        <v>1104</v>
      </c>
      <c r="D738" s="180" t="s">
        <v>1103</v>
      </c>
      <c r="E738" s="368" t="s">
        <v>603</v>
      </c>
      <c r="F738" s="368" t="s">
        <v>88</v>
      </c>
      <c r="G738" s="103">
        <v>4</v>
      </c>
      <c r="H738" s="103">
        <v>2</v>
      </c>
      <c r="I738" s="361">
        <v>1326.3</v>
      </c>
      <c r="J738" s="361">
        <v>1151.7</v>
      </c>
      <c r="K738" s="103">
        <v>47</v>
      </c>
      <c r="L738" s="178">
        <f>'Приложение 2.1'!G740</f>
        <v>2095339.05</v>
      </c>
      <c r="M738" s="361">
        <v>0</v>
      </c>
      <c r="N738" s="361">
        <v>0</v>
      </c>
      <c r="O738" s="361">
        <v>0</v>
      </c>
      <c r="P738" s="361">
        <f t="shared" si="121"/>
        <v>2095339.05</v>
      </c>
      <c r="Q738" s="361">
        <v>0</v>
      </c>
      <c r="R738" s="361">
        <v>0</v>
      </c>
      <c r="S738" s="105" t="s">
        <v>586</v>
      </c>
      <c r="T738" s="100"/>
      <c r="U738" s="101"/>
      <c r="V738" s="208"/>
    </row>
    <row r="739" spans="1:22" ht="9" customHeight="1">
      <c r="A739" s="368">
        <v>292</v>
      </c>
      <c r="B739" s="129" t="s">
        <v>964</v>
      </c>
      <c r="C739" s="105" t="s">
        <v>1104</v>
      </c>
      <c r="D739" s="180" t="s">
        <v>1103</v>
      </c>
      <c r="E739" s="368" t="s">
        <v>592</v>
      </c>
      <c r="F739" s="368" t="s">
        <v>88</v>
      </c>
      <c r="G739" s="103">
        <v>4</v>
      </c>
      <c r="H739" s="103">
        <v>2</v>
      </c>
      <c r="I739" s="361">
        <v>1361.6</v>
      </c>
      <c r="J739" s="361">
        <v>1264.8</v>
      </c>
      <c r="K739" s="103">
        <v>45</v>
      </c>
      <c r="L739" s="178">
        <f>'Приложение 2.1'!G741</f>
        <v>2061731.25</v>
      </c>
      <c r="M739" s="361">
        <v>0</v>
      </c>
      <c r="N739" s="361">
        <v>0</v>
      </c>
      <c r="O739" s="361">
        <v>0</v>
      </c>
      <c r="P739" s="361">
        <f t="shared" si="121"/>
        <v>2061731.25</v>
      </c>
      <c r="Q739" s="361">
        <v>0</v>
      </c>
      <c r="R739" s="361">
        <v>0</v>
      </c>
      <c r="S739" s="105" t="s">
        <v>586</v>
      </c>
      <c r="T739" s="100"/>
      <c r="U739" s="101"/>
      <c r="V739" s="208"/>
    </row>
    <row r="740" spans="1:22" ht="9" customHeight="1">
      <c r="A740" s="368">
        <v>293</v>
      </c>
      <c r="B740" s="129" t="s">
        <v>965</v>
      </c>
      <c r="C740" s="105" t="s">
        <v>1104</v>
      </c>
      <c r="D740" s="180" t="s">
        <v>1103</v>
      </c>
      <c r="E740" s="368" t="s">
        <v>600</v>
      </c>
      <c r="F740" s="368" t="s">
        <v>88</v>
      </c>
      <c r="G740" s="103">
        <v>4</v>
      </c>
      <c r="H740" s="103">
        <v>2</v>
      </c>
      <c r="I740" s="361">
        <v>1361.1</v>
      </c>
      <c r="J740" s="361">
        <f>1195.6+74.8</f>
        <v>1270.3999999999999</v>
      </c>
      <c r="K740" s="103">
        <v>37</v>
      </c>
      <c r="L740" s="178">
        <f>'Приложение 2.1'!G742</f>
        <v>714311.77</v>
      </c>
      <c r="M740" s="361">
        <v>0</v>
      </c>
      <c r="N740" s="361">
        <v>0</v>
      </c>
      <c r="O740" s="361">
        <v>0</v>
      </c>
      <c r="P740" s="361">
        <f t="shared" si="121"/>
        <v>714311.77</v>
      </c>
      <c r="Q740" s="361">
        <v>0</v>
      </c>
      <c r="R740" s="361">
        <v>0</v>
      </c>
      <c r="S740" s="105" t="s">
        <v>586</v>
      </c>
      <c r="T740" s="100"/>
      <c r="U740" s="101"/>
      <c r="V740" s="208"/>
    </row>
    <row r="741" spans="1:22" ht="9" customHeight="1">
      <c r="A741" s="368">
        <v>294</v>
      </c>
      <c r="B741" s="129" t="s">
        <v>966</v>
      </c>
      <c r="C741" s="105" t="s">
        <v>1104</v>
      </c>
      <c r="D741" s="180" t="s">
        <v>1103</v>
      </c>
      <c r="E741" s="368" t="s">
        <v>600</v>
      </c>
      <c r="F741" s="368" t="s">
        <v>88</v>
      </c>
      <c r="G741" s="103">
        <v>4</v>
      </c>
      <c r="H741" s="103">
        <v>2</v>
      </c>
      <c r="I741" s="361">
        <v>1364.8</v>
      </c>
      <c r="J741" s="361">
        <v>1268</v>
      </c>
      <c r="K741" s="103">
        <v>41</v>
      </c>
      <c r="L741" s="178">
        <f>'Приложение 2.1'!G743</f>
        <v>2648364.83</v>
      </c>
      <c r="M741" s="361">
        <v>0</v>
      </c>
      <c r="N741" s="361">
        <v>0</v>
      </c>
      <c r="O741" s="361">
        <v>0</v>
      </c>
      <c r="P741" s="361">
        <f t="shared" si="121"/>
        <v>2648364.83</v>
      </c>
      <c r="Q741" s="361">
        <v>0</v>
      </c>
      <c r="R741" s="361">
        <v>0</v>
      </c>
      <c r="S741" s="105" t="s">
        <v>586</v>
      </c>
      <c r="T741" s="100"/>
      <c r="U741" s="101"/>
      <c r="V741" s="208"/>
    </row>
    <row r="742" spans="1:22" ht="9" customHeight="1">
      <c r="A742" s="368">
        <v>295</v>
      </c>
      <c r="B742" s="129" t="s">
        <v>967</v>
      </c>
      <c r="C742" s="105" t="s">
        <v>1104</v>
      </c>
      <c r="D742" s="180" t="s">
        <v>1103</v>
      </c>
      <c r="E742" s="368" t="s">
        <v>734</v>
      </c>
      <c r="F742" s="368" t="s">
        <v>88</v>
      </c>
      <c r="G742" s="103">
        <v>4</v>
      </c>
      <c r="H742" s="103">
        <v>2</v>
      </c>
      <c r="I742" s="361">
        <v>1367.6</v>
      </c>
      <c r="J742" s="361">
        <v>1279.5999999999999</v>
      </c>
      <c r="K742" s="103">
        <v>64</v>
      </c>
      <c r="L742" s="178">
        <f>'Приложение 2.1'!G744</f>
        <v>715362.7</v>
      </c>
      <c r="M742" s="361">
        <v>0</v>
      </c>
      <c r="N742" s="361">
        <v>0</v>
      </c>
      <c r="O742" s="361">
        <v>0</v>
      </c>
      <c r="P742" s="361">
        <f t="shared" si="121"/>
        <v>715362.7</v>
      </c>
      <c r="Q742" s="361">
        <v>0</v>
      </c>
      <c r="R742" s="361">
        <v>0</v>
      </c>
      <c r="S742" s="105" t="s">
        <v>586</v>
      </c>
      <c r="T742" s="100"/>
      <c r="U742" s="101"/>
      <c r="V742" s="208"/>
    </row>
    <row r="743" spans="1:22" ht="9" customHeight="1">
      <c r="A743" s="368">
        <v>296</v>
      </c>
      <c r="B743" s="129" t="s">
        <v>968</v>
      </c>
      <c r="C743" s="105" t="s">
        <v>1104</v>
      </c>
      <c r="D743" s="180" t="s">
        <v>1103</v>
      </c>
      <c r="E743" s="368" t="s">
        <v>0</v>
      </c>
      <c r="F743" s="368" t="s">
        <v>88</v>
      </c>
      <c r="G743" s="103">
        <v>2</v>
      </c>
      <c r="H743" s="103">
        <v>2</v>
      </c>
      <c r="I743" s="361">
        <v>790</v>
      </c>
      <c r="J743" s="361">
        <v>727.4</v>
      </c>
      <c r="K743" s="103">
        <v>32</v>
      </c>
      <c r="L743" s="178">
        <f>'Приложение 2.1'!G745</f>
        <v>2642240.5</v>
      </c>
      <c r="M743" s="361">
        <v>0</v>
      </c>
      <c r="N743" s="361">
        <v>0</v>
      </c>
      <c r="O743" s="361">
        <v>0</v>
      </c>
      <c r="P743" s="361">
        <f t="shared" si="121"/>
        <v>2642240.5</v>
      </c>
      <c r="Q743" s="361">
        <v>0</v>
      </c>
      <c r="R743" s="361">
        <v>0</v>
      </c>
      <c r="S743" s="105" t="s">
        <v>586</v>
      </c>
      <c r="T743" s="100"/>
      <c r="U743" s="101"/>
      <c r="V743" s="208"/>
    </row>
    <row r="744" spans="1:22" ht="9" customHeight="1">
      <c r="A744" s="368">
        <v>297</v>
      </c>
      <c r="B744" s="129" t="s">
        <v>969</v>
      </c>
      <c r="C744" s="105" t="s">
        <v>1104</v>
      </c>
      <c r="D744" s="180" t="s">
        <v>1103</v>
      </c>
      <c r="E744" s="368" t="s">
        <v>601</v>
      </c>
      <c r="F744" s="368" t="s">
        <v>88</v>
      </c>
      <c r="G744" s="103">
        <v>5</v>
      </c>
      <c r="H744" s="103">
        <v>4</v>
      </c>
      <c r="I744" s="361">
        <v>3136.9</v>
      </c>
      <c r="J744" s="361">
        <v>2785.4</v>
      </c>
      <c r="K744" s="103">
        <v>89</v>
      </c>
      <c r="L744" s="178">
        <f>'Приложение 2.1'!G746</f>
        <v>4223264.29</v>
      </c>
      <c r="M744" s="361">
        <v>0</v>
      </c>
      <c r="N744" s="361">
        <v>0</v>
      </c>
      <c r="O744" s="361">
        <v>0</v>
      </c>
      <c r="P744" s="361">
        <f t="shared" si="121"/>
        <v>4223264.29</v>
      </c>
      <c r="Q744" s="361">
        <v>0</v>
      </c>
      <c r="R744" s="361">
        <v>0</v>
      </c>
      <c r="S744" s="105" t="s">
        <v>586</v>
      </c>
      <c r="T744" s="100"/>
      <c r="U744" s="101"/>
      <c r="V744" s="208"/>
    </row>
    <row r="745" spans="1:22" ht="22.5" customHeight="1">
      <c r="A745" s="514" t="s">
        <v>44</v>
      </c>
      <c r="B745" s="514"/>
      <c r="C745" s="105"/>
      <c r="D745" s="354"/>
      <c r="E745" s="114" t="s">
        <v>388</v>
      </c>
      <c r="F745" s="114" t="s">
        <v>388</v>
      </c>
      <c r="G745" s="114" t="s">
        <v>388</v>
      </c>
      <c r="H745" s="114" t="s">
        <v>388</v>
      </c>
      <c r="I745" s="269">
        <f>SUM(I737:I744)</f>
        <v>12065.599999999999</v>
      </c>
      <c r="J745" s="269">
        <f t="shared" ref="J745:R745" si="122">SUM(J737:J744)</f>
        <v>10952.8</v>
      </c>
      <c r="K745" s="106">
        <f t="shared" si="122"/>
        <v>401</v>
      </c>
      <c r="L745" s="269">
        <f t="shared" si="122"/>
        <v>17267819.140000001</v>
      </c>
      <c r="M745" s="269">
        <f t="shared" si="122"/>
        <v>0</v>
      </c>
      <c r="N745" s="269">
        <f t="shared" si="122"/>
        <v>0</v>
      </c>
      <c r="O745" s="269">
        <f t="shared" si="122"/>
        <v>0</v>
      </c>
      <c r="P745" s="269">
        <f t="shared" si="122"/>
        <v>17267819.140000001</v>
      </c>
      <c r="Q745" s="269">
        <f t="shared" si="122"/>
        <v>0</v>
      </c>
      <c r="R745" s="269">
        <f t="shared" si="122"/>
        <v>0</v>
      </c>
      <c r="S745" s="361"/>
      <c r="T745" s="100"/>
      <c r="U745" s="101"/>
      <c r="V745" s="208"/>
    </row>
    <row r="746" spans="1:22" ht="9" customHeight="1">
      <c r="A746" s="430" t="s">
        <v>1055</v>
      </c>
      <c r="B746" s="430"/>
      <c r="C746" s="430"/>
      <c r="D746" s="430"/>
      <c r="E746" s="430"/>
      <c r="F746" s="430"/>
      <c r="G746" s="430"/>
      <c r="H746" s="430"/>
      <c r="I746" s="430"/>
      <c r="J746" s="430"/>
      <c r="K746" s="430"/>
      <c r="L746" s="430"/>
      <c r="M746" s="430"/>
      <c r="N746" s="430"/>
      <c r="O746" s="430"/>
      <c r="P746" s="430"/>
      <c r="Q746" s="430"/>
      <c r="R746" s="430"/>
      <c r="S746" s="430"/>
      <c r="T746" s="209"/>
      <c r="U746" s="209"/>
      <c r="V746" s="208"/>
    </row>
    <row r="747" spans="1:22" ht="9" customHeight="1">
      <c r="A747" s="368">
        <v>298</v>
      </c>
      <c r="B747" s="354" t="s">
        <v>973</v>
      </c>
      <c r="C747" s="105" t="s">
        <v>1104</v>
      </c>
      <c r="D747" s="180" t="s">
        <v>1103</v>
      </c>
      <c r="E747" s="197">
        <v>1965</v>
      </c>
      <c r="F747" s="114" t="s">
        <v>88</v>
      </c>
      <c r="G747" s="197">
        <v>2</v>
      </c>
      <c r="H747" s="197">
        <v>2</v>
      </c>
      <c r="I747" s="361">
        <v>615.1</v>
      </c>
      <c r="J747" s="361">
        <v>545.1</v>
      </c>
      <c r="K747" s="368">
        <v>25</v>
      </c>
      <c r="L747" s="178">
        <f>'Приложение 2.1'!G749</f>
        <v>2416482.4900000002</v>
      </c>
      <c r="M747" s="361">
        <v>0</v>
      </c>
      <c r="N747" s="361">
        <v>0</v>
      </c>
      <c r="O747" s="361">
        <v>0</v>
      </c>
      <c r="P747" s="361">
        <f>L747</f>
        <v>2416482.4900000002</v>
      </c>
      <c r="Q747" s="361">
        <v>0</v>
      </c>
      <c r="R747" s="361">
        <v>0</v>
      </c>
      <c r="S747" s="105" t="s">
        <v>586</v>
      </c>
      <c r="T747" s="100"/>
      <c r="U747" s="101"/>
      <c r="V747" s="208"/>
    </row>
    <row r="748" spans="1:22" ht="26.25" customHeight="1">
      <c r="A748" s="514" t="s">
        <v>1056</v>
      </c>
      <c r="B748" s="514"/>
      <c r="C748" s="105"/>
      <c r="D748" s="354"/>
      <c r="E748" s="114" t="s">
        <v>388</v>
      </c>
      <c r="F748" s="114" t="s">
        <v>388</v>
      </c>
      <c r="G748" s="114" t="s">
        <v>388</v>
      </c>
      <c r="H748" s="114" t="s">
        <v>388</v>
      </c>
      <c r="I748" s="269">
        <f>SUM(I747)</f>
        <v>615.1</v>
      </c>
      <c r="J748" s="269">
        <f t="shared" ref="J748:R748" si="123">SUM(J747)</f>
        <v>545.1</v>
      </c>
      <c r="K748" s="106">
        <f t="shared" si="123"/>
        <v>25</v>
      </c>
      <c r="L748" s="269">
        <f t="shared" si="123"/>
        <v>2416482.4900000002</v>
      </c>
      <c r="M748" s="269">
        <f t="shared" si="123"/>
        <v>0</v>
      </c>
      <c r="N748" s="269">
        <f t="shared" si="123"/>
        <v>0</v>
      </c>
      <c r="O748" s="269">
        <f t="shared" si="123"/>
        <v>0</v>
      </c>
      <c r="P748" s="269">
        <f t="shared" si="123"/>
        <v>2416482.4900000002</v>
      </c>
      <c r="Q748" s="269">
        <f t="shared" si="123"/>
        <v>0</v>
      </c>
      <c r="R748" s="269">
        <f t="shared" si="123"/>
        <v>0</v>
      </c>
      <c r="S748" s="361"/>
      <c r="T748" s="100"/>
      <c r="U748" s="101"/>
      <c r="V748" s="208"/>
    </row>
    <row r="749" spans="1:22" ht="9" customHeight="1">
      <c r="V749" s="208"/>
    </row>
    <row r="750" spans="1:22" ht="27.75" customHeight="1">
      <c r="V750" s="208"/>
    </row>
  </sheetData>
  <sheetProtection selectLockedCells="1" selectUnlockedCells="1"/>
  <autoFilter ref="A10:V748"/>
  <mergeCells count="180">
    <mergeCell ref="A3:S3"/>
    <mergeCell ref="A5:A9"/>
    <mergeCell ref="B5:B9"/>
    <mergeCell ref="D5:D9"/>
    <mergeCell ref="F5:F9"/>
    <mergeCell ref="G5:G9"/>
    <mergeCell ref="S5:S9"/>
    <mergeCell ref="P1:S1"/>
    <mergeCell ref="H2:S2"/>
    <mergeCell ref="L5:R5"/>
    <mergeCell ref="M6:R6"/>
    <mergeCell ref="E5:E9"/>
    <mergeCell ref="R7:R8"/>
    <mergeCell ref="C5:C9"/>
    <mergeCell ref="H5:H9"/>
    <mergeCell ref="P7:Q7"/>
    <mergeCell ref="I5:I8"/>
    <mergeCell ref="J5:J8"/>
    <mergeCell ref="K5:K8"/>
    <mergeCell ref="L6:L8"/>
    <mergeCell ref="A200:B200"/>
    <mergeCell ref="A209:B209"/>
    <mergeCell ref="A214:B214"/>
    <mergeCell ref="A210:S210"/>
    <mergeCell ref="A215:S215"/>
    <mergeCell ref="A170:B170"/>
    <mergeCell ref="A177:B177"/>
    <mergeCell ref="A192:B192"/>
    <mergeCell ref="M7:M8"/>
    <mergeCell ref="N7:N8"/>
    <mergeCell ref="O7:O8"/>
    <mergeCell ref="A13:B13"/>
    <mergeCell ref="A11:B11"/>
    <mergeCell ref="A12:S12"/>
    <mergeCell ref="A245:B245"/>
    <mergeCell ref="A248:B248"/>
    <mergeCell ref="A251:B251"/>
    <mergeCell ref="A246:S246"/>
    <mergeCell ref="A249:S249"/>
    <mergeCell ref="A252:S252"/>
    <mergeCell ref="A220:B220"/>
    <mergeCell ref="A236:B236"/>
    <mergeCell ref="A240:B240"/>
    <mergeCell ref="A221:S221"/>
    <mergeCell ref="A237:S237"/>
    <mergeCell ref="A241:S241"/>
    <mergeCell ref="A273:B273"/>
    <mergeCell ref="A276:B276"/>
    <mergeCell ref="A282:B282"/>
    <mergeCell ref="A274:S274"/>
    <mergeCell ref="A277:S277"/>
    <mergeCell ref="A283:S283"/>
    <mergeCell ref="A254:B254"/>
    <mergeCell ref="A257:B257"/>
    <mergeCell ref="A270:B270"/>
    <mergeCell ref="A255:S255"/>
    <mergeCell ref="A258:S258"/>
    <mergeCell ref="A271:S271"/>
    <mergeCell ref="A317:S317"/>
    <mergeCell ref="A321:S321"/>
    <mergeCell ref="A301:B301"/>
    <mergeCell ref="A304:B304"/>
    <mergeCell ref="A309:B309"/>
    <mergeCell ref="A302:S302"/>
    <mergeCell ref="A305:S305"/>
    <mergeCell ref="A310:S310"/>
    <mergeCell ref="A285:B285"/>
    <mergeCell ref="A293:B293"/>
    <mergeCell ref="A298:B298"/>
    <mergeCell ref="A286:S286"/>
    <mergeCell ref="A294:S294"/>
    <mergeCell ref="A299:S299"/>
    <mergeCell ref="A353:B353"/>
    <mergeCell ref="A356:B356"/>
    <mergeCell ref="A368:B368"/>
    <mergeCell ref="A14:S14"/>
    <mergeCell ref="A171:S171"/>
    <mergeCell ref="A178:S178"/>
    <mergeCell ref="A193:S193"/>
    <mergeCell ref="A201:S201"/>
    <mergeCell ref="A336:B336"/>
    <mergeCell ref="A339:B339"/>
    <mergeCell ref="A344:B344"/>
    <mergeCell ref="A337:S337"/>
    <mergeCell ref="A340:S340"/>
    <mergeCell ref="A345:S345"/>
    <mergeCell ref="A324:B324"/>
    <mergeCell ref="A330:B330"/>
    <mergeCell ref="A333:B333"/>
    <mergeCell ref="A325:S325"/>
    <mergeCell ref="A331:S331"/>
    <mergeCell ref="A334:S334"/>
    <mergeCell ref="A312:B312"/>
    <mergeCell ref="A316:B316"/>
    <mergeCell ref="A320:B320"/>
    <mergeCell ref="A313:S313"/>
    <mergeCell ref="A531:B531"/>
    <mergeCell ref="A543:B543"/>
    <mergeCell ref="A559:B559"/>
    <mergeCell ref="A577:S577"/>
    <mergeCell ref="A582:B582"/>
    <mergeCell ref="A583:S583"/>
    <mergeCell ref="A586:B586"/>
    <mergeCell ref="A354:S354"/>
    <mergeCell ref="A357:S357"/>
    <mergeCell ref="A370:B370"/>
    <mergeCell ref="A603:B603"/>
    <mergeCell ref="A607:B607"/>
    <mergeCell ref="A614:B614"/>
    <mergeCell ref="A608:S608"/>
    <mergeCell ref="A604:S604"/>
    <mergeCell ref="A564:B564"/>
    <mergeCell ref="A572:B572"/>
    <mergeCell ref="A576:B576"/>
    <mergeCell ref="A565:S565"/>
    <mergeCell ref="A573:S573"/>
    <mergeCell ref="A587:S587"/>
    <mergeCell ref="A627:B627"/>
    <mergeCell ref="A630:B630"/>
    <mergeCell ref="A640:B640"/>
    <mergeCell ref="A628:S628"/>
    <mergeCell ref="A631:S631"/>
    <mergeCell ref="A641:S641"/>
    <mergeCell ref="A620:B620"/>
    <mergeCell ref="A624:B624"/>
    <mergeCell ref="A615:S615"/>
    <mergeCell ref="A625:S625"/>
    <mergeCell ref="A621:S621"/>
    <mergeCell ref="A658:B658"/>
    <mergeCell ref="A664:B664"/>
    <mergeCell ref="A673:B673"/>
    <mergeCell ref="A665:S665"/>
    <mergeCell ref="A674:S674"/>
    <mergeCell ref="A662:S662"/>
    <mergeCell ref="A659:S659"/>
    <mergeCell ref="A661:B661"/>
    <mergeCell ref="A644:B644"/>
    <mergeCell ref="A647:B647"/>
    <mergeCell ref="A650:B650"/>
    <mergeCell ref="A648:S648"/>
    <mergeCell ref="A651:S651"/>
    <mergeCell ref="A645:S645"/>
    <mergeCell ref="A698:S698"/>
    <mergeCell ref="A701:S701"/>
    <mergeCell ref="A706:S706"/>
    <mergeCell ref="A690:B690"/>
    <mergeCell ref="A693:B693"/>
    <mergeCell ref="A697:B697"/>
    <mergeCell ref="A691:S691"/>
    <mergeCell ref="A694:S694"/>
    <mergeCell ref="A677:B677"/>
    <mergeCell ref="A681:B681"/>
    <mergeCell ref="A685:B685"/>
    <mergeCell ref="A678:S678"/>
    <mergeCell ref="A682:S682"/>
    <mergeCell ref="A686:S686"/>
    <mergeCell ref="A736:S736"/>
    <mergeCell ref="A746:S746"/>
    <mergeCell ref="A735:B735"/>
    <mergeCell ref="A745:B745"/>
    <mergeCell ref="A748:B748"/>
    <mergeCell ref="A369:S369"/>
    <mergeCell ref="A371:S371"/>
    <mergeCell ref="A544:S544"/>
    <mergeCell ref="A532:S532"/>
    <mergeCell ref="A560:S560"/>
    <mergeCell ref="A720:B720"/>
    <mergeCell ref="A728:B728"/>
    <mergeCell ref="A732:B732"/>
    <mergeCell ref="A721:S721"/>
    <mergeCell ref="A729:S729"/>
    <mergeCell ref="A733:S733"/>
    <mergeCell ref="A710:B710"/>
    <mergeCell ref="A713:B713"/>
    <mergeCell ref="A716:B716"/>
    <mergeCell ref="A711:S711"/>
    <mergeCell ref="A714:S714"/>
    <mergeCell ref="A717:S717"/>
    <mergeCell ref="A700:B700"/>
    <mergeCell ref="A705:B705"/>
  </mergeCells>
  <pageMargins left="0.74803149606299213" right="0.19685039370078741" top="1.3779527559055118" bottom="0.39370078740157483" header="1.1023622047244095" footer="0.19685039370078741"/>
  <pageSetup paperSize="9" scale="83" fitToHeight="0" orientation="landscape" useFirstPageNumber="1" r:id="rId1"/>
  <headerFooter alignWithMargins="0">
    <oddFooter>&amp;C&amp;"Arial Narrow,обычный"&amp;7&amp;P</oddFooter>
  </headerFooter>
  <ignoredErrors>
    <ignoredError sqref="E534:E540 E737:E744 E593:E600 E358:E367 E372:E389 E545:E556 E390:E452 E453:E492 E493:E52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752"/>
  <sheetViews>
    <sheetView view="pageBreakPreview" zoomScale="130" zoomScaleNormal="120" zoomScaleSheetLayoutView="130" workbookViewId="0">
      <pane ySplit="12" topLeftCell="A737" activePane="bottomLeft" state="frozen"/>
      <selection pane="bottomLeft" activeCell="A750" sqref="A750:B750"/>
    </sheetView>
  </sheetViews>
  <sheetFormatPr defaultRowHeight="12.75"/>
  <cols>
    <col min="1" max="1" width="4.1640625" style="9" customWidth="1"/>
    <col min="2" max="2" width="40.5" style="9" customWidth="1"/>
    <col min="3" max="3" width="10.5" style="9" hidden="1" customWidth="1"/>
    <col min="4" max="4" width="9.5" style="9" hidden="1" customWidth="1"/>
    <col min="5" max="5" width="11.6640625" style="7" hidden="1" customWidth="1"/>
    <col min="6" max="6" width="9.6640625" style="7" hidden="1" customWidth="1"/>
    <col min="7" max="7" width="12.1640625" style="7" customWidth="1"/>
    <col min="8" max="8" width="9.1640625" style="7" customWidth="1"/>
    <col min="9" max="9" width="8.33203125" style="7" customWidth="1"/>
    <col min="10" max="10" width="7.6640625" style="7" hidden="1" customWidth="1"/>
    <col min="11" max="11" width="8.33203125" style="7" customWidth="1"/>
    <col min="12" max="12" width="8" style="7" hidden="1" customWidth="1"/>
    <col min="13" max="13" width="8" style="7" customWidth="1"/>
    <col min="14" max="14" width="0.33203125" style="7" hidden="1" customWidth="1"/>
    <col min="15" max="15" width="8.5" style="7" customWidth="1"/>
    <col min="16" max="16" width="7" style="7" hidden="1" customWidth="1"/>
    <col min="17" max="17" width="8.5" style="7" customWidth="1"/>
    <col min="18" max="18" width="6.33203125" style="7" hidden="1" customWidth="1"/>
    <col min="19" max="19" width="9.83203125" style="7" customWidth="1"/>
    <col min="20" max="20" width="3.33203125" style="274" customWidth="1"/>
    <col min="21" max="21" width="10" style="10" customWidth="1"/>
    <col min="22" max="22" width="8.1640625" style="10" customWidth="1"/>
    <col min="23" max="23" width="7.83203125" style="7" customWidth="1"/>
    <col min="24" max="24" width="11.33203125" style="7" customWidth="1"/>
    <col min="25" max="25" width="6.33203125" style="10" customWidth="1"/>
    <col min="26" max="26" width="10.5" style="10" customWidth="1"/>
    <col min="27" max="27" width="7.33203125" style="10" customWidth="1"/>
    <col min="28" max="28" width="9.6640625" style="10" customWidth="1"/>
    <col min="29" max="29" width="4.33203125" style="10" customWidth="1"/>
    <col min="30" max="30" width="3.83203125" style="10" customWidth="1"/>
    <col min="31" max="31" width="4" style="10" customWidth="1"/>
    <col min="32" max="32" width="3.83203125" style="10" customWidth="1"/>
    <col min="33" max="33" width="5" style="10" customWidth="1"/>
    <col min="34" max="34" width="8.5" style="10" customWidth="1"/>
    <col min="35" max="35" width="10.33203125" style="10" customWidth="1"/>
    <col min="36" max="36" width="9.83203125" style="10" customWidth="1"/>
    <col min="37" max="37" width="9.6640625" style="10" customWidth="1"/>
    <col min="38" max="38" width="7.6640625" style="10" customWidth="1"/>
    <col min="39" max="39" width="12" style="9" hidden="1" customWidth="1"/>
    <col min="40" max="40" width="8.33203125" style="199" hidden="1" customWidth="1"/>
    <col min="41" max="41" width="13.6640625" style="199" hidden="1" customWidth="1"/>
    <col min="42" max="46" width="14" style="199" hidden="1" customWidth="1"/>
    <col min="47" max="47" width="9.5" style="199" hidden="1" customWidth="1"/>
    <col min="48" max="48" width="9" style="199" hidden="1" customWidth="1"/>
    <col min="49" max="49" width="8.5" style="199" hidden="1" customWidth="1"/>
    <col min="50" max="51" width="14" style="199" hidden="1" customWidth="1"/>
    <col min="52" max="52" width="8.33203125" style="199" hidden="1" customWidth="1"/>
    <col min="53" max="53" width="8.6640625" style="199" hidden="1" customWidth="1"/>
    <col min="54" max="57" width="9.5" style="9" hidden="1" customWidth="1"/>
    <col min="58" max="58" width="10" style="9" hidden="1" customWidth="1"/>
    <col min="59" max="63" width="9.5" style="9" hidden="1" customWidth="1"/>
    <col min="64" max="76" width="9.33203125" style="9" hidden="1" customWidth="1"/>
    <col min="77" max="77" width="9.33203125" style="379" hidden="1" customWidth="1"/>
    <col min="78" max="78" width="9.5" style="379" hidden="1" customWidth="1"/>
    <col min="79" max="79" width="10.6640625" style="9" hidden="1" customWidth="1"/>
    <col min="80" max="82" width="9.33203125" style="9" hidden="1" customWidth="1"/>
    <col min="83" max="83" width="9.33203125" style="9" customWidth="1"/>
    <col min="84" max="16384" width="9.33203125" style="9"/>
  </cols>
  <sheetData>
    <row r="1" spans="1:81" s="26" customFormat="1" ht="47.25" customHeight="1">
      <c r="B1" s="309"/>
      <c r="C1" s="201"/>
      <c r="D1" s="201"/>
      <c r="E1" s="325"/>
      <c r="F1" s="325"/>
      <c r="G1" s="322"/>
      <c r="H1" s="199"/>
      <c r="I1" s="199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200"/>
      <c r="U1" s="203"/>
      <c r="V1" s="203"/>
      <c r="W1" s="203"/>
      <c r="Y1" s="204"/>
      <c r="Z1" s="204"/>
      <c r="AB1" s="204"/>
      <c r="AC1" s="204"/>
      <c r="AD1" s="204"/>
      <c r="AE1" s="204"/>
      <c r="AF1" s="204"/>
      <c r="AG1" s="204"/>
      <c r="AH1" s="204"/>
      <c r="AI1" s="500" t="s">
        <v>1244</v>
      </c>
      <c r="AJ1" s="500"/>
      <c r="AK1" s="500"/>
      <c r="AL1" s="500"/>
      <c r="BD1" s="384"/>
      <c r="BE1" s="544"/>
      <c r="BF1" s="544"/>
      <c r="BG1" s="544"/>
      <c r="BH1" s="544"/>
      <c r="BI1" s="544"/>
      <c r="BJ1" s="544"/>
      <c r="BK1" s="544"/>
      <c r="BY1" s="208"/>
      <c r="BZ1" s="208"/>
    </row>
    <row r="2" spans="1:81" s="328" customFormat="1" ht="45.75" customHeight="1">
      <c r="AB2" s="500" t="s">
        <v>1189</v>
      </c>
      <c r="AC2" s="500"/>
      <c r="AD2" s="500"/>
      <c r="AE2" s="500"/>
      <c r="AF2" s="500"/>
      <c r="AG2" s="500"/>
      <c r="AH2" s="500"/>
      <c r="AI2" s="500"/>
      <c r="AJ2" s="500"/>
      <c r="AK2" s="500"/>
      <c r="AL2" s="500"/>
    </row>
    <row r="3" spans="1:81" s="26" customFormat="1" ht="12.75" customHeight="1">
      <c r="A3" s="326"/>
      <c r="B3" s="309"/>
      <c r="C3" s="326"/>
      <c r="D3" s="326"/>
      <c r="E3" s="326"/>
      <c r="F3" s="326"/>
      <c r="G3" s="327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6"/>
      <c r="AF3" s="326"/>
      <c r="AG3" s="326"/>
      <c r="AH3" s="326"/>
      <c r="AI3" s="326"/>
      <c r="AJ3" s="326"/>
      <c r="AK3" s="326"/>
      <c r="AL3" s="326"/>
      <c r="BY3" s="208"/>
      <c r="BZ3" s="208"/>
    </row>
    <row r="4" spans="1:81" s="26" customFormat="1" ht="12" customHeight="1">
      <c r="A4" s="451" t="s">
        <v>1160</v>
      </c>
      <c r="B4" s="451"/>
      <c r="C4" s="553"/>
      <c r="D4" s="553"/>
      <c r="E4" s="553"/>
      <c r="F4" s="553"/>
      <c r="G4" s="451"/>
      <c r="H4" s="553"/>
      <c r="I4" s="553"/>
      <c r="J4" s="553"/>
      <c r="K4" s="553"/>
      <c r="L4" s="553"/>
      <c r="M4" s="553"/>
      <c r="N4" s="553"/>
      <c r="O4" s="553"/>
      <c r="P4" s="553"/>
      <c r="Q4" s="553"/>
      <c r="R4" s="553"/>
      <c r="S4" s="553"/>
      <c r="T4" s="553"/>
      <c r="U4" s="553"/>
      <c r="V4" s="553"/>
      <c r="W4" s="553"/>
      <c r="X4" s="553"/>
      <c r="Y4" s="553"/>
      <c r="Z4" s="553"/>
      <c r="AA4" s="553"/>
      <c r="AB4" s="553"/>
      <c r="AC4" s="553"/>
      <c r="AD4" s="553"/>
      <c r="AE4" s="553"/>
      <c r="AF4" s="553"/>
      <c r="AG4" s="553"/>
      <c r="AH4" s="553"/>
      <c r="AI4" s="553"/>
      <c r="AJ4" s="451"/>
      <c r="AK4" s="451"/>
      <c r="AL4" s="553"/>
      <c r="BY4" s="208"/>
      <c r="BZ4" s="208"/>
    </row>
    <row r="5" spans="1:81" s="26" customFormat="1" ht="12" customHeight="1">
      <c r="A5" s="311"/>
      <c r="B5" s="311"/>
      <c r="C5" s="311"/>
      <c r="D5" s="311"/>
      <c r="E5" s="311"/>
      <c r="F5" s="311"/>
      <c r="G5" s="324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273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  <c r="AH5" s="311"/>
      <c r="AI5" s="311"/>
      <c r="AJ5" s="311"/>
      <c r="AK5" s="311"/>
      <c r="AL5" s="311"/>
      <c r="AN5" s="311"/>
      <c r="AO5" s="311"/>
      <c r="AP5" s="311"/>
      <c r="AQ5" s="311"/>
      <c r="AR5" s="311"/>
      <c r="AS5" s="311"/>
      <c r="AT5" s="311"/>
      <c r="AU5" s="311"/>
      <c r="AV5" s="311"/>
      <c r="AW5" s="311"/>
      <c r="AX5" s="311"/>
      <c r="AY5" s="311"/>
      <c r="AZ5" s="311"/>
      <c r="BA5" s="311"/>
      <c r="BY5" s="312"/>
      <c r="BZ5" s="312"/>
    </row>
    <row r="6" spans="1:81" ht="21" customHeight="1">
      <c r="A6" s="505" t="s">
        <v>1006</v>
      </c>
      <c r="B6" s="505" t="s">
        <v>66</v>
      </c>
      <c r="C6" s="554" t="s">
        <v>1084</v>
      </c>
      <c r="D6" s="554" t="s">
        <v>1106</v>
      </c>
      <c r="E6" s="385"/>
      <c r="F6" s="385"/>
      <c r="G6" s="539" t="s">
        <v>91</v>
      </c>
      <c r="H6" s="483" t="s">
        <v>461</v>
      </c>
      <c r="I6" s="483"/>
      <c r="J6" s="483"/>
      <c r="K6" s="483"/>
      <c r="L6" s="483"/>
      <c r="M6" s="483"/>
      <c r="N6" s="483"/>
      <c r="O6" s="483"/>
      <c r="P6" s="483"/>
      <c r="Q6" s="483"/>
      <c r="R6" s="483"/>
      <c r="S6" s="483"/>
      <c r="T6" s="483"/>
      <c r="U6" s="483"/>
      <c r="V6" s="483"/>
      <c r="W6" s="483"/>
      <c r="X6" s="483"/>
      <c r="Y6" s="483"/>
      <c r="Z6" s="483"/>
      <c r="AA6" s="483"/>
      <c r="AB6" s="483"/>
      <c r="AC6" s="483"/>
      <c r="AD6" s="483"/>
      <c r="AE6" s="507" t="s">
        <v>92</v>
      </c>
      <c r="AF6" s="508"/>
      <c r="AG6" s="508"/>
      <c r="AH6" s="508"/>
      <c r="AI6" s="508"/>
      <c r="AJ6" s="508"/>
      <c r="AK6" s="508"/>
      <c r="AL6" s="509"/>
      <c r="AN6" s="545" t="s">
        <v>1088</v>
      </c>
      <c r="AO6" s="546"/>
      <c r="AP6" s="546"/>
      <c r="AQ6" s="546"/>
      <c r="AR6" s="546"/>
      <c r="AS6" s="546"/>
      <c r="AT6" s="546"/>
      <c r="AU6" s="546"/>
      <c r="AV6" s="546"/>
      <c r="AW6" s="546"/>
      <c r="AX6" s="546"/>
      <c r="AY6" s="547"/>
      <c r="AZ6" s="489" t="s">
        <v>1112</v>
      </c>
      <c r="BA6" s="489"/>
      <c r="BB6" s="489"/>
      <c r="BC6" s="489"/>
      <c r="BD6" s="489"/>
      <c r="BE6" s="489"/>
      <c r="BF6" s="489"/>
      <c r="BG6" s="489"/>
      <c r="BH6" s="489"/>
      <c r="BI6" s="489"/>
      <c r="BJ6" s="489"/>
      <c r="BK6" s="489"/>
      <c r="BL6" s="489" t="s">
        <v>1128</v>
      </c>
      <c r="BM6" s="489"/>
      <c r="BN6" s="489"/>
      <c r="BO6" s="489"/>
      <c r="BP6" s="489"/>
      <c r="BQ6" s="489"/>
      <c r="BR6" s="489"/>
      <c r="BS6" s="489"/>
      <c r="BT6" s="489"/>
      <c r="BU6" s="489"/>
      <c r="BV6" s="489"/>
      <c r="BW6" s="489"/>
      <c r="BY6" s="540" t="s">
        <v>1141</v>
      </c>
      <c r="BZ6" s="540" t="s">
        <v>1142</v>
      </c>
      <c r="CA6" s="489" t="s">
        <v>1143</v>
      </c>
      <c r="CB6" s="489" t="s">
        <v>1144</v>
      </c>
      <c r="CC6" s="489" t="s">
        <v>1145</v>
      </c>
    </row>
    <row r="7" spans="1:81" ht="21" customHeight="1">
      <c r="A7" s="549"/>
      <c r="B7" s="549"/>
      <c r="C7" s="555"/>
      <c r="D7" s="555"/>
      <c r="E7" s="386"/>
      <c r="F7" s="386"/>
      <c r="G7" s="540"/>
      <c r="H7" s="507" t="s">
        <v>1089</v>
      </c>
      <c r="I7" s="508"/>
      <c r="J7" s="508"/>
      <c r="K7" s="508"/>
      <c r="L7" s="508"/>
      <c r="M7" s="508"/>
      <c r="N7" s="508"/>
      <c r="O7" s="508"/>
      <c r="P7" s="508"/>
      <c r="Q7" s="508"/>
      <c r="R7" s="508"/>
      <c r="S7" s="509"/>
      <c r="T7" s="557" t="s">
        <v>94</v>
      </c>
      <c r="U7" s="558"/>
      <c r="V7" s="557" t="s">
        <v>95</v>
      </c>
      <c r="W7" s="568"/>
      <c r="X7" s="569"/>
      <c r="Y7" s="557" t="s">
        <v>96</v>
      </c>
      <c r="Z7" s="558"/>
      <c r="AA7" s="557" t="s">
        <v>97</v>
      </c>
      <c r="AB7" s="558"/>
      <c r="AC7" s="557" t="s">
        <v>98</v>
      </c>
      <c r="AD7" s="558"/>
      <c r="AE7" s="564" t="s">
        <v>60</v>
      </c>
      <c r="AF7" s="558"/>
      <c r="AG7" s="564" t="s">
        <v>1090</v>
      </c>
      <c r="AH7" s="558"/>
      <c r="AI7" s="561" t="s">
        <v>1091</v>
      </c>
      <c r="AJ7" s="561" t="s">
        <v>1092</v>
      </c>
      <c r="AK7" s="561" t="s">
        <v>1093</v>
      </c>
      <c r="AL7" s="561" t="s">
        <v>63</v>
      </c>
      <c r="AN7" s="542" t="s">
        <v>1113</v>
      </c>
      <c r="AO7" s="542" t="s">
        <v>1114</v>
      </c>
      <c r="AP7" s="542" t="s">
        <v>1115</v>
      </c>
      <c r="AQ7" s="542" t="s">
        <v>1116</v>
      </c>
      <c r="AR7" s="542" t="s">
        <v>1117</v>
      </c>
      <c r="AS7" s="542" t="s">
        <v>1118</v>
      </c>
      <c r="AT7" s="542" t="s">
        <v>1119</v>
      </c>
      <c r="AU7" s="542" t="s">
        <v>1120</v>
      </c>
      <c r="AV7" s="542" t="s">
        <v>1121</v>
      </c>
      <c r="AW7" s="542" t="s">
        <v>1122</v>
      </c>
      <c r="AX7" s="542" t="s">
        <v>1123</v>
      </c>
      <c r="AY7" s="542" t="s">
        <v>1124</v>
      </c>
      <c r="AZ7" s="542" t="s">
        <v>1113</v>
      </c>
      <c r="BA7" s="542" t="s">
        <v>1114</v>
      </c>
      <c r="BB7" s="542" t="s">
        <v>1115</v>
      </c>
      <c r="BC7" s="542" t="s">
        <v>1116</v>
      </c>
      <c r="BD7" s="542" t="s">
        <v>1117</v>
      </c>
      <c r="BE7" s="542" t="s">
        <v>1118</v>
      </c>
      <c r="BF7" s="542" t="s">
        <v>1119</v>
      </c>
      <c r="BG7" s="542" t="s">
        <v>1120</v>
      </c>
      <c r="BH7" s="542" t="s">
        <v>1121</v>
      </c>
      <c r="BI7" s="542" t="s">
        <v>1122</v>
      </c>
      <c r="BJ7" s="542" t="s">
        <v>1123</v>
      </c>
      <c r="BK7" s="542" t="s">
        <v>1124</v>
      </c>
      <c r="BL7" s="526" t="s">
        <v>1113</v>
      </c>
      <c r="BM7" s="526" t="s">
        <v>1114</v>
      </c>
      <c r="BN7" s="526" t="s">
        <v>1115</v>
      </c>
      <c r="BO7" s="526" t="s">
        <v>1116</v>
      </c>
      <c r="BP7" s="526" t="s">
        <v>1117</v>
      </c>
      <c r="BQ7" s="526" t="s">
        <v>1118</v>
      </c>
      <c r="BR7" s="526" t="s">
        <v>1119</v>
      </c>
      <c r="BS7" s="526" t="s">
        <v>1120</v>
      </c>
      <c r="BT7" s="526" t="s">
        <v>1121</v>
      </c>
      <c r="BU7" s="526" t="s">
        <v>1122</v>
      </c>
      <c r="BV7" s="526" t="s">
        <v>1123</v>
      </c>
      <c r="BW7" s="526" t="s">
        <v>1124</v>
      </c>
      <c r="BY7" s="540"/>
      <c r="BZ7" s="540"/>
      <c r="CA7" s="489"/>
      <c r="CB7" s="489"/>
      <c r="CC7" s="489"/>
    </row>
    <row r="8" spans="1:81" ht="78" customHeight="1">
      <c r="A8" s="549"/>
      <c r="B8" s="549"/>
      <c r="C8" s="556"/>
      <c r="D8" s="556"/>
      <c r="E8" s="386"/>
      <c r="F8" s="386"/>
      <c r="G8" s="541"/>
      <c r="H8" s="383" t="s">
        <v>1094</v>
      </c>
      <c r="I8" s="383" t="s">
        <v>1149</v>
      </c>
      <c r="J8" s="565" t="s">
        <v>1150</v>
      </c>
      <c r="K8" s="566"/>
      <c r="L8" s="565" t="s">
        <v>1151</v>
      </c>
      <c r="M8" s="566"/>
      <c r="N8" s="565" t="s">
        <v>1152</v>
      </c>
      <c r="O8" s="566"/>
      <c r="P8" s="565" t="s">
        <v>1153</v>
      </c>
      <c r="Q8" s="566"/>
      <c r="R8" s="565" t="s">
        <v>1154</v>
      </c>
      <c r="S8" s="566"/>
      <c r="T8" s="559"/>
      <c r="U8" s="560"/>
      <c r="V8" s="570"/>
      <c r="W8" s="571"/>
      <c r="X8" s="572"/>
      <c r="Y8" s="559"/>
      <c r="Z8" s="560"/>
      <c r="AA8" s="559"/>
      <c r="AB8" s="560"/>
      <c r="AC8" s="559"/>
      <c r="AD8" s="560"/>
      <c r="AE8" s="559"/>
      <c r="AF8" s="560"/>
      <c r="AG8" s="559"/>
      <c r="AH8" s="560"/>
      <c r="AI8" s="562"/>
      <c r="AJ8" s="563"/>
      <c r="AK8" s="563"/>
      <c r="AL8" s="563"/>
      <c r="AN8" s="543"/>
      <c r="AO8" s="543"/>
      <c r="AP8" s="543"/>
      <c r="AQ8" s="543"/>
      <c r="AR8" s="543"/>
      <c r="AS8" s="543"/>
      <c r="AT8" s="543"/>
      <c r="AU8" s="543"/>
      <c r="AV8" s="543"/>
      <c r="AW8" s="543"/>
      <c r="AX8" s="543"/>
      <c r="AY8" s="543"/>
      <c r="AZ8" s="543"/>
      <c r="BA8" s="543"/>
      <c r="BB8" s="543"/>
      <c r="BC8" s="543"/>
      <c r="BD8" s="543"/>
      <c r="BE8" s="543"/>
      <c r="BF8" s="543"/>
      <c r="BG8" s="543"/>
      <c r="BH8" s="543"/>
      <c r="BI8" s="543"/>
      <c r="BJ8" s="543"/>
      <c r="BK8" s="543"/>
      <c r="BL8" s="526"/>
      <c r="BM8" s="526"/>
      <c r="BN8" s="526"/>
      <c r="BO8" s="526"/>
      <c r="BP8" s="526"/>
      <c r="BQ8" s="526"/>
      <c r="BR8" s="526"/>
      <c r="BS8" s="526"/>
      <c r="BT8" s="526"/>
      <c r="BU8" s="526"/>
      <c r="BV8" s="526"/>
      <c r="BW8" s="526"/>
      <c r="BY8" s="540"/>
      <c r="BZ8" s="540"/>
      <c r="CA8" s="489"/>
      <c r="CB8" s="489"/>
      <c r="CC8" s="489"/>
    </row>
    <row r="9" spans="1:81" ht="9" customHeight="1">
      <c r="A9" s="549"/>
      <c r="B9" s="549"/>
      <c r="C9" s="512" t="s">
        <v>462</v>
      </c>
      <c r="D9" s="512" t="s">
        <v>462</v>
      </c>
      <c r="E9" s="386"/>
      <c r="F9" s="386"/>
      <c r="G9" s="539" t="s">
        <v>71</v>
      </c>
      <c r="H9" s="512" t="s">
        <v>71</v>
      </c>
      <c r="I9" s="512" t="s">
        <v>71</v>
      </c>
      <c r="J9" s="512" t="s">
        <v>1095</v>
      </c>
      <c r="K9" s="512" t="s">
        <v>71</v>
      </c>
      <c r="L9" s="512" t="s">
        <v>1095</v>
      </c>
      <c r="M9" s="512" t="s">
        <v>71</v>
      </c>
      <c r="N9" s="512" t="s">
        <v>1095</v>
      </c>
      <c r="O9" s="512" t="s">
        <v>71</v>
      </c>
      <c r="P9" s="512" t="s">
        <v>1095</v>
      </c>
      <c r="Q9" s="512" t="s">
        <v>71</v>
      </c>
      <c r="R9" s="512" t="s">
        <v>1095</v>
      </c>
      <c r="S9" s="512" t="s">
        <v>71</v>
      </c>
      <c r="T9" s="550" t="s">
        <v>99</v>
      </c>
      <c r="U9" s="505" t="s">
        <v>71</v>
      </c>
      <c r="V9" s="561" t="s">
        <v>1133</v>
      </c>
      <c r="W9" s="539" t="s">
        <v>462</v>
      </c>
      <c r="X9" s="539" t="s">
        <v>71</v>
      </c>
      <c r="Y9" s="505" t="s">
        <v>462</v>
      </c>
      <c r="Z9" s="505" t="s">
        <v>71</v>
      </c>
      <c r="AA9" s="505" t="s">
        <v>462</v>
      </c>
      <c r="AB9" s="505" t="s">
        <v>71</v>
      </c>
      <c r="AC9" s="505" t="s">
        <v>463</v>
      </c>
      <c r="AD9" s="505" t="s">
        <v>71</v>
      </c>
      <c r="AE9" s="505" t="s">
        <v>462</v>
      </c>
      <c r="AF9" s="505" t="s">
        <v>71</v>
      </c>
      <c r="AG9" s="505" t="s">
        <v>462</v>
      </c>
      <c r="AH9" s="505" t="s">
        <v>71</v>
      </c>
      <c r="AI9" s="505" t="s">
        <v>71</v>
      </c>
      <c r="AJ9" s="505" t="s">
        <v>71</v>
      </c>
      <c r="AK9" s="505" t="s">
        <v>71</v>
      </c>
      <c r="AL9" s="505" t="s">
        <v>71</v>
      </c>
      <c r="AN9" s="539" t="s">
        <v>1096</v>
      </c>
      <c r="AO9" s="539" t="s">
        <v>1097</v>
      </c>
      <c r="AP9" s="539" t="s">
        <v>1097</v>
      </c>
      <c r="AQ9" s="539" t="s">
        <v>1097</v>
      </c>
      <c r="AR9" s="539" t="s">
        <v>1097</v>
      </c>
      <c r="AS9" s="539" t="s">
        <v>1097</v>
      </c>
      <c r="AT9" s="539" t="s">
        <v>1098</v>
      </c>
      <c r="AU9" s="539" t="s">
        <v>1096</v>
      </c>
      <c r="AV9" s="539" t="s">
        <v>1096</v>
      </c>
      <c r="AW9" s="539" t="s">
        <v>1096</v>
      </c>
      <c r="AX9" s="539" t="s">
        <v>1096</v>
      </c>
      <c r="AY9" s="539" t="s">
        <v>1096</v>
      </c>
      <c r="AZ9" s="539" t="s">
        <v>1096</v>
      </c>
      <c r="BA9" s="539" t="s">
        <v>1097</v>
      </c>
      <c r="BB9" s="539" t="s">
        <v>1097</v>
      </c>
      <c r="BC9" s="539" t="s">
        <v>1097</v>
      </c>
      <c r="BD9" s="539" t="s">
        <v>1097</v>
      </c>
      <c r="BE9" s="539" t="s">
        <v>1097</v>
      </c>
      <c r="BF9" s="539" t="s">
        <v>1125</v>
      </c>
      <c r="BG9" s="539" t="s">
        <v>1096</v>
      </c>
      <c r="BH9" s="539" t="s">
        <v>1096</v>
      </c>
      <c r="BI9" s="539" t="s">
        <v>1096</v>
      </c>
      <c r="BJ9" s="539" t="s">
        <v>1096</v>
      </c>
      <c r="BK9" s="539" t="s">
        <v>1096</v>
      </c>
      <c r="BL9" s="489" t="s">
        <v>1096</v>
      </c>
      <c r="BM9" s="489" t="s">
        <v>1097</v>
      </c>
      <c r="BN9" s="489" t="s">
        <v>1097</v>
      </c>
      <c r="BO9" s="489" t="s">
        <v>1097</v>
      </c>
      <c r="BP9" s="489" t="s">
        <v>1097</v>
      </c>
      <c r="BQ9" s="489" t="s">
        <v>1097</v>
      </c>
      <c r="BR9" s="489" t="s">
        <v>1125</v>
      </c>
      <c r="BS9" s="489" t="s">
        <v>1096</v>
      </c>
      <c r="BT9" s="489" t="s">
        <v>1096</v>
      </c>
      <c r="BU9" s="489" t="s">
        <v>1096</v>
      </c>
      <c r="BV9" s="489" t="s">
        <v>1096</v>
      </c>
      <c r="BW9" s="489" t="s">
        <v>1096</v>
      </c>
      <c r="BY9" s="540"/>
      <c r="BZ9" s="540"/>
      <c r="CA9" s="489"/>
      <c r="CB9" s="489"/>
      <c r="CC9" s="489"/>
    </row>
    <row r="10" spans="1:81" ht="9.75" customHeight="1">
      <c r="A10" s="549"/>
      <c r="B10" s="549"/>
      <c r="C10" s="548"/>
      <c r="D10" s="548"/>
      <c r="E10" s="386"/>
      <c r="F10" s="386"/>
      <c r="G10" s="540"/>
      <c r="H10" s="548"/>
      <c r="I10" s="548"/>
      <c r="J10" s="548"/>
      <c r="K10" s="548"/>
      <c r="L10" s="548"/>
      <c r="M10" s="548"/>
      <c r="N10" s="548"/>
      <c r="O10" s="548"/>
      <c r="P10" s="548"/>
      <c r="Q10" s="548"/>
      <c r="R10" s="548"/>
      <c r="S10" s="548"/>
      <c r="T10" s="551"/>
      <c r="U10" s="549"/>
      <c r="V10" s="567"/>
      <c r="W10" s="540"/>
      <c r="X10" s="540"/>
      <c r="Y10" s="549"/>
      <c r="Z10" s="549"/>
      <c r="AA10" s="549"/>
      <c r="AB10" s="549"/>
      <c r="AC10" s="549"/>
      <c r="AD10" s="549"/>
      <c r="AE10" s="549"/>
      <c r="AF10" s="549"/>
      <c r="AG10" s="549"/>
      <c r="AH10" s="549"/>
      <c r="AI10" s="549"/>
      <c r="AJ10" s="549"/>
      <c r="AK10" s="549"/>
      <c r="AL10" s="549"/>
      <c r="AN10" s="540"/>
      <c r="AO10" s="540"/>
      <c r="AP10" s="540"/>
      <c r="AQ10" s="540"/>
      <c r="AR10" s="540"/>
      <c r="AS10" s="540"/>
      <c r="AT10" s="540"/>
      <c r="AU10" s="540"/>
      <c r="AV10" s="540"/>
      <c r="AW10" s="540"/>
      <c r="AX10" s="540"/>
      <c r="AY10" s="540"/>
      <c r="AZ10" s="540"/>
      <c r="BA10" s="540"/>
      <c r="BB10" s="540"/>
      <c r="BC10" s="540"/>
      <c r="BD10" s="540"/>
      <c r="BE10" s="540"/>
      <c r="BF10" s="540"/>
      <c r="BG10" s="540"/>
      <c r="BH10" s="540"/>
      <c r="BI10" s="540"/>
      <c r="BJ10" s="540"/>
      <c r="BK10" s="540"/>
      <c r="BL10" s="489"/>
      <c r="BM10" s="489"/>
      <c r="BN10" s="489"/>
      <c r="BO10" s="489"/>
      <c r="BP10" s="489"/>
      <c r="BQ10" s="489"/>
      <c r="BR10" s="489"/>
      <c r="BS10" s="489"/>
      <c r="BT10" s="489"/>
      <c r="BU10" s="489"/>
      <c r="BV10" s="489"/>
      <c r="BW10" s="489"/>
      <c r="BY10" s="540"/>
      <c r="BZ10" s="540"/>
      <c r="CA10" s="489"/>
      <c r="CB10" s="489"/>
      <c r="CC10" s="489"/>
    </row>
    <row r="11" spans="1:81" ht="25.5" customHeight="1">
      <c r="A11" s="506"/>
      <c r="B11" s="506"/>
      <c r="C11" s="513"/>
      <c r="D11" s="513"/>
      <c r="E11" s="387"/>
      <c r="F11" s="387"/>
      <c r="G11" s="541"/>
      <c r="H11" s="513"/>
      <c r="I11" s="513"/>
      <c r="J11" s="513"/>
      <c r="K11" s="513"/>
      <c r="L11" s="513"/>
      <c r="M11" s="513"/>
      <c r="N11" s="513"/>
      <c r="O11" s="513"/>
      <c r="P11" s="513"/>
      <c r="Q11" s="513"/>
      <c r="R11" s="513"/>
      <c r="S11" s="513"/>
      <c r="T11" s="552"/>
      <c r="U11" s="506"/>
      <c r="V11" s="563"/>
      <c r="W11" s="541"/>
      <c r="X11" s="541"/>
      <c r="Y11" s="506"/>
      <c r="Z11" s="506"/>
      <c r="AA11" s="506"/>
      <c r="AB11" s="506"/>
      <c r="AC11" s="506"/>
      <c r="AD11" s="506"/>
      <c r="AE11" s="506"/>
      <c r="AF11" s="506"/>
      <c r="AG11" s="506"/>
      <c r="AH11" s="506"/>
      <c r="AI11" s="506"/>
      <c r="AJ11" s="506"/>
      <c r="AK11" s="506"/>
      <c r="AL11" s="506"/>
      <c r="AN11" s="541"/>
      <c r="AO11" s="541"/>
      <c r="AP11" s="541"/>
      <c r="AQ11" s="541"/>
      <c r="AR11" s="541"/>
      <c r="AS11" s="541"/>
      <c r="AT11" s="541"/>
      <c r="AU11" s="541"/>
      <c r="AV11" s="541"/>
      <c r="AW11" s="541"/>
      <c r="AX11" s="541"/>
      <c r="AY11" s="541"/>
      <c r="AZ11" s="541"/>
      <c r="BA11" s="541"/>
      <c r="BB11" s="541"/>
      <c r="BC11" s="541"/>
      <c r="BD11" s="541"/>
      <c r="BE11" s="541"/>
      <c r="BF11" s="541"/>
      <c r="BG11" s="541"/>
      <c r="BH11" s="541"/>
      <c r="BI11" s="541"/>
      <c r="BJ11" s="541"/>
      <c r="BK11" s="541"/>
      <c r="BL11" s="489"/>
      <c r="BM11" s="489"/>
      <c r="BN11" s="489"/>
      <c r="BO11" s="489"/>
      <c r="BP11" s="489"/>
      <c r="BQ11" s="489"/>
      <c r="BR11" s="489"/>
      <c r="BS11" s="489"/>
      <c r="BT11" s="489"/>
      <c r="BU11" s="489"/>
      <c r="BV11" s="489"/>
      <c r="BW11" s="489"/>
      <c r="BY11" s="541"/>
      <c r="BZ11" s="541"/>
      <c r="CA11" s="489"/>
      <c r="CB11" s="489"/>
      <c r="CC11" s="489"/>
    </row>
    <row r="12" spans="1:81" ht="12" customHeight="1">
      <c r="A12" s="378" t="s">
        <v>72</v>
      </c>
      <c r="B12" s="378" t="s">
        <v>73</v>
      </c>
      <c r="C12" s="378"/>
      <c r="D12" s="378"/>
      <c r="E12" s="378"/>
      <c r="F12" s="378"/>
      <c r="G12" s="378">
        <v>3</v>
      </c>
      <c r="H12" s="378">
        <v>4</v>
      </c>
      <c r="I12" s="378">
        <v>5</v>
      </c>
      <c r="J12" s="378"/>
      <c r="K12" s="378">
        <v>6</v>
      </c>
      <c r="L12" s="378"/>
      <c r="M12" s="378">
        <v>7</v>
      </c>
      <c r="N12" s="378"/>
      <c r="O12" s="378">
        <v>8</v>
      </c>
      <c r="P12" s="378"/>
      <c r="Q12" s="378">
        <v>9</v>
      </c>
      <c r="R12" s="378"/>
      <c r="S12" s="378">
        <v>10</v>
      </c>
      <c r="T12" s="378">
        <v>11</v>
      </c>
      <c r="U12" s="378">
        <v>12</v>
      </c>
      <c r="V12" s="378">
        <v>13</v>
      </c>
      <c r="W12" s="378">
        <v>14</v>
      </c>
      <c r="X12" s="378">
        <v>15</v>
      </c>
      <c r="Y12" s="378">
        <v>16</v>
      </c>
      <c r="Z12" s="378">
        <v>17</v>
      </c>
      <c r="AA12" s="378">
        <v>18</v>
      </c>
      <c r="AB12" s="378">
        <v>19</v>
      </c>
      <c r="AC12" s="378">
        <v>20</v>
      </c>
      <c r="AD12" s="378">
        <v>21</v>
      </c>
      <c r="AE12" s="378">
        <v>22</v>
      </c>
      <c r="AF12" s="378">
        <v>23</v>
      </c>
      <c r="AG12" s="378">
        <v>24</v>
      </c>
      <c r="AH12" s="378">
        <v>25</v>
      </c>
      <c r="AI12" s="378">
        <v>26</v>
      </c>
      <c r="AJ12" s="378">
        <v>27</v>
      </c>
      <c r="AK12" s="378">
        <v>28</v>
      </c>
      <c r="AL12" s="378">
        <v>29</v>
      </c>
      <c r="AN12" s="378">
        <v>30</v>
      </c>
      <c r="AO12" s="378">
        <v>31</v>
      </c>
      <c r="AP12" s="378">
        <v>32</v>
      </c>
      <c r="AQ12" s="378">
        <v>33</v>
      </c>
      <c r="AR12" s="378">
        <v>34</v>
      </c>
      <c r="AS12" s="378">
        <v>35</v>
      </c>
      <c r="AT12" s="378">
        <v>41</v>
      </c>
      <c r="AU12" s="378">
        <v>42</v>
      </c>
      <c r="AV12" s="378">
        <v>43</v>
      </c>
      <c r="AW12" s="378">
        <v>44</v>
      </c>
      <c r="AX12" s="378">
        <v>45</v>
      </c>
      <c r="AY12" s="378">
        <v>46</v>
      </c>
      <c r="AZ12" s="378">
        <v>36</v>
      </c>
      <c r="BA12" s="378">
        <v>37</v>
      </c>
      <c r="BB12" s="378">
        <v>38</v>
      </c>
      <c r="BC12" s="378">
        <v>39</v>
      </c>
      <c r="BD12" s="378">
        <v>40</v>
      </c>
      <c r="BE12" s="378">
        <v>41</v>
      </c>
      <c r="BF12" s="378">
        <v>48</v>
      </c>
      <c r="BG12" s="378">
        <v>49</v>
      </c>
      <c r="BH12" s="378">
        <v>50</v>
      </c>
      <c r="BI12" s="378">
        <v>51</v>
      </c>
      <c r="BJ12" s="378">
        <v>52</v>
      </c>
      <c r="BK12" s="378">
        <v>53</v>
      </c>
      <c r="BL12" s="378">
        <v>42</v>
      </c>
      <c r="BM12" s="378">
        <v>43</v>
      </c>
      <c r="BN12" s="378">
        <v>44</v>
      </c>
      <c r="BO12" s="378">
        <v>45</v>
      </c>
      <c r="BP12" s="378">
        <v>46</v>
      </c>
      <c r="BQ12" s="378">
        <v>47</v>
      </c>
      <c r="BR12" s="378">
        <v>60</v>
      </c>
      <c r="BS12" s="378">
        <v>61</v>
      </c>
      <c r="BT12" s="378">
        <v>62</v>
      </c>
      <c r="BU12" s="378">
        <v>63</v>
      </c>
      <c r="BV12" s="378">
        <v>64</v>
      </c>
      <c r="BW12" s="378">
        <v>65</v>
      </c>
      <c r="BY12" s="315"/>
      <c r="BZ12" s="315"/>
      <c r="CA12" s="315"/>
      <c r="CB12" s="315"/>
    </row>
    <row r="13" spans="1:81" s="26" customFormat="1" ht="12" customHeight="1">
      <c r="A13" s="429" t="s">
        <v>1100</v>
      </c>
      <c r="B13" s="429"/>
      <c r="C13" s="380" t="e">
        <f>C15+C372</f>
        <v>#REF!</v>
      </c>
      <c r="D13" s="202"/>
      <c r="E13" s="114"/>
      <c r="F13" s="114"/>
      <c r="G13" s="380">
        <f t="shared" ref="G13:S13" si="0">ROUND(G15+G372,2)</f>
        <v>1747040053.99</v>
      </c>
      <c r="H13" s="380">
        <f t="shared" si="0"/>
        <v>81725747.640000001</v>
      </c>
      <c r="I13" s="380">
        <f t="shared" si="0"/>
        <v>16495212.810000001</v>
      </c>
      <c r="J13" s="380">
        <f t="shared" si="0"/>
        <v>27919.95</v>
      </c>
      <c r="K13" s="380">
        <f t="shared" si="0"/>
        <v>32589776.760000002</v>
      </c>
      <c r="L13" s="380">
        <f t="shared" si="0"/>
        <v>2724.35</v>
      </c>
      <c r="M13" s="380">
        <f t="shared" si="0"/>
        <v>2864422.93</v>
      </c>
      <c r="N13" s="380">
        <f t="shared" si="0"/>
        <v>12084.22</v>
      </c>
      <c r="O13" s="380">
        <f t="shared" si="0"/>
        <v>11006286.720000001</v>
      </c>
      <c r="P13" s="380">
        <f t="shared" si="0"/>
        <v>10079.61</v>
      </c>
      <c r="Q13" s="380">
        <f t="shared" si="0"/>
        <v>10394407.65</v>
      </c>
      <c r="R13" s="380">
        <f t="shared" si="0"/>
        <v>7801.85</v>
      </c>
      <c r="S13" s="380">
        <f t="shared" si="0"/>
        <v>8375640.7699999996</v>
      </c>
      <c r="T13" s="202">
        <f>T15+T372</f>
        <v>62</v>
      </c>
      <c r="U13" s="380">
        <f>ROUND(U15+U372,2)</f>
        <v>114747216.65000001</v>
      </c>
      <c r="V13" s="114" t="s">
        <v>388</v>
      </c>
      <c r="W13" s="380">
        <f t="shared" ref="W13:AL13" si="1">ROUND(W15+W372,2)</f>
        <v>503026.24</v>
      </c>
      <c r="X13" s="380">
        <f t="shared" si="1"/>
        <v>1419266690.6900001</v>
      </c>
      <c r="Y13" s="380">
        <f t="shared" si="1"/>
        <v>3694.52</v>
      </c>
      <c r="Z13" s="380">
        <f t="shared" si="1"/>
        <v>2014030.6</v>
      </c>
      <c r="AA13" s="380">
        <f t="shared" si="1"/>
        <v>69967.070000000007</v>
      </c>
      <c r="AB13" s="380">
        <f t="shared" si="1"/>
        <v>33443175.620000001</v>
      </c>
      <c r="AC13" s="380">
        <f t="shared" si="1"/>
        <v>0</v>
      </c>
      <c r="AD13" s="380">
        <f t="shared" si="1"/>
        <v>0</v>
      </c>
      <c r="AE13" s="380">
        <f t="shared" si="1"/>
        <v>0</v>
      </c>
      <c r="AF13" s="380">
        <f t="shared" si="1"/>
        <v>0</v>
      </c>
      <c r="AG13" s="380">
        <f t="shared" si="1"/>
        <v>782</v>
      </c>
      <c r="AH13" s="380">
        <f t="shared" si="1"/>
        <v>4094906</v>
      </c>
      <c r="AI13" s="380">
        <f t="shared" si="1"/>
        <v>13827592.73</v>
      </c>
      <c r="AJ13" s="380">
        <f t="shared" si="1"/>
        <v>51589642.25</v>
      </c>
      <c r="AK13" s="380">
        <f t="shared" si="1"/>
        <v>25783051.809999999</v>
      </c>
      <c r="AL13" s="380">
        <f t="shared" si="1"/>
        <v>548000</v>
      </c>
      <c r="AN13" s="318"/>
      <c r="AO13" s="318"/>
      <c r="AP13" s="318"/>
      <c r="AQ13" s="318"/>
      <c r="AR13" s="318"/>
      <c r="AS13" s="318"/>
      <c r="AT13" s="318"/>
      <c r="AU13" s="318"/>
      <c r="AV13" s="318"/>
      <c r="AW13" s="318"/>
      <c r="AX13" s="318"/>
      <c r="AY13" s="318"/>
      <c r="AZ13" s="318"/>
      <c r="BA13" s="318"/>
      <c r="BB13" s="318"/>
      <c r="BC13" s="318"/>
      <c r="BD13" s="318"/>
      <c r="BE13" s="318"/>
      <c r="BF13" s="318"/>
      <c r="BG13" s="318"/>
      <c r="BH13" s="318"/>
      <c r="BI13" s="318"/>
      <c r="BJ13" s="318"/>
      <c r="BK13" s="318"/>
      <c r="BL13" s="533" t="s">
        <v>1147</v>
      </c>
      <c r="BM13" s="534"/>
      <c r="BN13" s="534"/>
      <c r="BO13" s="534"/>
      <c r="BP13" s="534"/>
      <c r="BQ13" s="534"/>
      <c r="BR13" s="534"/>
      <c r="BS13" s="534"/>
      <c r="BT13" s="534"/>
      <c r="BU13" s="534"/>
      <c r="BV13" s="534"/>
      <c r="BW13" s="535"/>
      <c r="BY13" s="557" t="s">
        <v>1148</v>
      </c>
      <c r="BZ13" s="569"/>
      <c r="CA13" s="483" t="s">
        <v>1146</v>
      </c>
      <c r="CB13" s="483"/>
      <c r="CC13" s="483"/>
    </row>
    <row r="14" spans="1:81" s="26" customFormat="1" ht="15" customHeight="1">
      <c r="A14" s="573" t="s">
        <v>1013</v>
      </c>
      <c r="B14" s="574"/>
      <c r="C14" s="574"/>
      <c r="D14" s="574"/>
      <c r="E14" s="574"/>
      <c r="F14" s="574"/>
      <c r="G14" s="574"/>
      <c r="H14" s="574"/>
      <c r="I14" s="574"/>
      <c r="J14" s="574"/>
      <c r="K14" s="574"/>
      <c r="L14" s="574"/>
      <c r="M14" s="574"/>
      <c r="N14" s="574"/>
      <c r="O14" s="574"/>
      <c r="P14" s="574"/>
      <c r="Q14" s="574"/>
      <c r="R14" s="574"/>
      <c r="S14" s="574"/>
      <c r="T14" s="574"/>
      <c r="U14" s="574"/>
      <c r="V14" s="574"/>
      <c r="W14" s="574"/>
      <c r="X14" s="574"/>
      <c r="Y14" s="574"/>
      <c r="Z14" s="574"/>
      <c r="AA14" s="574"/>
      <c r="AB14" s="574"/>
      <c r="AC14" s="574"/>
      <c r="AD14" s="574"/>
      <c r="AE14" s="574"/>
      <c r="AF14" s="574"/>
      <c r="AG14" s="574"/>
      <c r="AH14" s="574"/>
      <c r="AI14" s="574"/>
      <c r="AJ14" s="574"/>
      <c r="AK14" s="574"/>
      <c r="AL14" s="574"/>
      <c r="AM14" s="276"/>
      <c r="BL14" s="536"/>
      <c r="BM14" s="537"/>
      <c r="BN14" s="537"/>
      <c r="BO14" s="537"/>
      <c r="BP14" s="537"/>
      <c r="BQ14" s="537"/>
      <c r="BR14" s="537"/>
      <c r="BS14" s="537"/>
      <c r="BT14" s="537"/>
      <c r="BU14" s="537"/>
      <c r="BV14" s="537"/>
      <c r="BW14" s="538"/>
      <c r="BY14" s="570"/>
      <c r="BZ14" s="572"/>
      <c r="CA14" s="483"/>
      <c r="CB14" s="483"/>
      <c r="CC14" s="483"/>
    </row>
    <row r="15" spans="1:81" s="26" customFormat="1" ht="11.25" customHeight="1">
      <c r="A15" s="429" t="s">
        <v>995</v>
      </c>
      <c r="B15" s="429"/>
      <c r="C15" s="361">
        <f>C172+C179+C194+C202+C211+C216+C222+C238+C242+C247+C250+C253+C256+C259+C272+C275+C278+C284+C287+C295+C300+C303+C306+C311+C314+C318+C322+C326+C332+C335+C338+C341+C346+C355+C358+C370</f>
        <v>669905.30999999982</v>
      </c>
      <c r="D15" s="354" t="s">
        <v>994</v>
      </c>
      <c r="E15" s="114"/>
      <c r="F15" s="114"/>
      <c r="G15" s="361">
        <f t="shared" ref="G15:U15" si="2">ROUND(G172+G179+G194+G202+G211+G216+G222+G238+G242+G247+G250+G253+G256+G259+G272+G275+G278+G284+G287+G295+G300+G303+G306+G311+G314+G318+G322+G326+G332+G335+G338+G341+G346+G355+G358+G370,2)</f>
        <v>726199694.63</v>
      </c>
      <c r="H15" s="361">
        <f t="shared" si="2"/>
        <v>38976014.460000001</v>
      </c>
      <c r="I15" s="361">
        <f t="shared" si="2"/>
        <v>6230907.2199999997</v>
      </c>
      <c r="J15" s="361">
        <f t="shared" si="2"/>
        <v>13947.15</v>
      </c>
      <c r="K15" s="361">
        <f t="shared" si="2"/>
        <v>16883217.210000001</v>
      </c>
      <c r="L15" s="361">
        <f t="shared" si="2"/>
        <v>577.5</v>
      </c>
      <c r="M15" s="361">
        <f t="shared" si="2"/>
        <v>479707.13</v>
      </c>
      <c r="N15" s="361">
        <f t="shared" si="2"/>
        <v>6479.2</v>
      </c>
      <c r="O15" s="361">
        <f t="shared" si="2"/>
        <v>5884715.2800000003</v>
      </c>
      <c r="P15" s="361">
        <f t="shared" si="2"/>
        <v>6578.25</v>
      </c>
      <c r="Q15" s="361">
        <f t="shared" si="2"/>
        <v>5044641.8499999996</v>
      </c>
      <c r="R15" s="361">
        <f t="shared" si="2"/>
        <v>4074.96</v>
      </c>
      <c r="S15" s="361">
        <f t="shared" si="2"/>
        <v>4452825.7699999996</v>
      </c>
      <c r="T15" s="104">
        <f t="shared" si="2"/>
        <v>17</v>
      </c>
      <c r="U15" s="361">
        <f t="shared" si="2"/>
        <v>32628741.440000001</v>
      </c>
      <c r="V15" s="114" t="s">
        <v>388</v>
      </c>
      <c r="W15" s="361">
        <f t="shared" ref="W15:AL15" si="3">ROUND(W172+W179+W194+W202+W211+W216+W222+W238+W242+W247+W250+W253+W256+W259+W272+W275+W278+W284+W287+W295+W300+W303+W306+W311+W314+W318+W322+W326+W332+W335+W338+W341+W346+W355+W358+W370,2)</f>
        <v>202773.73</v>
      </c>
      <c r="X15" s="361">
        <f t="shared" si="3"/>
        <v>594865536.65999997</v>
      </c>
      <c r="Y15" s="361">
        <f t="shared" si="3"/>
        <v>1033.1199999999999</v>
      </c>
      <c r="Z15" s="361">
        <f t="shared" si="3"/>
        <v>1321134.2</v>
      </c>
      <c r="AA15" s="361">
        <f t="shared" si="3"/>
        <v>44814.8</v>
      </c>
      <c r="AB15" s="361">
        <f t="shared" si="3"/>
        <v>13626136.02</v>
      </c>
      <c r="AC15" s="361">
        <f t="shared" si="3"/>
        <v>0</v>
      </c>
      <c r="AD15" s="361">
        <f t="shared" si="3"/>
        <v>0</v>
      </c>
      <c r="AE15" s="361">
        <f t="shared" si="3"/>
        <v>0</v>
      </c>
      <c r="AF15" s="361">
        <f t="shared" si="3"/>
        <v>0</v>
      </c>
      <c r="AG15" s="361">
        <f t="shared" si="3"/>
        <v>0</v>
      </c>
      <c r="AH15" s="361">
        <f t="shared" si="3"/>
        <v>0</v>
      </c>
      <c r="AI15" s="361">
        <f t="shared" si="3"/>
        <v>9948561.5800000001</v>
      </c>
      <c r="AJ15" s="361">
        <f t="shared" si="3"/>
        <v>22156629.390000001</v>
      </c>
      <c r="AK15" s="361">
        <f t="shared" si="3"/>
        <v>12406940.880000001</v>
      </c>
      <c r="AL15" s="361">
        <f t="shared" si="3"/>
        <v>270000</v>
      </c>
      <c r="AN15" s="318"/>
      <c r="AO15" s="318"/>
      <c r="AP15" s="318"/>
      <c r="AQ15" s="318"/>
      <c r="AR15" s="318"/>
      <c r="AS15" s="318"/>
      <c r="AT15" s="318"/>
      <c r="AU15" s="318"/>
      <c r="AV15" s="318"/>
      <c r="AW15" s="318"/>
      <c r="AX15" s="318"/>
      <c r="AY15" s="318"/>
      <c r="AZ15" s="318"/>
      <c r="BA15" s="318"/>
      <c r="BB15" s="318"/>
      <c r="BC15" s="318"/>
      <c r="BD15" s="318"/>
      <c r="BE15" s="318"/>
      <c r="BF15" s="318"/>
      <c r="BG15" s="318"/>
      <c r="BH15" s="318"/>
      <c r="BI15" s="318"/>
      <c r="BJ15" s="318"/>
      <c r="BK15" s="318"/>
      <c r="BL15" s="318"/>
      <c r="BM15" s="318"/>
      <c r="BN15" s="318"/>
      <c r="BO15" s="318"/>
      <c r="BP15" s="318"/>
      <c r="BQ15" s="318"/>
      <c r="BR15" s="318"/>
      <c r="BS15" s="318"/>
      <c r="BT15" s="318"/>
      <c r="BU15" s="318"/>
      <c r="BV15" s="318"/>
      <c r="BW15" s="318"/>
      <c r="BY15" s="318"/>
      <c r="BZ15" s="318"/>
      <c r="CA15" s="318"/>
      <c r="CB15" s="318"/>
      <c r="CC15" s="318"/>
    </row>
    <row r="16" spans="1:81" s="26" customFormat="1" ht="9" customHeight="1">
      <c r="A16" s="433" t="s">
        <v>216</v>
      </c>
      <c r="B16" s="434"/>
      <c r="C16" s="434"/>
      <c r="D16" s="434"/>
      <c r="E16" s="434"/>
      <c r="F16" s="434"/>
      <c r="G16" s="434"/>
      <c r="H16" s="434"/>
      <c r="I16" s="434"/>
      <c r="J16" s="434"/>
      <c r="K16" s="434"/>
      <c r="L16" s="434"/>
      <c r="M16" s="434"/>
      <c r="N16" s="434"/>
      <c r="O16" s="434"/>
      <c r="P16" s="434"/>
      <c r="Q16" s="434"/>
      <c r="R16" s="434"/>
      <c r="S16" s="434"/>
      <c r="T16" s="434"/>
      <c r="U16" s="434"/>
      <c r="V16" s="434"/>
      <c r="W16" s="434"/>
      <c r="X16" s="434"/>
      <c r="Y16" s="434"/>
      <c r="Z16" s="434"/>
      <c r="AA16" s="434"/>
      <c r="AB16" s="434"/>
      <c r="AC16" s="434"/>
      <c r="AD16" s="434"/>
      <c r="AE16" s="434"/>
      <c r="AF16" s="434"/>
      <c r="AG16" s="434"/>
      <c r="AH16" s="434"/>
      <c r="AI16" s="434"/>
      <c r="AJ16" s="434"/>
      <c r="AK16" s="434"/>
      <c r="AL16" s="434"/>
      <c r="AN16" s="388"/>
      <c r="AO16" s="388"/>
      <c r="AP16" s="388"/>
      <c r="AQ16" s="388"/>
      <c r="AR16" s="388"/>
      <c r="AS16" s="388"/>
      <c r="AT16" s="388"/>
      <c r="AU16" s="388"/>
      <c r="AV16" s="388"/>
      <c r="AW16" s="388"/>
      <c r="AX16" s="388"/>
      <c r="AY16" s="388"/>
      <c r="AZ16" s="388"/>
      <c r="BA16" s="388"/>
      <c r="BB16" s="388"/>
      <c r="BC16" s="388"/>
      <c r="BD16" s="388"/>
      <c r="BE16" s="388"/>
      <c r="BF16" s="388"/>
      <c r="BG16" s="388"/>
      <c r="BH16" s="388"/>
      <c r="BI16" s="388"/>
      <c r="BJ16" s="388"/>
      <c r="BK16" s="388"/>
      <c r="BL16" s="388"/>
      <c r="BM16" s="388"/>
      <c r="BN16" s="388"/>
      <c r="BO16" s="388"/>
      <c r="BP16" s="388"/>
      <c r="BQ16" s="388"/>
      <c r="BR16" s="388"/>
      <c r="BS16" s="388"/>
      <c r="BT16" s="388"/>
      <c r="BU16" s="388"/>
      <c r="BV16" s="388"/>
      <c r="BW16" s="388"/>
      <c r="BY16" s="318"/>
      <c r="BZ16" s="318"/>
      <c r="CA16" s="318"/>
      <c r="CB16" s="318"/>
      <c r="CC16" s="318"/>
    </row>
    <row r="17" spans="1:81" s="26" customFormat="1" ht="9" customHeight="1">
      <c r="A17" s="368">
        <v>1</v>
      </c>
      <c r="B17" s="173" t="s">
        <v>473</v>
      </c>
      <c r="C17" s="178">
        <v>1337.92</v>
      </c>
      <c r="D17" s="174"/>
      <c r="E17" s="389">
        <f t="shared" ref="E17:E48" si="4">G17-F17</f>
        <v>690411.33000000007</v>
      </c>
      <c r="F17" s="389">
        <v>3156384</v>
      </c>
      <c r="G17" s="178">
        <f>ROUND(H17+U17+X17+Z17+AB17+AD17+AF17+AH17+AI17+AJ17+AK17+AL17,2)</f>
        <v>3846795.33</v>
      </c>
      <c r="H17" s="361">
        <f>I17+K17+M17+O17+Q17+S17</f>
        <v>0</v>
      </c>
      <c r="I17" s="178">
        <v>0</v>
      </c>
      <c r="J17" s="178">
        <v>0</v>
      </c>
      <c r="K17" s="178">
        <v>0</v>
      </c>
      <c r="L17" s="178">
        <v>0</v>
      </c>
      <c r="M17" s="178">
        <v>0</v>
      </c>
      <c r="N17" s="361">
        <v>0</v>
      </c>
      <c r="O17" s="361">
        <v>0</v>
      </c>
      <c r="P17" s="361">
        <v>0</v>
      </c>
      <c r="Q17" s="361">
        <v>0</v>
      </c>
      <c r="R17" s="361">
        <v>0</v>
      </c>
      <c r="S17" s="361">
        <v>0</v>
      </c>
      <c r="T17" s="103">
        <v>0</v>
      </c>
      <c r="U17" s="361">
        <v>0</v>
      </c>
      <c r="V17" s="174" t="s">
        <v>976</v>
      </c>
      <c r="W17" s="361">
        <v>977.62</v>
      </c>
      <c r="X17" s="361">
        <v>3706415.15</v>
      </c>
      <c r="Y17" s="361">
        <v>0</v>
      </c>
      <c r="Z17" s="361">
        <v>0</v>
      </c>
      <c r="AA17" s="361">
        <v>0</v>
      </c>
      <c r="AB17" s="361">
        <v>0</v>
      </c>
      <c r="AC17" s="361">
        <v>0</v>
      </c>
      <c r="AD17" s="361">
        <v>0</v>
      </c>
      <c r="AE17" s="361">
        <v>0</v>
      </c>
      <c r="AF17" s="361">
        <v>0</v>
      </c>
      <c r="AG17" s="361">
        <v>0</v>
      </c>
      <c r="AH17" s="361">
        <v>0</v>
      </c>
      <c r="AI17" s="361">
        <v>0</v>
      </c>
      <c r="AJ17" s="380">
        <v>93271.15</v>
      </c>
      <c r="AK17" s="380">
        <v>47109.03</v>
      </c>
      <c r="AL17" s="380">
        <v>0</v>
      </c>
      <c r="AM17" s="276"/>
      <c r="AN17" s="390">
        <f>I17/'Приложение 1.1'!J15</f>
        <v>0</v>
      </c>
      <c r="AO17" s="390" t="e">
        <f>K17/J17</f>
        <v>#DIV/0!</v>
      </c>
      <c r="AP17" s="390" t="e">
        <f>M17/L17</f>
        <v>#DIV/0!</v>
      </c>
      <c r="AQ17" s="390" t="e">
        <f>O17/N17</f>
        <v>#DIV/0!</v>
      </c>
      <c r="AR17" s="390" t="e">
        <f>Q17/P17</f>
        <v>#DIV/0!</v>
      </c>
      <c r="AS17" s="390" t="e">
        <f>S17/R17</f>
        <v>#DIV/0!</v>
      </c>
      <c r="AT17" s="390" t="e">
        <f>U17/T17</f>
        <v>#DIV/0!</v>
      </c>
      <c r="AU17" s="390">
        <f>X17/W17</f>
        <v>3791.2636300403019</v>
      </c>
      <c r="AV17" s="390" t="e">
        <f>Z17/Y17</f>
        <v>#DIV/0!</v>
      </c>
      <c r="AW17" s="390" t="e">
        <f>AB17/AA17</f>
        <v>#DIV/0!</v>
      </c>
      <c r="AX17" s="390" t="e">
        <f>AH17/AG17</f>
        <v>#DIV/0!</v>
      </c>
      <c r="AY17" s="390">
        <f>AI17/'Приложение 1.1'!J15</f>
        <v>0</v>
      </c>
      <c r="AZ17" s="390">
        <v>730.08</v>
      </c>
      <c r="BA17" s="390">
        <v>2070.12</v>
      </c>
      <c r="BB17" s="390">
        <v>848.92</v>
      </c>
      <c r="BC17" s="390">
        <v>819.73</v>
      </c>
      <c r="BD17" s="390">
        <v>611.5</v>
      </c>
      <c r="BE17" s="390">
        <v>1080.04</v>
      </c>
      <c r="BF17" s="390">
        <v>2102000</v>
      </c>
      <c r="BG17" s="390">
        <f>IF(V17="ПК",4607.6,4422.85)</f>
        <v>4422.8500000000004</v>
      </c>
      <c r="BH17" s="390">
        <v>8748.57</v>
      </c>
      <c r="BI17" s="390">
        <v>3389.61</v>
      </c>
      <c r="BJ17" s="390">
        <v>5995.76</v>
      </c>
      <c r="BK17" s="390">
        <v>548.62</v>
      </c>
      <c r="BL17" s="391" t="str">
        <f>IF(AN17&gt;AZ17, "+", " ")</f>
        <v xml:space="preserve"> </v>
      </c>
      <c r="BM17" s="391" t="e">
        <f t="shared" ref="BM17:BW17" si="5">IF(AO17&gt;BA17, "+", " ")</f>
        <v>#DIV/0!</v>
      </c>
      <c r="BN17" s="391" t="e">
        <f t="shared" si="5"/>
        <v>#DIV/0!</v>
      </c>
      <c r="BO17" s="391" t="e">
        <f t="shared" si="5"/>
        <v>#DIV/0!</v>
      </c>
      <c r="BP17" s="391" t="e">
        <f t="shared" si="5"/>
        <v>#DIV/0!</v>
      </c>
      <c r="BQ17" s="391" t="e">
        <f t="shared" si="5"/>
        <v>#DIV/0!</v>
      </c>
      <c r="BR17" s="391" t="e">
        <f t="shared" si="5"/>
        <v>#DIV/0!</v>
      </c>
      <c r="BS17" s="391" t="str">
        <f t="shared" si="5"/>
        <v xml:space="preserve"> </v>
      </c>
      <c r="BT17" s="391" t="e">
        <f t="shared" si="5"/>
        <v>#DIV/0!</v>
      </c>
      <c r="BU17" s="391" t="e">
        <f t="shared" si="5"/>
        <v>#DIV/0!</v>
      </c>
      <c r="BV17" s="391" t="e">
        <f t="shared" si="5"/>
        <v>#DIV/0!</v>
      </c>
      <c r="BW17" s="391" t="str">
        <f t="shared" si="5"/>
        <v xml:space="preserve"> </v>
      </c>
      <c r="BY17" s="388">
        <f t="shared" ref="BY17:BY48" si="6">AJ17/G17*100</f>
        <v>2.4246455035599723</v>
      </c>
      <c r="BZ17" s="392">
        <f t="shared" ref="BZ17:BZ48" si="7">AK17/G17*100</f>
        <v>1.2246305290175132</v>
      </c>
      <c r="CA17" s="393">
        <f t="shared" ref="CA17:CA48" si="8">G17/W17</f>
        <v>3934.8574394959187</v>
      </c>
      <c r="CB17" s="390">
        <f>IF(V17="ПК",4814.95,4621.88)</f>
        <v>4621.88</v>
      </c>
      <c r="CC17" s="18" t="str">
        <f>IF(CA17&gt;CB17, "+", " ")</f>
        <v xml:space="preserve"> </v>
      </c>
    </row>
    <row r="18" spans="1:81" s="26" customFormat="1" ht="9" customHeight="1">
      <c r="A18" s="368">
        <v>2</v>
      </c>
      <c r="B18" s="173" t="s">
        <v>474</v>
      </c>
      <c r="C18" s="178">
        <v>3113.8</v>
      </c>
      <c r="D18" s="114"/>
      <c r="E18" s="389">
        <f>G18-F18</f>
        <v>-465998.37999999989</v>
      </c>
      <c r="F18" s="269">
        <v>2770554</v>
      </c>
      <c r="G18" s="178">
        <f>ROUND(H18+U18+X18+Z18+AB18+AD18+AF18+AH18+AI18+AJ18+AK18+AL18,2)</f>
        <v>2304555.62</v>
      </c>
      <c r="H18" s="361">
        <f t="shared" ref="H18:H80" si="9">I18+K18+M18+O18+Q18+S18</f>
        <v>0</v>
      </c>
      <c r="I18" s="178">
        <v>0</v>
      </c>
      <c r="J18" s="178">
        <v>0</v>
      </c>
      <c r="K18" s="178">
        <v>0</v>
      </c>
      <c r="L18" s="178">
        <v>0</v>
      </c>
      <c r="M18" s="178">
        <v>0</v>
      </c>
      <c r="N18" s="361">
        <v>0</v>
      </c>
      <c r="O18" s="361">
        <v>0</v>
      </c>
      <c r="P18" s="361">
        <v>0</v>
      </c>
      <c r="Q18" s="361">
        <v>0</v>
      </c>
      <c r="R18" s="361">
        <v>0</v>
      </c>
      <c r="S18" s="361">
        <v>0</v>
      </c>
      <c r="T18" s="103">
        <v>0</v>
      </c>
      <c r="U18" s="361">
        <v>0</v>
      </c>
      <c r="V18" s="114" t="s">
        <v>975</v>
      </c>
      <c r="W18" s="361">
        <v>909.92</v>
      </c>
      <c r="X18" s="361">
        <v>2200452</v>
      </c>
      <c r="Y18" s="361">
        <v>0</v>
      </c>
      <c r="Z18" s="361">
        <v>0</v>
      </c>
      <c r="AA18" s="361">
        <v>0</v>
      </c>
      <c r="AB18" s="361">
        <v>0</v>
      </c>
      <c r="AC18" s="361">
        <v>0</v>
      </c>
      <c r="AD18" s="361">
        <v>0</v>
      </c>
      <c r="AE18" s="361">
        <v>0</v>
      </c>
      <c r="AF18" s="361">
        <v>0</v>
      </c>
      <c r="AG18" s="361">
        <v>0</v>
      </c>
      <c r="AH18" s="361">
        <v>0</v>
      </c>
      <c r="AI18" s="361">
        <v>0</v>
      </c>
      <c r="AJ18" s="380">
        <v>62753.1</v>
      </c>
      <c r="AK18" s="380">
        <v>41350.519999999997</v>
      </c>
      <c r="AL18" s="380">
        <v>0</v>
      </c>
      <c r="AN18" s="390">
        <f>I18/'Приложение 1.1'!J16</f>
        <v>0</v>
      </c>
      <c r="AO18" s="390" t="e">
        <f t="shared" ref="AO18:AO81" si="10">K18/J18</f>
        <v>#DIV/0!</v>
      </c>
      <c r="AP18" s="390" t="e">
        <f t="shared" ref="AP18:AP81" si="11">M18/L18</f>
        <v>#DIV/0!</v>
      </c>
      <c r="AQ18" s="390" t="e">
        <f t="shared" ref="AQ18:AQ81" si="12">O18/N18</f>
        <v>#DIV/0!</v>
      </c>
      <c r="AR18" s="390" t="e">
        <f t="shared" ref="AR18:AR81" si="13">Q18/P18</f>
        <v>#DIV/0!</v>
      </c>
      <c r="AS18" s="390" t="e">
        <f t="shared" ref="AS18:AS81" si="14">S18/R18</f>
        <v>#DIV/0!</v>
      </c>
      <c r="AT18" s="390" t="e">
        <f t="shared" ref="AT18:AT81" si="15">U18/T18</f>
        <v>#DIV/0!</v>
      </c>
      <c r="AU18" s="390">
        <f t="shared" ref="AU18:AU81" si="16">X18/W18</f>
        <v>2418.2917179532269</v>
      </c>
      <c r="AV18" s="390" t="e">
        <f t="shared" ref="AV18:AV81" si="17">Z18/Y18</f>
        <v>#DIV/0!</v>
      </c>
      <c r="AW18" s="390" t="e">
        <f t="shared" ref="AW18:AW81" si="18">AB18/AA18</f>
        <v>#DIV/0!</v>
      </c>
      <c r="AX18" s="390" t="e">
        <f t="shared" ref="AX18:AX81" si="19">AH18/AG18</f>
        <v>#DIV/0!</v>
      </c>
      <c r="AY18" s="390">
        <f>AI18/'Приложение 1.1'!J16</f>
        <v>0</v>
      </c>
      <c r="AZ18" s="390">
        <v>730.08</v>
      </c>
      <c r="BA18" s="390">
        <v>2070.12</v>
      </c>
      <c r="BB18" s="390">
        <v>848.92</v>
      </c>
      <c r="BC18" s="390">
        <v>819.73</v>
      </c>
      <c r="BD18" s="390">
        <v>611.5</v>
      </c>
      <c r="BE18" s="390">
        <v>1080.04</v>
      </c>
      <c r="BF18" s="390">
        <v>2102000</v>
      </c>
      <c r="BG18" s="390">
        <f t="shared" ref="BG18:BG81" si="20">IF(V18="ПК",4607.6,4422.85)</f>
        <v>4607.6000000000004</v>
      </c>
      <c r="BH18" s="390">
        <v>8748.57</v>
      </c>
      <c r="BI18" s="390">
        <v>3389.61</v>
      </c>
      <c r="BJ18" s="390">
        <v>5995.76</v>
      </c>
      <c r="BK18" s="390">
        <v>548.62</v>
      </c>
      <c r="BL18" s="391" t="str">
        <f t="shared" ref="BL18:BL81" si="21">IF(AN18&gt;AZ18, "+", " ")</f>
        <v xml:space="preserve"> </v>
      </c>
      <c r="BM18" s="391" t="e">
        <f t="shared" ref="BM18:BM81" si="22">IF(AO18&gt;BA18, "+", " ")</f>
        <v>#DIV/0!</v>
      </c>
      <c r="BN18" s="391" t="e">
        <f t="shared" ref="BN18:BN81" si="23">IF(AP18&gt;BB18, "+", " ")</f>
        <v>#DIV/0!</v>
      </c>
      <c r="BO18" s="391" t="e">
        <f t="shared" ref="BO18:BO81" si="24">IF(AQ18&gt;BC18, "+", " ")</f>
        <v>#DIV/0!</v>
      </c>
      <c r="BP18" s="391" t="e">
        <f t="shared" ref="BP18:BP81" si="25">IF(AR18&gt;BD18, "+", " ")</f>
        <v>#DIV/0!</v>
      </c>
      <c r="BQ18" s="391" t="e">
        <f t="shared" ref="BQ18:BQ81" si="26">IF(AS18&gt;BE18, "+", " ")</f>
        <v>#DIV/0!</v>
      </c>
      <c r="BR18" s="391" t="e">
        <f t="shared" ref="BR18:BR81" si="27">IF(AT18&gt;BF18, "+", " ")</f>
        <v>#DIV/0!</v>
      </c>
      <c r="BS18" s="391" t="e">
        <f>IF(A:ALAU18&gt;BG18, "+", " ")</f>
        <v>#NAME?</v>
      </c>
      <c r="BT18" s="391" t="e">
        <f t="shared" ref="BT18:BT81" si="28">IF(AV18&gt;BH18, "+", " ")</f>
        <v>#DIV/0!</v>
      </c>
      <c r="BU18" s="391" t="e">
        <f t="shared" ref="BU18:BU81" si="29">IF(AW18&gt;BI18, "+", " ")</f>
        <v>#DIV/0!</v>
      </c>
      <c r="BV18" s="391" t="e">
        <f t="shared" ref="BV18:BV81" si="30">IF(AX18&gt;BJ18, "+", " ")</f>
        <v>#DIV/0!</v>
      </c>
      <c r="BW18" s="391" t="str">
        <f t="shared" ref="BW18:BW81" si="31">IF(AY18&gt;BK18, "+", " ")</f>
        <v xml:space="preserve"> </v>
      </c>
      <c r="BY18" s="388">
        <f t="shared" si="6"/>
        <v>2.7230021898972434</v>
      </c>
      <c r="BZ18" s="392">
        <f t="shared" si="7"/>
        <v>1.794294728282583</v>
      </c>
      <c r="CA18" s="393">
        <f t="shared" si="8"/>
        <v>2532.7013583611747</v>
      </c>
      <c r="CB18" s="390">
        <f>IF(V18="ПК",4814.95,4621.88)</f>
        <v>4814.95</v>
      </c>
      <c r="CC18" s="18" t="str">
        <f t="shared" ref="CC18:CC81" si="32">IF(CA18&gt;CB18, "+", " ")</f>
        <v xml:space="preserve"> </v>
      </c>
    </row>
    <row r="19" spans="1:81" s="26" customFormat="1" ht="9" customHeight="1">
      <c r="A19" s="368">
        <v>3</v>
      </c>
      <c r="B19" s="173" t="s">
        <v>475</v>
      </c>
      <c r="C19" s="178">
        <v>3103.7</v>
      </c>
      <c r="D19" s="114"/>
      <c r="E19" s="389">
        <f t="shared" si="4"/>
        <v>-694566.37999999989</v>
      </c>
      <c r="F19" s="269">
        <v>2770554</v>
      </c>
      <c r="G19" s="178">
        <f t="shared" ref="G19:G33" si="33">ROUND(H19+U19+X19+Z19+AB19+AD19+AF19+AH19+AI19+AJ19+AK19+AL19,2)</f>
        <v>2075987.62</v>
      </c>
      <c r="H19" s="361">
        <f t="shared" si="9"/>
        <v>0</v>
      </c>
      <c r="I19" s="178">
        <v>0</v>
      </c>
      <c r="J19" s="178">
        <v>0</v>
      </c>
      <c r="K19" s="178">
        <v>0</v>
      </c>
      <c r="L19" s="178">
        <v>0</v>
      </c>
      <c r="M19" s="178">
        <v>0</v>
      </c>
      <c r="N19" s="361">
        <v>0</v>
      </c>
      <c r="O19" s="361">
        <v>0</v>
      </c>
      <c r="P19" s="361">
        <v>0</v>
      </c>
      <c r="Q19" s="361">
        <v>0</v>
      </c>
      <c r="R19" s="361">
        <v>0</v>
      </c>
      <c r="S19" s="361">
        <v>0</v>
      </c>
      <c r="T19" s="103">
        <v>0</v>
      </c>
      <c r="U19" s="361">
        <v>0</v>
      </c>
      <c r="V19" s="114" t="s">
        <v>975</v>
      </c>
      <c r="W19" s="361">
        <v>899.08</v>
      </c>
      <c r="X19" s="361">
        <v>1971884</v>
      </c>
      <c r="Y19" s="361">
        <v>0</v>
      </c>
      <c r="Z19" s="361">
        <v>0</v>
      </c>
      <c r="AA19" s="361">
        <v>0</v>
      </c>
      <c r="AB19" s="361">
        <v>0</v>
      </c>
      <c r="AC19" s="361">
        <v>0</v>
      </c>
      <c r="AD19" s="361">
        <v>0</v>
      </c>
      <c r="AE19" s="361">
        <v>0</v>
      </c>
      <c r="AF19" s="361">
        <v>0</v>
      </c>
      <c r="AG19" s="361">
        <v>0</v>
      </c>
      <c r="AH19" s="361">
        <v>0</v>
      </c>
      <c r="AI19" s="361">
        <v>0</v>
      </c>
      <c r="AJ19" s="380">
        <v>62753.1</v>
      </c>
      <c r="AK19" s="380">
        <v>41350.519999999997</v>
      </c>
      <c r="AL19" s="380">
        <v>0</v>
      </c>
      <c r="AN19" s="390">
        <f>I19/'Приложение 1.1'!J17</f>
        <v>0</v>
      </c>
      <c r="AO19" s="390" t="e">
        <f t="shared" si="10"/>
        <v>#DIV/0!</v>
      </c>
      <c r="AP19" s="390" t="e">
        <f t="shared" si="11"/>
        <v>#DIV/0!</v>
      </c>
      <c r="AQ19" s="390" t="e">
        <f t="shared" si="12"/>
        <v>#DIV/0!</v>
      </c>
      <c r="AR19" s="390" t="e">
        <f t="shared" si="13"/>
        <v>#DIV/0!</v>
      </c>
      <c r="AS19" s="390" t="e">
        <f t="shared" si="14"/>
        <v>#DIV/0!</v>
      </c>
      <c r="AT19" s="390" t="e">
        <f t="shared" si="15"/>
        <v>#DIV/0!</v>
      </c>
      <c r="AU19" s="390">
        <f t="shared" si="16"/>
        <v>2193.2241847221603</v>
      </c>
      <c r="AV19" s="390" t="e">
        <f t="shared" si="17"/>
        <v>#DIV/0!</v>
      </c>
      <c r="AW19" s="390" t="e">
        <f t="shared" si="18"/>
        <v>#DIV/0!</v>
      </c>
      <c r="AX19" s="390" t="e">
        <f t="shared" si="19"/>
        <v>#DIV/0!</v>
      </c>
      <c r="AY19" s="390">
        <f>AI19/'Приложение 1.1'!J17</f>
        <v>0</v>
      </c>
      <c r="AZ19" s="390">
        <v>730.08</v>
      </c>
      <c r="BA19" s="390">
        <v>2070.12</v>
      </c>
      <c r="BB19" s="390">
        <v>848.92</v>
      </c>
      <c r="BC19" s="390">
        <v>819.73</v>
      </c>
      <c r="BD19" s="390">
        <v>611.5</v>
      </c>
      <c r="BE19" s="390">
        <v>1080.04</v>
      </c>
      <c r="BF19" s="390">
        <v>2102000</v>
      </c>
      <c r="BG19" s="390">
        <f t="shared" si="20"/>
        <v>4607.6000000000004</v>
      </c>
      <c r="BH19" s="390">
        <v>8748.57</v>
      </c>
      <c r="BI19" s="390">
        <v>3389.61</v>
      </c>
      <c r="BJ19" s="390">
        <v>5995.76</v>
      </c>
      <c r="BK19" s="390">
        <v>548.62</v>
      </c>
      <c r="BL19" s="391" t="str">
        <f t="shared" si="21"/>
        <v xml:space="preserve"> </v>
      </c>
      <c r="BM19" s="391" t="e">
        <f t="shared" si="22"/>
        <v>#DIV/0!</v>
      </c>
      <c r="BN19" s="391" t="e">
        <f t="shared" si="23"/>
        <v>#DIV/0!</v>
      </c>
      <c r="BO19" s="391" t="e">
        <f t="shared" si="24"/>
        <v>#DIV/0!</v>
      </c>
      <c r="BP19" s="391" t="e">
        <f t="shared" si="25"/>
        <v>#DIV/0!</v>
      </c>
      <c r="BQ19" s="391" t="e">
        <f t="shared" si="26"/>
        <v>#DIV/0!</v>
      </c>
      <c r="BR19" s="391" t="e">
        <f t="shared" si="27"/>
        <v>#DIV/0!</v>
      </c>
      <c r="BS19" s="391" t="str">
        <f t="shared" ref="BS19:BS81" si="34">IF(AU19&gt;BG19, "+", " ")</f>
        <v xml:space="preserve"> </v>
      </c>
      <c r="BT19" s="391" t="e">
        <f t="shared" si="28"/>
        <v>#DIV/0!</v>
      </c>
      <c r="BU19" s="391" t="e">
        <f t="shared" si="29"/>
        <v>#DIV/0!</v>
      </c>
      <c r="BV19" s="391" t="e">
        <f t="shared" si="30"/>
        <v>#DIV/0!</v>
      </c>
      <c r="BW19" s="391" t="str">
        <f t="shared" si="31"/>
        <v xml:space="preserve"> </v>
      </c>
      <c r="BY19" s="388">
        <f t="shared" si="6"/>
        <v>3.0228070435217718</v>
      </c>
      <c r="BZ19" s="392">
        <f t="shared" si="7"/>
        <v>1.9918481016760587</v>
      </c>
      <c r="CA19" s="393">
        <f t="shared" si="8"/>
        <v>2309.013235752102</v>
      </c>
      <c r="CB19" s="390">
        <f>IF(V19="ПК",4814.95,4621.88)</f>
        <v>4814.95</v>
      </c>
      <c r="CC19" s="18" t="str">
        <f t="shared" si="32"/>
        <v xml:space="preserve"> </v>
      </c>
    </row>
    <row r="20" spans="1:81" s="26" customFormat="1" ht="9" customHeight="1">
      <c r="A20" s="368">
        <v>4</v>
      </c>
      <c r="B20" s="173" t="s">
        <v>476</v>
      </c>
      <c r="C20" s="178">
        <v>3133</v>
      </c>
      <c r="D20" s="114"/>
      <c r="E20" s="389">
        <f t="shared" si="4"/>
        <v>-607524.37999999989</v>
      </c>
      <c r="F20" s="269">
        <v>2770554</v>
      </c>
      <c r="G20" s="178">
        <f t="shared" si="33"/>
        <v>2163029.62</v>
      </c>
      <c r="H20" s="361">
        <f t="shared" si="9"/>
        <v>0</v>
      </c>
      <c r="I20" s="178">
        <v>0</v>
      </c>
      <c r="J20" s="178">
        <v>0</v>
      </c>
      <c r="K20" s="178">
        <v>0</v>
      </c>
      <c r="L20" s="178">
        <v>0</v>
      </c>
      <c r="M20" s="178">
        <v>0</v>
      </c>
      <c r="N20" s="361">
        <v>0</v>
      </c>
      <c r="O20" s="361">
        <v>0</v>
      </c>
      <c r="P20" s="361">
        <v>0</v>
      </c>
      <c r="Q20" s="361">
        <v>0</v>
      </c>
      <c r="R20" s="361">
        <v>0</v>
      </c>
      <c r="S20" s="361">
        <v>0</v>
      </c>
      <c r="T20" s="103">
        <v>0</v>
      </c>
      <c r="U20" s="361">
        <v>0</v>
      </c>
      <c r="V20" s="114" t="s">
        <v>975</v>
      </c>
      <c r="W20" s="361">
        <v>898.19</v>
      </c>
      <c r="X20" s="361">
        <v>2058926</v>
      </c>
      <c r="Y20" s="361">
        <v>0</v>
      </c>
      <c r="Z20" s="361">
        <v>0</v>
      </c>
      <c r="AA20" s="361">
        <v>0</v>
      </c>
      <c r="AB20" s="361">
        <v>0</v>
      </c>
      <c r="AC20" s="361">
        <v>0</v>
      </c>
      <c r="AD20" s="361">
        <v>0</v>
      </c>
      <c r="AE20" s="361">
        <v>0</v>
      </c>
      <c r="AF20" s="361">
        <v>0</v>
      </c>
      <c r="AG20" s="361">
        <v>0</v>
      </c>
      <c r="AH20" s="361">
        <v>0</v>
      </c>
      <c r="AI20" s="361">
        <v>0</v>
      </c>
      <c r="AJ20" s="380">
        <v>62753.1</v>
      </c>
      <c r="AK20" s="380">
        <v>41350.519999999997</v>
      </c>
      <c r="AL20" s="380">
        <v>0</v>
      </c>
      <c r="AN20" s="390">
        <f>I20/'Приложение 1.1'!J18</f>
        <v>0</v>
      </c>
      <c r="AO20" s="390" t="e">
        <f t="shared" si="10"/>
        <v>#DIV/0!</v>
      </c>
      <c r="AP20" s="390" t="e">
        <f t="shared" si="11"/>
        <v>#DIV/0!</v>
      </c>
      <c r="AQ20" s="390" t="e">
        <f t="shared" si="12"/>
        <v>#DIV/0!</v>
      </c>
      <c r="AR20" s="390" t="e">
        <f t="shared" si="13"/>
        <v>#DIV/0!</v>
      </c>
      <c r="AS20" s="390" t="e">
        <f t="shared" si="14"/>
        <v>#DIV/0!</v>
      </c>
      <c r="AT20" s="390" t="e">
        <f t="shared" si="15"/>
        <v>#DIV/0!</v>
      </c>
      <c r="AU20" s="390">
        <f t="shared" si="16"/>
        <v>2292.3056368919715</v>
      </c>
      <c r="AV20" s="390" t="e">
        <f t="shared" si="17"/>
        <v>#DIV/0!</v>
      </c>
      <c r="AW20" s="390" t="e">
        <f t="shared" si="18"/>
        <v>#DIV/0!</v>
      </c>
      <c r="AX20" s="390" t="e">
        <f t="shared" si="19"/>
        <v>#DIV/0!</v>
      </c>
      <c r="AY20" s="390">
        <f>AI20/'Приложение 1.1'!J18</f>
        <v>0</v>
      </c>
      <c r="AZ20" s="390">
        <v>730.08</v>
      </c>
      <c r="BA20" s="390">
        <v>2070.12</v>
      </c>
      <c r="BB20" s="390">
        <v>848.92</v>
      </c>
      <c r="BC20" s="390">
        <v>819.73</v>
      </c>
      <c r="BD20" s="390">
        <v>611.5</v>
      </c>
      <c r="BE20" s="390">
        <v>1080.04</v>
      </c>
      <c r="BF20" s="390">
        <v>2102000</v>
      </c>
      <c r="BG20" s="390">
        <f t="shared" si="20"/>
        <v>4607.6000000000004</v>
      </c>
      <c r="BH20" s="390">
        <v>8748.57</v>
      </c>
      <c r="BI20" s="390">
        <v>3389.61</v>
      </c>
      <c r="BJ20" s="390">
        <v>5995.76</v>
      </c>
      <c r="BK20" s="390">
        <v>548.62</v>
      </c>
      <c r="BL20" s="391" t="str">
        <f t="shared" si="21"/>
        <v xml:space="preserve"> </v>
      </c>
      <c r="BM20" s="391" t="e">
        <f t="shared" si="22"/>
        <v>#DIV/0!</v>
      </c>
      <c r="BN20" s="391" t="e">
        <f t="shared" si="23"/>
        <v>#DIV/0!</v>
      </c>
      <c r="BO20" s="391" t="e">
        <f t="shared" si="24"/>
        <v>#DIV/0!</v>
      </c>
      <c r="BP20" s="391" t="e">
        <f t="shared" si="25"/>
        <v>#DIV/0!</v>
      </c>
      <c r="BQ20" s="391" t="e">
        <f t="shared" si="26"/>
        <v>#DIV/0!</v>
      </c>
      <c r="BR20" s="391" t="e">
        <f t="shared" si="27"/>
        <v>#DIV/0!</v>
      </c>
      <c r="BS20" s="391" t="str">
        <f t="shared" si="34"/>
        <v xml:space="preserve"> </v>
      </c>
      <c r="BT20" s="391" t="e">
        <f t="shared" si="28"/>
        <v>#DIV/0!</v>
      </c>
      <c r="BU20" s="391" t="e">
        <f t="shared" si="29"/>
        <v>#DIV/0!</v>
      </c>
      <c r="BV20" s="391" t="e">
        <f t="shared" si="30"/>
        <v>#DIV/0!</v>
      </c>
      <c r="BW20" s="391" t="str">
        <f t="shared" si="31"/>
        <v xml:space="preserve"> </v>
      </c>
      <c r="BY20" s="388">
        <f t="shared" si="6"/>
        <v>2.9011669290039586</v>
      </c>
      <c r="BZ20" s="392">
        <f t="shared" si="7"/>
        <v>1.9116945795684479</v>
      </c>
      <c r="CA20" s="393">
        <f t="shared" si="8"/>
        <v>2408.2094211692402</v>
      </c>
      <c r="CB20" s="390">
        <f t="shared" ref="CB20:CB81" si="35">IF(V20="ПК",4814.95,4621.88)</f>
        <v>4814.95</v>
      </c>
      <c r="CC20" s="18" t="str">
        <f t="shared" si="32"/>
        <v xml:space="preserve"> </v>
      </c>
    </row>
    <row r="21" spans="1:81" s="26" customFormat="1" ht="9" customHeight="1">
      <c r="A21" s="368">
        <v>5</v>
      </c>
      <c r="B21" s="173" t="s">
        <v>477</v>
      </c>
      <c r="C21" s="178">
        <v>3234.4</v>
      </c>
      <c r="D21" s="114"/>
      <c r="E21" s="389">
        <f t="shared" si="4"/>
        <v>-621326.37999999989</v>
      </c>
      <c r="F21" s="269">
        <v>2770554</v>
      </c>
      <c r="G21" s="178">
        <f t="shared" si="33"/>
        <v>2149227.62</v>
      </c>
      <c r="H21" s="361">
        <f t="shared" si="9"/>
        <v>0</v>
      </c>
      <c r="I21" s="178">
        <v>0</v>
      </c>
      <c r="J21" s="178">
        <v>0</v>
      </c>
      <c r="K21" s="178">
        <v>0</v>
      </c>
      <c r="L21" s="178">
        <v>0</v>
      </c>
      <c r="M21" s="178">
        <v>0</v>
      </c>
      <c r="N21" s="361">
        <v>0</v>
      </c>
      <c r="O21" s="361">
        <v>0</v>
      </c>
      <c r="P21" s="361">
        <v>0</v>
      </c>
      <c r="Q21" s="361">
        <v>0</v>
      </c>
      <c r="R21" s="361">
        <v>0</v>
      </c>
      <c r="S21" s="361">
        <v>0</v>
      </c>
      <c r="T21" s="103">
        <v>0</v>
      </c>
      <c r="U21" s="361">
        <v>0</v>
      </c>
      <c r="V21" s="114" t="s">
        <v>975</v>
      </c>
      <c r="W21" s="361">
        <v>896.1</v>
      </c>
      <c r="X21" s="361">
        <v>2045124</v>
      </c>
      <c r="Y21" s="361">
        <v>0</v>
      </c>
      <c r="Z21" s="361">
        <v>0</v>
      </c>
      <c r="AA21" s="361">
        <v>0</v>
      </c>
      <c r="AB21" s="361">
        <v>0</v>
      </c>
      <c r="AC21" s="361">
        <v>0</v>
      </c>
      <c r="AD21" s="361">
        <v>0</v>
      </c>
      <c r="AE21" s="361">
        <v>0</v>
      </c>
      <c r="AF21" s="361">
        <v>0</v>
      </c>
      <c r="AG21" s="361">
        <v>0</v>
      </c>
      <c r="AH21" s="361">
        <v>0</v>
      </c>
      <c r="AI21" s="361">
        <v>0</v>
      </c>
      <c r="AJ21" s="380">
        <v>62753.1</v>
      </c>
      <c r="AK21" s="380">
        <v>41350.519999999997</v>
      </c>
      <c r="AL21" s="380">
        <v>0</v>
      </c>
      <c r="AN21" s="390">
        <f>I21/'Приложение 1.1'!J19</f>
        <v>0</v>
      </c>
      <c r="AO21" s="390" t="e">
        <f t="shared" si="10"/>
        <v>#DIV/0!</v>
      </c>
      <c r="AP21" s="390" t="e">
        <f t="shared" si="11"/>
        <v>#DIV/0!</v>
      </c>
      <c r="AQ21" s="390" t="e">
        <f t="shared" si="12"/>
        <v>#DIV/0!</v>
      </c>
      <c r="AR21" s="390" t="e">
        <f t="shared" si="13"/>
        <v>#DIV/0!</v>
      </c>
      <c r="AS21" s="390" t="e">
        <f t="shared" si="14"/>
        <v>#DIV/0!</v>
      </c>
      <c r="AT21" s="390" t="e">
        <f t="shared" si="15"/>
        <v>#DIV/0!</v>
      </c>
      <c r="AU21" s="390">
        <f t="shared" si="16"/>
        <v>2282.2497489119519</v>
      </c>
      <c r="AV21" s="390" t="e">
        <f t="shared" si="17"/>
        <v>#DIV/0!</v>
      </c>
      <c r="AW21" s="390" t="e">
        <f t="shared" si="18"/>
        <v>#DIV/0!</v>
      </c>
      <c r="AX21" s="390" t="e">
        <f t="shared" si="19"/>
        <v>#DIV/0!</v>
      </c>
      <c r="AY21" s="390">
        <f>AI21/'Приложение 1.1'!J19</f>
        <v>0</v>
      </c>
      <c r="AZ21" s="390">
        <v>730.08</v>
      </c>
      <c r="BA21" s="390">
        <v>2070.12</v>
      </c>
      <c r="BB21" s="390">
        <v>848.92</v>
      </c>
      <c r="BC21" s="390">
        <v>819.73</v>
      </c>
      <c r="BD21" s="390">
        <v>611.5</v>
      </c>
      <c r="BE21" s="390">
        <v>1080.04</v>
      </c>
      <c r="BF21" s="390">
        <v>2102000</v>
      </c>
      <c r="BG21" s="390">
        <f t="shared" si="20"/>
        <v>4607.6000000000004</v>
      </c>
      <c r="BH21" s="390">
        <v>8748.57</v>
      </c>
      <c r="BI21" s="390">
        <v>3389.61</v>
      </c>
      <c r="BJ21" s="390">
        <v>5995.76</v>
      </c>
      <c r="BK21" s="390">
        <v>548.62</v>
      </c>
      <c r="BL21" s="391" t="str">
        <f t="shared" si="21"/>
        <v xml:space="preserve"> </v>
      </c>
      <c r="BM21" s="391" t="e">
        <f t="shared" si="22"/>
        <v>#DIV/0!</v>
      </c>
      <c r="BN21" s="391" t="e">
        <f t="shared" si="23"/>
        <v>#DIV/0!</v>
      </c>
      <c r="BO21" s="391" t="e">
        <f t="shared" si="24"/>
        <v>#DIV/0!</v>
      </c>
      <c r="BP21" s="391" t="e">
        <f t="shared" si="25"/>
        <v>#DIV/0!</v>
      </c>
      <c r="BQ21" s="391" t="e">
        <f t="shared" si="26"/>
        <v>#DIV/0!</v>
      </c>
      <c r="BR21" s="391" t="e">
        <f t="shared" si="27"/>
        <v>#DIV/0!</v>
      </c>
      <c r="BS21" s="391" t="str">
        <f t="shared" si="34"/>
        <v xml:space="preserve"> </v>
      </c>
      <c r="BT21" s="391" t="e">
        <f t="shared" si="28"/>
        <v>#DIV/0!</v>
      </c>
      <c r="BU21" s="391" t="e">
        <f t="shared" si="29"/>
        <v>#DIV/0!</v>
      </c>
      <c r="BV21" s="391" t="e">
        <f t="shared" si="30"/>
        <v>#DIV/0!</v>
      </c>
      <c r="BW21" s="391" t="str">
        <f t="shared" si="31"/>
        <v xml:space="preserve"> </v>
      </c>
      <c r="BY21" s="388">
        <f t="shared" si="6"/>
        <v>2.9197977643708115</v>
      </c>
      <c r="BZ21" s="392">
        <f t="shared" si="7"/>
        <v>1.923971179934864</v>
      </c>
      <c r="CA21" s="393">
        <f t="shared" si="8"/>
        <v>2398.4238589443144</v>
      </c>
      <c r="CB21" s="390">
        <f t="shared" si="35"/>
        <v>4814.95</v>
      </c>
      <c r="CC21" s="18" t="str">
        <f t="shared" si="32"/>
        <v xml:space="preserve"> </v>
      </c>
    </row>
    <row r="22" spans="1:81" s="26" customFormat="1" ht="9" customHeight="1">
      <c r="A22" s="368">
        <v>6</v>
      </c>
      <c r="B22" s="173" t="s">
        <v>478</v>
      </c>
      <c r="C22" s="178">
        <v>2881.9</v>
      </c>
      <c r="D22" s="114"/>
      <c r="E22" s="389">
        <f t="shared" si="4"/>
        <v>-367599.56000000006</v>
      </c>
      <c r="F22" s="269">
        <v>2417150</v>
      </c>
      <c r="G22" s="178">
        <f t="shared" si="33"/>
        <v>2049550.44</v>
      </c>
      <c r="H22" s="361">
        <f t="shared" si="9"/>
        <v>0</v>
      </c>
      <c r="I22" s="178">
        <v>0</v>
      </c>
      <c r="J22" s="178">
        <v>0</v>
      </c>
      <c r="K22" s="178">
        <v>0</v>
      </c>
      <c r="L22" s="178">
        <v>0</v>
      </c>
      <c r="M22" s="178">
        <v>0</v>
      </c>
      <c r="N22" s="361">
        <v>0</v>
      </c>
      <c r="O22" s="361">
        <v>0</v>
      </c>
      <c r="P22" s="361">
        <v>0</v>
      </c>
      <c r="Q22" s="361">
        <v>0</v>
      </c>
      <c r="R22" s="361">
        <v>0</v>
      </c>
      <c r="S22" s="361">
        <v>0</v>
      </c>
      <c r="T22" s="103">
        <v>0</v>
      </c>
      <c r="U22" s="361">
        <v>0</v>
      </c>
      <c r="V22" s="114" t="s">
        <v>975</v>
      </c>
      <c r="W22" s="361">
        <v>678</v>
      </c>
      <c r="X22" s="361">
        <v>1958726</v>
      </c>
      <c r="Y22" s="361">
        <v>0</v>
      </c>
      <c r="Z22" s="361">
        <v>0</v>
      </c>
      <c r="AA22" s="361">
        <v>0</v>
      </c>
      <c r="AB22" s="361">
        <v>0</v>
      </c>
      <c r="AC22" s="361">
        <v>0</v>
      </c>
      <c r="AD22" s="361">
        <v>0</v>
      </c>
      <c r="AE22" s="361">
        <v>0</v>
      </c>
      <c r="AF22" s="361">
        <v>0</v>
      </c>
      <c r="AG22" s="361">
        <v>0</v>
      </c>
      <c r="AH22" s="361">
        <v>0</v>
      </c>
      <c r="AI22" s="361">
        <v>0</v>
      </c>
      <c r="AJ22" s="380">
        <v>54748.480000000003</v>
      </c>
      <c r="AK22" s="380">
        <v>36075.96</v>
      </c>
      <c r="AL22" s="380">
        <v>0</v>
      </c>
      <c r="AN22" s="390">
        <f>I22/'Приложение 1.1'!J20</f>
        <v>0</v>
      </c>
      <c r="AO22" s="390" t="e">
        <f t="shared" si="10"/>
        <v>#DIV/0!</v>
      </c>
      <c r="AP22" s="390" t="e">
        <f t="shared" si="11"/>
        <v>#DIV/0!</v>
      </c>
      <c r="AQ22" s="390" t="e">
        <f t="shared" si="12"/>
        <v>#DIV/0!</v>
      </c>
      <c r="AR22" s="390" t="e">
        <f t="shared" si="13"/>
        <v>#DIV/0!</v>
      </c>
      <c r="AS22" s="390" t="e">
        <f t="shared" si="14"/>
        <v>#DIV/0!</v>
      </c>
      <c r="AT22" s="390" t="e">
        <f t="shared" si="15"/>
        <v>#DIV/0!</v>
      </c>
      <c r="AU22" s="390">
        <f t="shared" si="16"/>
        <v>2888.9764011799411</v>
      </c>
      <c r="AV22" s="390" t="e">
        <f t="shared" si="17"/>
        <v>#DIV/0!</v>
      </c>
      <c r="AW22" s="390" t="e">
        <f t="shared" si="18"/>
        <v>#DIV/0!</v>
      </c>
      <c r="AX22" s="390" t="e">
        <f t="shared" si="19"/>
        <v>#DIV/0!</v>
      </c>
      <c r="AY22" s="390">
        <f>AI22/'Приложение 1.1'!J20</f>
        <v>0</v>
      </c>
      <c r="AZ22" s="390">
        <v>730.08</v>
      </c>
      <c r="BA22" s="390">
        <v>2070.12</v>
      </c>
      <c r="BB22" s="390">
        <v>848.92</v>
      </c>
      <c r="BC22" s="390">
        <v>819.73</v>
      </c>
      <c r="BD22" s="390">
        <v>611.5</v>
      </c>
      <c r="BE22" s="390">
        <v>1080.04</v>
      </c>
      <c r="BF22" s="390">
        <v>2102000</v>
      </c>
      <c r="BG22" s="390">
        <f t="shared" si="20"/>
        <v>4607.6000000000004</v>
      </c>
      <c r="BH22" s="390">
        <v>8748.57</v>
      </c>
      <c r="BI22" s="390">
        <v>3389.61</v>
      </c>
      <c r="BJ22" s="390">
        <v>5995.76</v>
      </c>
      <c r="BK22" s="390">
        <v>548.62</v>
      </c>
      <c r="BL22" s="391" t="str">
        <f t="shared" si="21"/>
        <v xml:space="preserve"> </v>
      </c>
      <c r="BM22" s="391" t="e">
        <f t="shared" si="22"/>
        <v>#DIV/0!</v>
      </c>
      <c r="BN22" s="391" t="e">
        <f t="shared" si="23"/>
        <v>#DIV/0!</v>
      </c>
      <c r="BO22" s="391" t="e">
        <f t="shared" si="24"/>
        <v>#DIV/0!</v>
      </c>
      <c r="BP22" s="391" t="e">
        <f t="shared" si="25"/>
        <v>#DIV/0!</v>
      </c>
      <c r="BQ22" s="391" t="e">
        <f t="shared" si="26"/>
        <v>#DIV/0!</v>
      </c>
      <c r="BR22" s="391" t="e">
        <f t="shared" si="27"/>
        <v>#DIV/0!</v>
      </c>
      <c r="BS22" s="391" t="str">
        <f t="shared" si="34"/>
        <v xml:space="preserve"> </v>
      </c>
      <c r="BT22" s="391" t="e">
        <f t="shared" si="28"/>
        <v>#DIV/0!</v>
      </c>
      <c r="BU22" s="391" t="e">
        <f t="shared" si="29"/>
        <v>#DIV/0!</v>
      </c>
      <c r="BV22" s="391" t="e">
        <f t="shared" si="30"/>
        <v>#DIV/0!</v>
      </c>
      <c r="BW22" s="391" t="str">
        <f t="shared" si="31"/>
        <v xml:space="preserve"> </v>
      </c>
      <c r="BY22" s="388">
        <f t="shared" si="6"/>
        <v>2.67124335812882</v>
      </c>
      <c r="BZ22" s="392">
        <f t="shared" si="7"/>
        <v>1.7601889319689052</v>
      </c>
      <c r="CA22" s="393">
        <f t="shared" si="8"/>
        <v>3022.9357522123892</v>
      </c>
      <c r="CB22" s="390">
        <f t="shared" si="35"/>
        <v>4814.95</v>
      </c>
      <c r="CC22" s="18" t="str">
        <f t="shared" si="32"/>
        <v xml:space="preserve"> </v>
      </c>
    </row>
    <row r="23" spans="1:81" s="26" customFormat="1" ht="9" customHeight="1">
      <c r="A23" s="368">
        <v>7</v>
      </c>
      <c r="B23" s="173" t="s">
        <v>479</v>
      </c>
      <c r="C23" s="178">
        <v>2377.6</v>
      </c>
      <c r="D23" s="114"/>
      <c r="E23" s="389">
        <f t="shared" si="4"/>
        <v>-465233.64000000013</v>
      </c>
      <c r="F23" s="269">
        <v>2890578</v>
      </c>
      <c r="G23" s="178">
        <f t="shared" si="33"/>
        <v>2425344.36</v>
      </c>
      <c r="H23" s="361">
        <f t="shared" si="9"/>
        <v>0</v>
      </c>
      <c r="I23" s="178">
        <v>0</v>
      </c>
      <c r="J23" s="178">
        <v>0</v>
      </c>
      <c r="K23" s="178">
        <v>0</v>
      </c>
      <c r="L23" s="178">
        <v>0</v>
      </c>
      <c r="M23" s="178">
        <v>0</v>
      </c>
      <c r="N23" s="361">
        <v>0</v>
      </c>
      <c r="O23" s="361">
        <v>0</v>
      </c>
      <c r="P23" s="361">
        <v>0</v>
      </c>
      <c r="Q23" s="361">
        <v>0</v>
      </c>
      <c r="R23" s="361">
        <v>0</v>
      </c>
      <c r="S23" s="361">
        <v>0</v>
      </c>
      <c r="T23" s="103">
        <v>0</v>
      </c>
      <c r="U23" s="361">
        <v>0</v>
      </c>
      <c r="V23" s="114" t="s">
        <v>975</v>
      </c>
      <c r="W23" s="361">
        <v>688.54</v>
      </c>
      <c r="X23" s="361">
        <v>2319766</v>
      </c>
      <c r="Y23" s="361">
        <v>0</v>
      </c>
      <c r="Z23" s="361">
        <v>0</v>
      </c>
      <c r="AA23" s="361">
        <v>0</v>
      </c>
      <c r="AB23" s="361">
        <v>0</v>
      </c>
      <c r="AC23" s="361">
        <v>0</v>
      </c>
      <c r="AD23" s="361">
        <v>0</v>
      </c>
      <c r="AE23" s="361">
        <v>0</v>
      </c>
      <c r="AF23" s="361">
        <v>0</v>
      </c>
      <c r="AG23" s="361">
        <v>0</v>
      </c>
      <c r="AH23" s="361">
        <v>0</v>
      </c>
      <c r="AI23" s="361">
        <v>0</v>
      </c>
      <c r="AJ23" s="380">
        <v>62436.480000000003</v>
      </c>
      <c r="AK23" s="380">
        <v>43141.88</v>
      </c>
      <c r="AL23" s="380">
        <v>0</v>
      </c>
      <c r="AN23" s="390">
        <f>I23/'Приложение 1.1'!J21</f>
        <v>0</v>
      </c>
      <c r="AO23" s="390" t="e">
        <f t="shared" si="10"/>
        <v>#DIV/0!</v>
      </c>
      <c r="AP23" s="390" t="e">
        <f t="shared" si="11"/>
        <v>#DIV/0!</v>
      </c>
      <c r="AQ23" s="390" t="e">
        <f t="shared" si="12"/>
        <v>#DIV/0!</v>
      </c>
      <c r="AR23" s="390" t="e">
        <f t="shared" si="13"/>
        <v>#DIV/0!</v>
      </c>
      <c r="AS23" s="390" t="e">
        <f t="shared" si="14"/>
        <v>#DIV/0!</v>
      </c>
      <c r="AT23" s="390" t="e">
        <f t="shared" si="15"/>
        <v>#DIV/0!</v>
      </c>
      <c r="AU23" s="390">
        <f t="shared" si="16"/>
        <v>3369.1085485229619</v>
      </c>
      <c r="AV23" s="390" t="e">
        <f t="shared" si="17"/>
        <v>#DIV/0!</v>
      </c>
      <c r="AW23" s="390" t="e">
        <f t="shared" si="18"/>
        <v>#DIV/0!</v>
      </c>
      <c r="AX23" s="390" t="e">
        <f t="shared" si="19"/>
        <v>#DIV/0!</v>
      </c>
      <c r="AY23" s="390">
        <f>AI23/'Приложение 1.1'!J21</f>
        <v>0</v>
      </c>
      <c r="AZ23" s="390">
        <v>730.08</v>
      </c>
      <c r="BA23" s="390">
        <v>2070.12</v>
      </c>
      <c r="BB23" s="390">
        <v>848.92</v>
      </c>
      <c r="BC23" s="390">
        <v>819.73</v>
      </c>
      <c r="BD23" s="390">
        <v>611.5</v>
      </c>
      <c r="BE23" s="390">
        <v>1080.04</v>
      </c>
      <c r="BF23" s="390">
        <v>2102000</v>
      </c>
      <c r="BG23" s="390">
        <f t="shared" si="20"/>
        <v>4607.6000000000004</v>
      </c>
      <c r="BH23" s="390">
        <v>8748.57</v>
      </c>
      <c r="BI23" s="390">
        <v>3389.61</v>
      </c>
      <c r="BJ23" s="390">
        <v>5995.76</v>
      </c>
      <c r="BK23" s="390">
        <v>548.62</v>
      </c>
      <c r="BL23" s="391" t="str">
        <f t="shared" si="21"/>
        <v xml:space="preserve"> </v>
      </c>
      <c r="BM23" s="391" t="e">
        <f t="shared" si="22"/>
        <v>#DIV/0!</v>
      </c>
      <c r="BN23" s="391" t="e">
        <f t="shared" si="23"/>
        <v>#DIV/0!</v>
      </c>
      <c r="BO23" s="391" t="e">
        <f t="shared" si="24"/>
        <v>#DIV/0!</v>
      </c>
      <c r="BP23" s="391" t="e">
        <f t="shared" si="25"/>
        <v>#DIV/0!</v>
      </c>
      <c r="BQ23" s="391" t="e">
        <f t="shared" si="26"/>
        <v>#DIV/0!</v>
      </c>
      <c r="BR23" s="391" t="e">
        <f t="shared" si="27"/>
        <v>#DIV/0!</v>
      </c>
      <c r="BS23" s="391" t="str">
        <f t="shared" si="34"/>
        <v xml:space="preserve"> </v>
      </c>
      <c r="BT23" s="391" t="e">
        <f t="shared" si="28"/>
        <v>#DIV/0!</v>
      </c>
      <c r="BU23" s="391" t="e">
        <f t="shared" si="29"/>
        <v>#DIV/0!</v>
      </c>
      <c r="BV23" s="391" t="e">
        <f t="shared" si="30"/>
        <v>#DIV/0!</v>
      </c>
      <c r="BW23" s="391" t="str">
        <f t="shared" si="31"/>
        <v xml:space="preserve"> </v>
      </c>
      <c r="BY23" s="388">
        <f t="shared" si="6"/>
        <v>2.5743346400508673</v>
      </c>
      <c r="BZ23" s="392">
        <f t="shared" si="7"/>
        <v>1.778794001854648</v>
      </c>
      <c r="CA23" s="393">
        <f t="shared" si="8"/>
        <v>3522.4451157521712</v>
      </c>
      <c r="CB23" s="390">
        <f t="shared" si="35"/>
        <v>4814.95</v>
      </c>
      <c r="CC23" s="18" t="str">
        <f t="shared" si="32"/>
        <v xml:space="preserve"> </v>
      </c>
    </row>
    <row r="24" spans="1:81" s="26" customFormat="1" ht="9" customHeight="1">
      <c r="A24" s="368">
        <v>8</v>
      </c>
      <c r="B24" s="173" t="s">
        <v>480</v>
      </c>
      <c r="C24" s="178">
        <v>2525.73</v>
      </c>
      <c r="D24" s="174"/>
      <c r="E24" s="389">
        <f t="shared" si="4"/>
        <v>-737200.91999999993</v>
      </c>
      <c r="F24" s="389">
        <v>2865324</v>
      </c>
      <c r="G24" s="178">
        <f>ROUND(H24+U24+X24+Z24+AB24+AD24+AF24+AH24+AI24+AJ24+AK24+AL24,2)</f>
        <v>2128123.08</v>
      </c>
      <c r="H24" s="361">
        <f t="shared" si="9"/>
        <v>0</v>
      </c>
      <c r="I24" s="178">
        <v>0</v>
      </c>
      <c r="J24" s="178">
        <v>0</v>
      </c>
      <c r="K24" s="178">
        <v>0</v>
      </c>
      <c r="L24" s="178">
        <v>0</v>
      </c>
      <c r="M24" s="178">
        <v>0</v>
      </c>
      <c r="N24" s="361">
        <v>0</v>
      </c>
      <c r="O24" s="361">
        <v>0</v>
      </c>
      <c r="P24" s="361">
        <v>0</v>
      </c>
      <c r="Q24" s="361">
        <v>0</v>
      </c>
      <c r="R24" s="361">
        <v>0</v>
      </c>
      <c r="S24" s="361">
        <v>0</v>
      </c>
      <c r="T24" s="103">
        <v>0</v>
      </c>
      <c r="U24" s="361">
        <v>0</v>
      </c>
      <c r="V24" s="174" t="s">
        <v>976</v>
      </c>
      <c r="W24" s="361">
        <v>823</v>
      </c>
      <c r="X24" s="361">
        <v>1999828.2</v>
      </c>
      <c r="Y24" s="361">
        <v>0</v>
      </c>
      <c r="Z24" s="361">
        <v>0</v>
      </c>
      <c r="AA24" s="361">
        <v>0</v>
      </c>
      <c r="AB24" s="361">
        <v>0</v>
      </c>
      <c r="AC24" s="361">
        <v>0</v>
      </c>
      <c r="AD24" s="361">
        <v>0</v>
      </c>
      <c r="AE24" s="361">
        <v>0</v>
      </c>
      <c r="AF24" s="361">
        <v>0</v>
      </c>
      <c r="AG24" s="361">
        <v>0</v>
      </c>
      <c r="AH24" s="361">
        <v>0</v>
      </c>
      <c r="AI24" s="361">
        <v>0</v>
      </c>
      <c r="AJ24" s="380">
        <v>85529.919999999998</v>
      </c>
      <c r="AK24" s="380">
        <v>42764.959999999999</v>
      </c>
      <c r="AL24" s="380">
        <v>0</v>
      </c>
      <c r="AN24" s="390">
        <f>I24/'Приложение 1.1'!J22</f>
        <v>0</v>
      </c>
      <c r="AO24" s="390" t="e">
        <f t="shared" si="10"/>
        <v>#DIV/0!</v>
      </c>
      <c r="AP24" s="390" t="e">
        <f t="shared" si="11"/>
        <v>#DIV/0!</v>
      </c>
      <c r="AQ24" s="390" t="e">
        <f t="shared" si="12"/>
        <v>#DIV/0!</v>
      </c>
      <c r="AR24" s="390" t="e">
        <f t="shared" si="13"/>
        <v>#DIV/0!</v>
      </c>
      <c r="AS24" s="390" t="e">
        <f t="shared" si="14"/>
        <v>#DIV/0!</v>
      </c>
      <c r="AT24" s="390" t="e">
        <f t="shared" si="15"/>
        <v>#DIV/0!</v>
      </c>
      <c r="AU24" s="390">
        <f t="shared" si="16"/>
        <v>2429.9249088699876</v>
      </c>
      <c r="AV24" s="390" t="e">
        <f t="shared" si="17"/>
        <v>#DIV/0!</v>
      </c>
      <c r="AW24" s="390" t="e">
        <f t="shared" si="18"/>
        <v>#DIV/0!</v>
      </c>
      <c r="AX24" s="390" t="e">
        <f t="shared" si="19"/>
        <v>#DIV/0!</v>
      </c>
      <c r="AY24" s="390">
        <f>AI24/'Приложение 1.1'!J22</f>
        <v>0</v>
      </c>
      <c r="AZ24" s="390">
        <v>730.08</v>
      </c>
      <c r="BA24" s="390">
        <v>2070.12</v>
      </c>
      <c r="BB24" s="390">
        <v>848.92</v>
      </c>
      <c r="BC24" s="390">
        <v>819.73</v>
      </c>
      <c r="BD24" s="390">
        <v>611.5</v>
      </c>
      <c r="BE24" s="390">
        <v>1080.04</v>
      </c>
      <c r="BF24" s="390">
        <v>2102000</v>
      </c>
      <c r="BG24" s="390">
        <f t="shared" si="20"/>
        <v>4422.8500000000004</v>
      </c>
      <c r="BH24" s="390">
        <v>8748.57</v>
      </c>
      <c r="BI24" s="390">
        <v>3389.61</v>
      </c>
      <c r="BJ24" s="390">
        <v>5995.76</v>
      </c>
      <c r="BK24" s="390">
        <v>548.62</v>
      </c>
      <c r="BL24" s="391" t="str">
        <f t="shared" si="21"/>
        <v xml:space="preserve"> </v>
      </c>
      <c r="BM24" s="391" t="e">
        <f t="shared" si="22"/>
        <v>#DIV/0!</v>
      </c>
      <c r="BN24" s="391" t="e">
        <f t="shared" si="23"/>
        <v>#DIV/0!</v>
      </c>
      <c r="BO24" s="391" t="e">
        <f t="shared" si="24"/>
        <v>#DIV/0!</v>
      </c>
      <c r="BP24" s="391" t="e">
        <f t="shared" si="25"/>
        <v>#DIV/0!</v>
      </c>
      <c r="BQ24" s="391" t="e">
        <f t="shared" si="26"/>
        <v>#DIV/0!</v>
      </c>
      <c r="BR24" s="391" t="e">
        <f t="shared" si="27"/>
        <v>#DIV/0!</v>
      </c>
      <c r="BS24" s="391" t="str">
        <f t="shared" si="34"/>
        <v xml:space="preserve"> </v>
      </c>
      <c r="BT24" s="391" t="e">
        <f t="shared" si="28"/>
        <v>#DIV/0!</v>
      </c>
      <c r="BU24" s="391" t="e">
        <f t="shared" si="29"/>
        <v>#DIV/0!</v>
      </c>
      <c r="BV24" s="391" t="e">
        <f t="shared" si="30"/>
        <v>#DIV/0!</v>
      </c>
      <c r="BW24" s="391" t="str">
        <f t="shared" si="31"/>
        <v xml:space="preserve"> </v>
      </c>
      <c r="BY24" s="388">
        <f t="shared" si="6"/>
        <v>4.0190307038068491</v>
      </c>
      <c r="BZ24" s="392">
        <f t="shared" si="7"/>
        <v>2.0095153519034246</v>
      </c>
      <c r="CA24" s="393">
        <f t="shared" si="8"/>
        <v>2585.8117618469018</v>
      </c>
      <c r="CB24" s="390">
        <f t="shared" si="35"/>
        <v>4621.88</v>
      </c>
      <c r="CC24" s="18" t="str">
        <f t="shared" si="32"/>
        <v xml:space="preserve"> </v>
      </c>
    </row>
    <row r="25" spans="1:81" s="26" customFormat="1" ht="9" customHeight="1">
      <c r="A25" s="368">
        <v>9</v>
      </c>
      <c r="B25" s="173" t="s">
        <v>481</v>
      </c>
      <c r="C25" s="178">
        <v>3098.8</v>
      </c>
      <c r="D25" s="114"/>
      <c r="E25" s="389">
        <f t="shared" si="4"/>
        <v>-512011.66999999993</v>
      </c>
      <c r="F25" s="269">
        <v>1600320</v>
      </c>
      <c r="G25" s="178">
        <f t="shared" si="33"/>
        <v>1088308.33</v>
      </c>
      <c r="H25" s="361">
        <f t="shared" si="9"/>
        <v>0</v>
      </c>
      <c r="I25" s="178">
        <v>0</v>
      </c>
      <c r="J25" s="178">
        <v>0</v>
      </c>
      <c r="K25" s="178">
        <v>0</v>
      </c>
      <c r="L25" s="178">
        <v>0</v>
      </c>
      <c r="M25" s="178">
        <v>0</v>
      </c>
      <c r="N25" s="361">
        <v>0</v>
      </c>
      <c r="O25" s="361">
        <v>0</v>
      </c>
      <c r="P25" s="361">
        <v>0</v>
      </c>
      <c r="Q25" s="361">
        <v>0</v>
      </c>
      <c r="R25" s="361">
        <v>0</v>
      </c>
      <c r="S25" s="361">
        <v>0</v>
      </c>
      <c r="T25" s="103">
        <v>0</v>
      </c>
      <c r="U25" s="361">
        <v>0</v>
      </c>
      <c r="V25" s="114" t="s">
        <v>975</v>
      </c>
      <c r="W25" s="361">
        <v>425</v>
      </c>
      <c r="X25" s="361">
        <v>1016654</v>
      </c>
      <c r="Y25" s="361">
        <v>0</v>
      </c>
      <c r="Z25" s="361">
        <v>0</v>
      </c>
      <c r="AA25" s="361">
        <v>0</v>
      </c>
      <c r="AB25" s="361">
        <v>0</v>
      </c>
      <c r="AC25" s="361">
        <v>0</v>
      </c>
      <c r="AD25" s="361">
        <v>0</v>
      </c>
      <c r="AE25" s="361">
        <v>0</v>
      </c>
      <c r="AF25" s="361">
        <v>0</v>
      </c>
      <c r="AG25" s="361">
        <v>0</v>
      </c>
      <c r="AH25" s="361">
        <v>0</v>
      </c>
      <c r="AI25" s="361">
        <v>0</v>
      </c>
      <c r="AJ25" s="380">
        <v>47769.55</v>
      </c>
      <c r="AK25" s="380">
        <v>23884.78</v>
      </c>
      <c r="AL25" s="380">
        <v>0</v>
      </c>
      <c r="AN25" s="390">
        <f>I25/'Приложение 1.1'!J23</f>
        <v>0</v>
      </c>
      <c r="AO25" s="390" t="e">
        <f t="shared" si="10"/>
        <v>#DIV/0!</v>
      </c>
      <c r="AP25" s="390" t="e">
        <f t="shared" si="11"/>
        <v>#DIV/0!</v>
      </c>
      <c r="AQ25" s="390" t="e">
        <f t="shared" si="12"/>
        <v>#DIV/0!</v>
      </c>
      <c r="AR25" s="390" t="e">
        <f t="shared" si="13"/>
        <v>#DIV/0!</v>
      </c>
      <c r="AS25" s="390" t="e">
        <f t="shared" si="14"/>
        <v>#DIV/0!</v>
      </c>
      <c r="AT25" s="390" t="e">
        <f t="shared" si="15"/>
        <v>#DIV/0!</v>
      </c>
      <c r="AU25" s="390">
        <f t="shared" si="16"/>
        <v>2392.1270588235293</v>
      </c>
      <c r="AV25" s="390" t="e">
        <f t="shared" si="17"/>
        <v>#DIV/0!</v>
      </c>
      <c r="AW25" s="390" t="e">
        <f t="shared" si="18"/>
        <v>#DIV/0!</v>
      </c>
      <c r="AX25" s="390" t="e">
        <f t="shared" si="19"/>
        <v>#DIV/0!</v>
      </c>
      <c r="AY25" s="390">
        <f>AI25/'Приложение 1.1'!J23</f>
        <v>0</v>
      </c>
      <c r="AZ25" s="390">
        <v>730.08</v>
      </c>
      <c r="BA25" s="390">
        <v>2070.12</v>
      </c>
      <c r="BB25" s="390">
        <v>848.92</v>
      </c>
      <c r="BC25" s="390">
        <v>819.73</v>
      </c>
      <c r="BD25" s="390">
        <v>611.5</v>
      </c>
      <c r="BE25" s="390">
        <v>1080.04</v>
      </c>
      <c r="BF25" s="390">
        <v>2102000</v>
      </c>
      <c r="BG25" s="390">
        <f t="shared" si="20"/>
        <v>4607.6000000000004</v>
      </c>
      <c r="BH25" s="390">
        <v>8748.57</v>
      </c>
      <c r="BI25" s="390">
        <v>3389.61</v>
      </c>
      <c r="BJ25" s="390">
        <v>5995.76</v>
      </c>
      <c r="BK25" s="390">
        <v>548.62</v>
      </c>
      <c r="BL25" s="391" t="str">
        <f t="shared" si="21"/>
        <v xml:space="preserve"> </v>
      </c>
      <c r="BM25" s="391" t="e">
        <f t="shared" si="22"/>
        <v>#DIV/0!</v>
      </c>
      <c r="BN25" s="391" t="e">
        <f t="shared" si="23"/>
        <v>#DIV/0!</v>
      </c>
      <c r="BO25" s="391" t="e">
        <f t="shared" si="24"/>
        <v>#DIV/0!</v>
      </c>
      <c r="BP25" s="391" t="e">
        <f t="shared" si="25"/>
        <v>#DIV/0!</v>
      </c>
      <c r="BQ25" s="391" t="e">
        <f t="shared" si="26"/>
        <v>#DIV/0!</v>
      </c>
      <c r="BR25" s="391" t="e">
        <f t="shared" si="27"/>
        <v>#DIV/0!</v>
      </c>
      <c r="BS25" s="391" t="str">
        <f t="shared" si="34"/>
        <v xml:space="preserve"> </v>
      </c>
      <c r="BT25" s="391" t="e">
        <f t="shared" si="28"/>
        <v>#DIV/0!</v>
      </c>
      <c r="BU25" s="391" t="e">
        <f t="shared" si="29"/>
        <v>#DIV/0!</v>
      </c>
      <c r="BV25" s="391" t="e">
        <f t="shared" si="30"/>
        <v>#DIV/0!</v>
      </c>
      <c r="BW25" s="391" t="str">
        <f t="shared" si="31"/>
        <v xml:space="preserve"> </v>
      </c>
      <c r="BY25" s="388">
        <f t="shared" si="6"/>
        <v>4.3893397379398911</v>
      </c>
      <c r="BZ25" s="392">
        <f t="shared" si="7"/>
        <v>2.1946703283985705</v>
      </c>
      <c r="CA25" s="393">
        <f t="shared" si="8"/>
        <v>2560.7254823529415</v>
      </c>
      <c r="CB25" s="390">
        <f t="shared" si="35"/>
        <v>4814.95</v>
      </c>
      <c r="CC25" s="18" t="str">
        <f t="shared" si="32"/>
        <v xml:space="preserve"> </v>
      </c>
    </row>
    <row r="26" spans="1:81" s="26" customFormat="1" ht="9" customHeight="1">
      <c r="A26" s="368">
        <v>10</v>
      </c>
      <c r="B26" s="173" t="s">
        <v>482</v>
      </c>
      <c r="C26" s="178">
        <v>1410.6</v>
      </c>
      <c r="D26" s="174"/>
      <c r="E26" s="389">
        <f t="shared" si="4"/>
        <v>-47157.939999999944</v>
      </c>
      <c r="F26" s="389">
        <v>1853082</v>
      </c>
      <c r="G26" s="178">
        <f t="shared" si="33"/>
        <v>1805924.06</v>
      </c>
      <c r="H26" s="361">
        <f t="shared" si="9"/>
        <v>0</v>
      </c>
      <c r="I26" s="178">
        <v>0</v>
      </c>
      <c r="J26" s="178">
        <v>0</v>
      </c>
      <c r="K26" s="178">
        <v>0</v>
      </c>
      <c r="L26" s="178">
        <v>0</v>
      </c>
      <c r="M26" s="178">
        <v>0</v>
      </c>
      <c r="N26" s="361">
        <v>0</v>
      </c>
      <c r="O26" s="361">
        <v>0</v>
      </c>
      <c r="P26" s="361">
        <v>0</v>
      </c>
      <c r="Q26" s="361">
        <v>0</v>
      </c>
      <c r="R26" s="361">
        <v>0</v>
      </c>
      <c r="S26" s="361">
        <v>0</v>
      </c>
      <c r="T26" s="103">
        <v>0</v>
      </c>
      <c r="U26" s="361">
        <v>0</v>
      </c>
      <c r="V26" s="174" t="s">
        <v>976</v>
      </c>
      <c r="W26" s="361">
        <v>542.02</v>
      </c>
      <c r="X26" s="361">
        <v>1731847.12</v>
      </c>
      <c r="Y26" s="361">
        <v>0</v>
      </c>
      <c r="Z26" s="361">
        <v>0</v>
      </c>
      <c r="AA26" s="361">
        <v>0</v>
      </c>
      <c r="AB26" s="361">
        <v>0</v>
      </c>
      <c r="AC26" s="361">
        <v>0</v>
      </c>
      <c r="AD26" s="361">
        <v>0</v>
      </c>
      <c r="AE26" s="361">
        <v>0</v>
      </c>
      <c r="AF26" s="361">
        <v>0</v>
      </c>
      <c r="AG26" s="361">
        <v>0</v>
      </c>
      <c r="AH26" s="361">
        <v>0</v>
      </c>
      <c r="AI26" s="361">
        <v>0</v>
      </c>
      <c r="AJ26" s="380">
        <v>46419.69</v>
      </c>
      <c r="AK26" s="380">
        <v>27657.25</v>
      </c>
      <c r="AL26" s="380">
        <v>0</v>
      </c>
      <c r="AN26" s="390">
        <f>I26/'Приложение 1.1'!J24</f>
        <v>0</v>
      </c>
      <c r="AO26" s="390" t="e">
        <f t="shared" si="10"/>
        <v>#DIV/0!</v>
      </c>
      <c r="AP26" s="390" t="e">
        <f t="shared" si="11"/>
        <v>#DIV/0!</v>
      </c>
      <c r="AQ26" s="390" t="e">
        <f t="shared" si="12"/>
        <v>#DIV/0!</v>
      </c>
      <c r="AR26" s="390" t="e">
        <f t="shared" si="13"/>
        <v>#DIV/0!</v>
      </c>
      <c r="AS26" s="390" t="e">
        <f t="shared" si="14"/>
        <v>#DIV/0!</v>
      </c>
      <c r="AT26" s="390" t="e">
        <f t="shared" si="15"/>
        <v>#DIV/0!</v>
      </c>
      <c r="AU26" s="390">
        <f t="shared" si="16"/>
        <v>3195.1719862735695</v>
      </c>
      <c r="AV26" s="390" t="e">
        <f t="shared" si="17"/>
        <v>#DIV/0!</v>
      </c>
      <c r="AW26" s="390" t="e">
        <f t="shared" si="18"/>
        <v>#DIV/0!</v>
      </c>
      <c r="AX26" s="390" t="e">
        <f t="shared" si="19"/>
        <v>#DIV/0!</v>
      </c>
      <c r="AY26" s="390">
        <f>AI26/'Приложение 1.1'!J24</f>
        <v>0</v>
      </c>
      <c r="AZ26" s="390">
        <v>730.08</v>
      </c>
      <c r="BA26" s="390">
        <v>2070.12</v>
      </c>
      <c r="BB26" s="390">
        <v>848.92</v>
      </c>
      <c r="BC26" s="390">
        <v>819.73</v>
      </c>
      <c r="BD26" s="390">
        <v>611.5</v>
      </c>
      <c r="BE26" s="390">
        <v>1080.04</v>
      </c>
      <c r="BF26" s="390">
        <v>2102000</v>
      </c>
      <c r="BG26" s="390">
        <f t="shared" si="20"/>
        <v>4422.8500000000004</v>
      </c>
      <c r="BH26" s="390">
        <v>8748.57</v>
      </c>
      <c r="BI26" s="390">
        <v>3389.61</v>
      </c>
      <c r="BJ26" s="390">
        <v>5995.76</v>
      </c>
      <c r="BK26" s="390">
        <v>548.62</v>
      </c>
      <c r="BL26" s="391" t="str">
        <f t="shared" si="21"/>
        <v xml:space="preserve"> </v>
      </c>
      <c r="BM26" s="391" t="e">
        <f t="shared" si="22"/>
        <v>#DIV/0!</v>
      </c>
      <c r="BN26" s="391" t="e">
        <f t="shared" si="23"/>
        <v>#DIV/0!</v>
      </c>
      <c r="BO26" s="391" t="e">
        <f t="shared" si="24"/>
        <v>#DIV/0!</v>
      </c>
      <c r="BP26" s="391" t="e">
        <f t="shared" si="25"/>
        <v>#DIV/0!</v>
      </c>
      <c r="BQ26" s="391" t="e">
        <f t="shared" si="26"/>
        <v>#DIV/0!</v>
      </c>
      <c r="BR26" s="391" t="e">
        <f t="shared" si="27"/>
        <v>#DIV/0!</v>
      </c>
      <c r="BS26" s="391" t="str">
        <f t="shared" si="34"/>
        <v xml:space="preserve"> </v>
      </c>
      <c r="BT26" s="391" t="e">
        <f t="shared" si="28"/>
        <v>#DIV/0!</v>
      </c>
      <c r="BU26" s="391" t="e">
        <f t="shared" si="29"/>
        <v>#DIV/0!</v>
      </c>
      <c r="BV26" s="391" t="e">
        <f t="shared" si="30"/>
        <v>#DIV/0!</v>
      </c>
      <c r="BW26" s="391" t="str">
        <f t="shared" si="31"/>
        <v xml:space="preserve"> </v>
      </c>
      <c r="BY26" s="388">
        <f t="shared" si="6"/>
        <v>2.5704120692649721</v>
      </c>
      <c r="BZ26" s="392">
        <f t="shared" si="7"/>
        <v>1.531473588097608</v>
      </c>
      <c r="CA26" s="393">
        <f t="shared" si="8"/>
        <v>3331.8402641968933</v>
      </c>
      <c r="CB26" s="390">
        <f t="shared" si="35"/>
        <v>4621.88</v>
      </c>
      <c r="CC26" s="18" t="str">
        <f t="shared" si="32"/>
        <v xml:space="preserve"> </v>
      </c>
    </row>
    <row r="27" spans="1:81" s="26" customFormat="1" ht="9" customHeight="1">
      <c r="A27" s="368">
        <v>11</v>
      </c>
      <c r="B27" s="173" t="s">
        <v>483</v>
      </c>
      <c r="C27" s="178">
        <v>2579.1</v>
      </c>
      <c r="D27" s="174"/>
      <c r="E27" s="389">
        <f t="shared" si="4"/>
        <v>-114477.04000000004</v>
      </c>
      <c r="F27" s="389">
        <v>3363360</v>
      </c>
      <c r="G27" s="178">
        <f t="shared" si="33"/>
        <v>3248882.96</v>
      </c>
      <c r="H27" s="361">
        <f t="shared" si="9"/>
        <v>0</v>
      </c>
      <c r="I27" s="178">
        <v>0</v>
      </c>
      <c r="J27" s="178">
        <v>0</v>
      </c>
      <c r="K27" s="178">
        <v>0</v>
      </c>
      <c r="L27" s="178">
        <v>0</v>
      </c>
      <c r="M27" s="178">
        <v>0</v>
      </c>
      <c r="N27" s="361">
        <v>0</v>
      </c>
      <c r="O27" s="361">
        <v>0</v>
      </c>
      <c r="P27" s="361">
        <v>0</v>
      </c>
      <c r="Q27" s="361">
        <v>0</v>
      </c>
      <c r="R27" s="361">
        <v>0</v>
      </c>
      <c r="S27" s="361">
        <v>0</v>
      </c>
      <c r="T27" s="103">
        <v>0</v>
      </c>
      <c r="U27" s="361">
        <v>0</v>
      </c>
      <c r="V27" s="174" t="s">
        <v>976</v>
      </c>
      <c r="W27" s="361">
        <v>1089</v>
      </c>
      <c r="X27" s="361">
        <v>3098288.51</v>
      </c>
      <c r="Y27" s="361">
        <v>0</v>
      </c>
      <c r="Z27" s="361">
        <v>0</v>
      </c>
      <c r="AA27" s="361">
        <v>0</v>
      </c>
      <c r="AB27" s="361">
        <v>0</v>
      </c>
      <c r="AC27" s="361">
        <v>0</v>
      </c>
      <c r="AD27" s="361">
        <v>0</v>
      </c>
      <c r="AE27" s="361">
        <v>0</v>
      </c>
      <c r="AF27" s="361">
        <v>0</v>
      </c>
      <c r="AG27" s="361">
        <v>0</v>
      </c>
      <c r="AH27" s="361">
        <v>0</v>
      </c>
      <c r="AI27" s="361">
        <v>0</v>
      </c>
      <c r="AJ27" s="380">
        <v>100396.3</v>
      </c>
      <c r="AK27" s="380">
        <v>50198.15</v>
      </c>
      <c r="AL27" s="380">
        <v>0</v>
      </c>
      <c r="AN27" s="390">
        <f>I27/'Приложение 1.1'!J25</f>
        <v>0</v>
      </c>
      <c r="AO27" s="390" t="e">
        <f t="shared" si="10"/>
        <v>#DIV/0!</v>
      </c>
      <c r="AP27" s="390" t="e">
        <f t="shared" si="11"/>
        <v>#DIV/0!</v>
      </c>
      <c r="AQ27" s="390" t="e">
        <f t="shared" si="12"/>
        <v>#DIV/0!</v>
      </c>
      <c r="AR27" s="390" t="e">
        <f t="shared" si="13"/>
        <v>#DIV/0!</v>
      </c>
      <c r="AS27" s="390" t="e">
        <f t="shared" si="14"/>
        <v>#DIV/0!</v>
      </c>
      <c r="AT27" s="390" t="e">
        <f t="shared" si="15"/>
        <v>#DIV/0!</v>
      </c>
      <c r="AU27" s="390">
        <f t="shared" si="16"/>
        <v>2845.0766850321393</v>
      </c>
      <c r="AV27" s="390" t="e">
        <f t="shared" si="17"/>
        <v>#DIV/0!</v>
      </c>
      <c r="AW27" s="390" t="e">
        <f t="shared" si="18"/>
        <v>#DIV/0!</v>
      </c>
      <c r="AX27" s="390" t="e">
        <f t="shared" si="19"/>
        <v>#DIV/0!</v>
      </c>
      <c r="AY27" s="390">
        <f>AI27/'Приложение 1.1'!J25</f>
        <v>0</v>
      </c>
      <c r="AZ27" s="390">
        <v>730.08</v>
      </c>
      <c r="BA27" s="390">
        <v>2070.12</v>
      </c>
      <c r="BB27" s="390">
        <v>848.92</v>
      </c>
      <c r="BC27" s="390">
        <v>819.73</v>
      </c>
      <c r="BD27" s="390">
        <v>611.5</v>
      </c>
      <c r="BE27" s="390">
        <v>1080.04</v>
      </c>
      <c r="BF27" s="390">
        <v>2102000</v>
      </c>
      <c r="BG27" s="390">
        <f t="shared" si="20"/>
        <v>4422.8500000000004</v>
      </c>
      <c r="BH27" s="390">
        <v>8748.57</v>
      </c>
      <c r="BI27" s="390">
        <v>3389.61</v>
      </c>
      <c r="BJ27" s="390">
        <v>5995.76</v>
      </c>
      <c r="BK27" s="390">
        <v>548.62</v>
      </c>
      <c r="BL27" s="391" t="str">
        <f t="shared" si="21"/>
        <v xml:space="preserve"> </v>
      </c>
      <c r="BM27" s="391" t="e">
        <f t="shared" si="22"/>
        <v>#DIV/0!</v>
      </c>
      <c r="BN27" s="391" t="e">
        <f t="shared" si="23"/>
        <v>#DIV/0!</v>
      </c>
      <c r="BO27" s="391" t="e">
        <f t="shared" si="24"/>
        <v>#DIV/0!</v>
      </c>
      <c r="BP27" s="391" t="e">
        <f t="shared" si="25"/>
        <v>#DIV/0!</v>
      </c>
      <c r="BQ27" s="391" t="e">
        <f t="shared" si="26"/>
        <v>#DIV/0!</v>
      </c>
      <c r="BR27" s="391" t="e">
        <f t="shared" si="27"/>
        <v>#DIV/0!</v>
      </c>
      <c r="BS27" s="391" t="str">
        <f t="shared" si="34"/>
        <v xml:space="preserve"> </v>
      </c>
      <c r="BT27" s="391" t="e">
        <f t="shared" si="28"/>
        <v>#DIV/0!</v>
      </c>
      <c r="BU27" s="391" t="e">
        <f t="shared" si="29"/>
        <v>#DIV/0!</v>
      </c>
      <c r="BV27" s="391" t="e">
        <f t="shared" si="30"/>
        <v>#DIV/0!</v>
      </c>
      <c r="BW27" s="391" t="str">
        <f t="shared" si="31"/>
        <v xml:space="preserve"> </v>
      </c>
      <c r="BY27" s="388">
        <f t="shared" si="6"/>
        <v>3.0901790318725428</v>
      </c>
      <c r="BZ27" s="392">
        <f t="shared" si="7"/>
        <v>1.5450895159362714</v>
      </c>
      <c r="CA27" s="393">
        <f t="shared" si="8"/>
        <v>2983.3635996326907</v>
      </c>
      <c r="CB27" s="390">
        <f t="shared" si="35"/>
        <v>4621.88</v>
      </c>
      <c r="CC27" s="18" t="str">
        <f t="shared" si="32"/>
        <v xml:space="preserve"> </v>
      </c>
    </row>
    <row r="28" spans="1:81" s="26" customFormat="1" ht="9" customHeight="1">
      <c r="A28" s="368">
        <v>12</v>
      </c>
      <c r="B28" s="173" t="s">
        <v>484</v>
      </c>
      <c r="C28" s="178">
        <v>3781.6</v>
      </c>
      <c r="D28" s="174"/>
      <c r="E28" s="389">
        <f t="shared" si="4"/>
        <v>-1440731.8600000003</v>
      </c>
      <c r="F28" s="389">
        <v>6073452</v>
      </c>
      <c r="G28" s="178">
        <f t="shared" si="33"/>
        <v>4632720.1399999997</v>
      </c>
      <c r="H28" s="361">
        <f t="shared" si="9"/>
        <v>0</v>
      </c>
      <c r="I28" s="178">
        <v>0</v>
      </c>
      <c r="J28" s="178">
        <v>0</v>
      </c>
      <c r="K28" s="178">
        <v>0</v>
      </c>
      <c r="L28" s="178">
        <v>0</v>
      </c>
      <c r="M28" s="178">
        <v>0</v>
      </c>
      <c r="N28" s="361">
        <v>0</v>
      </c>
      <c r="O28" s="361">
        <v>0</v>
      </c>
      <c r="P28" s="361">
        <v>0</v>
      </c>
      <c r="Q28" s="361">
        <v>0</v>
      </c>
      <c r="R28" s="361">
        <v>0</v>
      </c>
      <c r="S28" s="361">
        <v>0</v>
      </c>
      <c r="T28" s="103">
        <v>0</v>
      </c>
      <c r="U28" s="361">
        <v>0</v>
      </c>
      <c r="V28" s="174" t="s">
        <v>976</v>
      </c>
      <c r="W28" s="361">
        <v>1671</v>
      </c>
      <c r="X28" s="361">
        <v>4360781.33</v>
      </c>
      <c r="Y28" s="361">
        <v>0</v>
      </c>
      <c r="Z28" s="361">
        <v>0</v>
      </c>
      <c r="AA28" s="361">
        <v>0</v>
      </c>
      <c r="AB28" s="361">
        <v>0</v>
      </c>
      <c r="AC28" s="361">
        <v>0</v>
      </c>
      <c r="AD28" s="361">
        <v>0</v>
      </c>
      <c r="AE28" s="361">
        <v>0</v>
      </c>
      <c r="AF28" s="361">
        <v>0</v>
      </c>
      <c r="AG28" s="361">
        <v>0</v>
      </c>
      <c r="AH28" s="361">
        <v>0</v>
      </c>
      <c r="AI28" s="361">
        <v>0</v>
      </c>
      <c r="AJ28" s="380">
        <v>181292.54</v>
      </c>
      <c r="AK28" s="380">
        <v>90646.27</v>
      </c>
      <c r="AL28" s="380">
        <v>0</v>
      </c>
      <c r="AN28" s="390">
        <f>I28/'Приложение 1.1'!J26</f>
        <v>0</v>
      </c>
      <c r="AO28" s="390" t="e">
        <f t="shared" si="10"/>
        <v>#DIV/0!</v>
      </c>
      <c r="AP28" s="390" t="e">
        <f t="shared" si="11"/>
        <v>#DIV/0!</v>
      </c>
      <c r="AQ28" s="390" t="e">
        <f t="shared" si="12"/>
        <v>#DIV/0!</v>
      </c>
      <c r="AR28" s="390" t="e">
        <f t="shared" si="13"/>
        <v>#DIV/0!</v>
      </c>
      <c r="AS28" s="390" t="e">
        <f t="shared" si="14"/>
        <v>#DIV/0!</v>
      </c>
      <c r="AT28" s="390" t="e">
        <f t="shared" si="15"/>
        <v>#DIV/0!</v>
      </c>
      <c r="AU28" s="390">
        <f t="shared" si="16"/>
        <v>2609.6836205864752</v>
      </c>
      <c r="AV28" s="390" t="e">
        <f t="shared" si="17"/>
        <v>#DIV/0!</v>
      </c>
      <c r="AW28" s="390" t="e">
        <f t="shared" si="18"/>
        <v>#DIV/0!</v>
      </c>
      <c r="AX28" s="390" t="e">
        <f t="shared" si="19"/>
        <v>#DIV/0!</v>
      </c>
      <c r="AY28" s="390">
        <f>AI28/'Приложение 1.1'!J26</f>
        <v>0</v>
      </c>
      <c r="AZ28" s="390">
        <v>730.08</v>
      </c>
      <c r="BA28" s="390">
        <v>2070.12</v>
      </c>
      <c r="BB28" s="390">
        <v>848.92</v>
      </c>
      <c r="BC28" s="390">
        <v>819.73</v>
      </c>
      <c r="BD28" s="390">
        <v>611.5</v>
      </c>
      <c r="BE28" s="390">
        <v>1080.04</v>
      </c>
      <c r="BF28" s="390">
        <v>2102000</v>
      </c>
      <c r="BG28" s="390">
        <f t="shared" si="20"/>
        <v>4422.8500000000004</v>
      </c>
      <c r="BH28" s="390">
        <v>8748.57</v>
      </c>
      <c r="BI28" s="390">
        <v>3389.61</v>
      </c>
      <c r="BJ28" s="390">
        <v>5995.76</v>
      </c>
      <c r="BK28" s="390">
        <v>548.62</v>
      </c>
      <c r="BL28" s="391" t="str">
        <f t="shared" si="21"/>
        <v xml:space="preserve"> </v>
      </c>
      <c r="BM28" s="391" t="e">
        <f t="shared" si="22"/>
        <v>#DIV/0!</v>
      </c>
      <c r="BN28" s="391" t="e">
        <f t="shared" si="23"/>
        <v>#DIV/0!</v>
      </c>
      <c r="BO28" s="391" t="e">
        <f t="shared" si="24"/>
        <v>#DIV/0!</v>
      </c>
      <c r="BP28" s="391" t="e">
        <f t="shared" si="25"/>
        <v>#DIV/0!</v>
      </c>
      <c r="BQ28" s="391" t="e">
        <f t="shared" si="26"/>
        <v>#DIV/0!</v>
      </c>
      <c r="BR28" s="391" t="e">
        <f t="shared" si="27"/>
        <v>#DIV/0!</v>
      </c>
      <c r="BS28" s="391" t="str">
        <f t="shared" si="34"/>
        <v xml:space="preserve"> </v>
      </c>
      <c r="BT28" s="391" t="e">
        <f t="shared" si="28"/>
        <v>#DIV/0!</v>
      </c>
      <c r="BU28" s="391" t="e">
        <f t="shared" si="29"/>
        <v>#DIV/0!</v>
      </c>
      <c r="BV28" s="391" t="e">
        <f t="shared" si="30"/>
        <v>#DIV/0!</v>
      </c>
      <c r="BW28" s="391" t="str">
        <f t="shared" si="31"/>
        <v xml:space="preserve"> </v>
      </c>
      <c r="BY28" s="388">
        <f t="shared" si="6"/>
        <v>3.9133065352831786</v>
      </c>
      <c r="BZ28" s="392">
        <f t="shared" si="7"/>
        <v>1.9566532676415893</v>
      </c>
      <c r="CA28" s="393">
        <f t="shared" si="8"/>
        <v>2772.4237821663673</v>
      </c>
      <c r="CB28" s="390">
        <f>IF(V28="ПК",4814.95,4621.88)</f>
        <v>4621.88</v>
      </c>
      <c r="CC28" s="18" t="str">
        <f t="shared" si="32"/>
        <v xml:space="preserve"> </v>
      </c>
    </row>
    <row r="29" spans="1:81" s="26" customFormat="1" ht="9" customHeight="1">
      <c r="A29" s="368">
        <v>13</v>
      </c>
      <c r="B29" s="173" t="s">
        <v>485</v>
      </c>
      <c r="C29" s="178">
        <v>3819.7</v>
      </c>
      <c r="D29" s="174"/>
      <c r="E29" s="389">
        <f t="shared" si="4"/>
        <v>-1099694.5300000003</v>
      </c>
      <c r="F29" s="389">
        <v>5724180</v>
      </c>
      <c r="G29" s="178">
        <f t="shared" si="33"/>
        <v>4624485.47</v>
      </c>
      <c r="H29" s="361">
        <f t="shared" si="9"/>
        <v>0</v>
      </c>
      <c r="I29" s="178">
        <v>0</v>
      </c>
      <c r="J29" s="178">
        <v>0</v>
      </c>
      <c r="K29" s="178">
        <v>0</v>
      </c>
      <c r="L29" s="178">
        <v>0</v>
      </c>
      <c r="M29" s="178">
        <v>0</v>
      </c>
      <c r="N29" s="361">
        <v>0</v>
      </c>
      <c r="O29" s="361">
        <v>0</v>
      </c>
      <c r="P29" s="361">
        <v>0</v>
      </c>
      <c r="Q29" s="361">
        <v>0</v>
      </c>
      <c r="R29" s="361">
        <v>0</v>
      </c>
      <c r="S29" s="361">
        <v>0</v>
      </c>
      <c r="T29" s="103">
        <v>0</v>
      </c>
      <c r="U29" s="361">
        <v>0</v>
      </c>
      <c r="V29" s="174" t="s">
        <v>976</v>
      </c>
      <c r="W29" s="361">
        <v>1690</v>
      </c>
      <c r="X29" s="361">
        <v>4368185.3099999996</v>
      </c>
      <c r="Y29" s="361">
        <v>0</v>
      </c>
      <c r="Z29" s="361">
        <v>0</v>
      </c>
      <c r="AA29" s="361">
        <v>0</v>
      </c>
      <c r="AB29" s="361">
        <v>0</v>
      </c>
      <c r="AC29" s="361">
        <v>0</v>
      </c>
      <c r="AD29" s="361">
        <v>0</v>
      </c>
      <c r="AE29" s="361">
        <v>0</v>
      </c>
      <c r="AF29" s="361">
        <v>0</v>
      </c>
      <c r="AG29" s="361">
        <v>0</v>
      </c>
      <c r="AH29" s="361">
        <v>0</v>
      </c>
      <c r="AI29" s="361">
        <v>0</v>
      </c>
      <c r="AJ29" s="380">
        <v>170866.77</v>
      </c>
      <c r="AK29" s="380">
        <v>85433.39</v>
      </c>
      <c r="AL29" s="380">
        <v>0</v>
      </c>
      <c r="AN29" s="390">
        <f>I29/'Приложение 1.1'!J27</f>
        <v>0</v>
      </c>
      <c r="AO29" s="390" t="e">
        <f t="shared" si="10"/>
        <v>#DIV/0!</v>
      </c>
      <c r="AP29" s="390" t="e">
        <f t="shared" si="11"/>
        <v>#DIV/0!</v>
      </c>
      <c r="AQ29" s="390" t="e">
        <f t="shared" si="12"/>
        <v>#DIV/0!</v>
      </c>
      <c r="AR29" s="390" t="e">
        <f t="shared" si="13"/>
        <v>#DIV/0!</v>
      </c>
      <c r="AS29" s="390" t="e">
        <f t="shared" si="14"/>
        <v>#DIV/0!</v>
      </c>
      <c r="AT29" s="390" t="e">
        <f t="shared" si="15"/>
        <v>#DIV/0!</v>
      </c>
      <c r="AU29" s="390">
        <f t="shared" si="16"/>
        <v>2584.7250355029582</v>
      </c>
      <c r="AV29" s="390" t="e">
        <f t="shared" si="17"/>
        <v>#DIV/0!</v>
      </c>
      <c r="AW29" s="390" t="e">
        <f t="shared" si="18"/>
        <v>#DIV/0!</v>
      </c>
      <c r="AX29" s="390" t="e">
        <f t="shared" si="19"/>
        <v>#DIV/0!</v>
      </c>
      <c r="AY29" s="390">
        <f>AI29/'Приложение 1.1'!J27</f>
        <v>0</v>
      </c>
      <c r="AZ29" s="390">
        <v>730.08</v>
      </c>
      <c r="BA29" s="390">
        <v>2070.12</v>
      </c>
      <c r="BB29" s="390">
        <v>848.92</v>
      </c>
      <c r="BC29" s="390">
        <v>819.73</v>
      </c>
      <c r="BD29" s="390">
        <v>611.5</v>
      </c>
      <c r="BE29" s="390">
        <v>1080.04</v>
      </c>
      <c r="BF29" s="390">
        <v>2102000</v>
      </c>
      <c r="BG29" s="390">
        <f t="shared" si="20"/>
        <v>4422.8500000000004</v>
      </c>
      <c r="BH29" s="390">
        <v>8748.57</v>
      </c>
      <c r="BI29" s="390">
        <v>3389.61</v>
      </c>
      <c r="BJ29" s="390">
        <v>5995.76</v>
      </c>
      <c r="BK29" s="390">
        <v>548.62</v>
      </c>
      <c r="BL29" s="391" t="str">
        <f t="shared" si="21"/>
        <v xml:space="preserve"> </v>
      </c>
      <c r="BM29" s="391" t="e">
        <f t="shared" si="22"/>
        <v>#DIV/0!</v>
      </c>
      <c r="BN29" s="391" t="e">
        <f t="shared" si="23"/>
        <v>#DIV/0!</v>
      </c>
      <c r="BO29" s="391" t="e">
        <f t="shared" si="24"/>
        <v>#DIV/0!</v>
      </c>
      <c r="BP29" s="391" t="e">
        <f t="shared" si="25"/>
        <v>#DIV/0!</v>
      </c>
      <c r="BQ29" s="391" t="e">
        <f t="shared" si="26"/>
        <v>#DIV/0!</v>
      </c>
      <c r="BR29" s="391" t="e">
        <f t="shared" si="27"/>
        <v>#DIV/0!</v>
      </c>
      <c r="BS29" s="391" t="str">
        <f t="shared" si="34"/>
        <v xml:space="preserve"> </v>
      </c>
      <c r="BT29" s="391" t="e">
        <f t="shared" si="28"/>
        <v>#DIV/0!</v>
      </c>
      <c r="BU29" s="391" t="e">
        <f t="shared" si="29"/>
        <v>#DIV/0!</v>
      </c>
      <c r="BV29" s="391" t="e">
        <f t="shared" si="30"/>
        <v>#DIV/0!</v>
      </c>
      <c r="BW29" s="391" t="str">
        <f t="shared" si="31"/>
        <v xml:space="preserve"> </v>
      </c>
      <c r="BY29" s="388">
        <f t="shared" si="6"/>
        <v>3.6948276972313634</v>
      </c>
      <c r="BZ29" s="392">
        <f t="shared" si="7"/>
        <v>1.8474139567358181</v>
      </c>
      <c r="CA29" s="393">
        <f t="shared" si="8"/>
        <v>2736.3819349112423</v>
      </c>
      <c r="CB29" s="390">
        <f>IF(V29="ПК",4814.95,4621.88)</f>
        <v>4621.88</v>
      </c>
      <c r="CC29" s="18" t="str">
        <f t="shared" si="32"/>
        <v xml:space="preserve"> </v>
      </c>
    </row>
    <row r="30" spans="1:81" s="26" customFormat="1" ht="9" customHeight="1">
      <c r="A30" s="368">
        <v>14</v>
      </c>
      <c r="B30" s="173" t="s">
        <v>486</v>
      </c>
      <c r="C30" s="178">
        <v>4509.6000000000004</v>
      </c>
      <c r="D30" s="174"/>
      <c r="E30" s="389">
        <f t="shared" si="4"/>
        <v>-329284.54000000004</v>
      </c>
      <c r="F30" s="389">
        <v>4624620</v>
      </c>
      <c r="G30" s="178">
        <f t="shared" si="33"/>
        <v>4295335.46</v>
      </c>
      <c r="H30" s="361">
        <f t="shared" si="9"/>
        <v>0</v>
      </c>
      <c r="I30" s="178">
        <v>0</v>
      </c>
      <c r="J30" s="178">
        <v>0</v>
      </c>
      <c r="K30" s="178">
        <v>0</v>
      </c>
      <c r="L30" s="178">
        <v>0</v>
      </c>
      <c r="M30" s="178">
        <v>0</v>
      </c>
      <c r="N30" s="361">
        <v>0</v>
      </c>
      <c r="O30" s="361">
        <v>0</v>
      </c>
      <c r="P30" s="361">
        <v>0</v>
      </c>
      <c r="Q30" s="361">
        <v>0</v>
      </c>
      <c r="R30" s="361">
        <v>0</v>
      </c>
      <c r="S30" s="361">
        <v>0</v>
      </c>
      <c r="T30" s="103">
        <v>0</v>
      </c>
      <c r="U30" s="361">
        <v>0</v>
      </c>
      <c r="V30" s="174" t="s">
        <v>976</v>
      </c>
      <c r="W30" s="361">
        <v>1516.2</v>
      </c>
      <c r="X30" s="361">
        <v>4088268.1</v>
      </c>
      <c r="Y30" s="361">
        <v>0</v>
      </c>
      <c r="Z30" s="361">
        <v>0</v>
      </c>
      <c r="AA30" s="361">
        <v>0</v>
      </c>
      <c r="AB30" s="361">
        <v>0</v>
      </c>
      <c r="AC30" s="361">
        <v>0</v>
      </c>
      <c r="AD30" s="361">
        <v>0</v>
      </c>
      <c r="AE30" s="361">
        <v>0</v>
      </c>
      <c r="AF30" s="361">
        <v>0</v>
      </c>
      <c r="AG30" s="361">
        <v>0</v>
      </c>
      <c r="AH30" s="361">
        <v>0</v>
      </c>
      <c r="AI30" s="361">
        <v>0</v>
      </c>
      <c r="AJ30" s="380">
        <v>138044.91</v>
      </c>
      <c r="AK30" s="380">
        <v>69022.45</v>
      </c>
      <c r="AL30" s="380">
        <v>0</v>
      </c>
      <c r="AN30" s="390">
        <f>I30/'Приложение 1.1'!J28</f>
        <v>0</v>
      </c>
      <c r="AO30" s="390" t="e">
        <f t="shared" si="10"/>
        <v>#DIV/0!</v>
      </c>
      <c r="AP30" s="390" t="e">
        <f t="shared" si="11"/>
        <v>#DIV/0!</v>
      </c>
      <c r="AQ30" s="390" t="e">
        <f t="shared" si="12"/>
        <v>#DIV/0!</v>
      </c>
      <c r="AR30" s="390" t="e">
        <f t="shared" si="13"/>
        <v>#DIV/0!</v>
      </c>
      <c r="AS30" s="390" t="e">
        <f t="shared" si="14"/>
        <v>#DIV/0!</v>
      </c>
      <c r="AT30" s="390" t="e">
        <f t="shared" si="15"/>
        <v>#DIV/0!</v>
      </c>
      <c r="AU30" s="390">
        <f t="shared" si="16"/>
        <v>2696.3910433979686</v>
      </c>
      <c r="AV30" s="390" t="e">
        <f t="shared" si="17"/>
        <v>#DIV/0!</v>
      </c>
      <c r="AW30" s="390" t="e">
        <f t="shared" si="18"/>
        <v>#DIV/0!</v>
      </c>
      <c r="AX30" s="390" t="e">
        <f t="shared" si="19"/>
        <v>#DIV/0!</v>
      </c>
      <c r="AY30" s="390">
        <f>AI30/'Приложение 1.1'!J28</f>
        <v>0</v>
      </c>
      <c r="AZ30" s="390">
        <v>730.08</v>
      </c>
      <c r="BA30" s="390">
        <v>2070.12</v>
      </c>
      <c r="BB30" s="390">
        <v>848.92</v>
      </c>
      <c r="BC30" s="390">
        <v>819.73</v>
      </c>
      <c r="BD30" s="390">
        <v>611.5</v>
      </c>
      <c r="BE30" s="390">
        <v>1080.04</v>
      </c>
      <c r="BF30" s="390">
        <v>2102000</v>
      </c>
      <c r="BG30" s="390">
        <f t="shared" si="20"/>
        <v>4422.8500000000004</v>
      </c>
      <c r="BH30" s="390">
        <v>8748.57</v>
      </c>
      <c r="BI30" s="390">
        <v>3389.61</v>
      </c>
      <c r="BJ30" s="390">
        <v>5995.76</v>
      </c>
      <c r="BK30" s="390">
        <v>548.62</v>
      </c>
      <c r="BL30" s="391" t="str">
        <f t="shared" si="21"/>
        <v xml:space="preserve"> </v>
      </c>
      <c r="BM30" s="391" t="e">
        <f t="shared" si="22"/>
        <v>#DIV/0!</v>
      </c>
      <c r="BN30" s="391" t="e">
        <f t="shared" si="23"/>
        <v>#DIV/0!</v>
      </c>
      <c r="BO30" s="391" t="e">
        <f t="shared" si="24"/>
        <v>#DIV/0!</v>
      </c>
      <c r="BP30" s="391" t="e">
        <f t="shared" si="25"/>
        <v>#DIV/0!</v>
      </c>
      <c r="BQ30" s="391" t="e">
        <f t="shared" si="26"/>
        <v>#DIV/0!</v>
      </c>
      <c r="BR30" s="391" t="e">
        <f t="shared" si="27"/>
        <v>#DIV/0!</v>
      </c>
      <c r="BS30" s="391" t="str">
        <f t="shared" si="34"/>
        <v xml:space="preserve"> </v>
      </c>
      <c r="BT30" s="391" t="e">
        <f t="shared" si="28"/>
        <v>#DIV/0!</v>
      </c>
      <c r="BU30" s="391" t="e">
        <f t="shared" si="29"/>
        <v>#DIV/0!</v>
      </c>
      <c r="BV30" s="391" t="e">
        <f t="shared" si="30"/>
        <v>#DIV/0!</v>
      </c>
      <c r="BW30" s="391" t="str">
        <f t="shared" si="31"/>
        <v xml:space="preserve"> </v>
      </c>
      <c r="BY30" s="388">
        <f t="shared" si="6"/>
        <v>3.2138330355226783</v>
      </c>
      <c r="BZ30" s="392">
        <f t="shared" si="7"/>
        <v>1.6069164013559956</v>
      </c>
      <c r="CA30" s="393">
        <f t="shared" si="8"/>
        <v>2832.9609945917423</v>
      </c>
      <c r="CB30" s="390">
        <f t="shared" si="35"/>
        <v>4621.88</v>
      </c>
      <c r="CC30" s="18" t="str">
        <f t="shared" si="32"/>
        <v xml:space="preserve"> </v>
      </c>
    </row>
    <row r="31" spans="1:81" s="26" customFormat="1" ht="9" customHeight="1">
      <c r="A31" s="368">
        <v>15</v>
      </c>
      <c r="B31" s="173" t="s">
        <v>487</v>
      </c>
      <c r="C31" s="178">
        <v>4084.6</v>
      </c>
      <c r="D31" s="114"/>
      <c r="E31" s="389">
        <f t="shared" si="4"/>
        <v>385246.74000000022</v>
      </c>
      <c r="F31" s="269">
        <v>3624058</v>
      </c>
      <c r="G31" s="178">
        <f t="shared" si="33"/>
        <v>4009304.74</v>
      </c>
      <c r="H31" s="361">
        <f t="shared" si="9"/>
        <v>0</v>
      </c>
      <c r="I31" s="178">
        <v>0</v>
      </c>
      <c r="J31" s="178">
        <v>0</v>
      </c>
      <c r="K31" s="178">
        <v>0</v>
      </c>
      <c r="L31" s="178">
        <v>0</v>
      </c>
      <c r="M31" s="178">
        <v>0</v>
      </c>
      <c r="N31" s="361">
        <v>0</v>
      </c>
      <c r="O31" s="361">
        <v>0</v>
      </c>
      <c r="P31" s="361">
        <v>0</v>
      </c>
      <c r="Q31" s="361">
        <v>0</v>
      </c>
      <c r="R31" s="361">
        <v>0</v>
      </c>
      <c r="S31" s="361">
        <v>0</v>
      </c>
      <c r="T31" s="103">
        <v>0</v>
      </c>
      <c r="U31" s="361">
        <v>0</v>
      </c>
      <c r="V31" s="114" t="s">
        <v>975</v>
      </c>
      <c r="W31" s="361">
        <v>1084.81</v>
      </c>
      <c r="X31" s="361">
        <v>3874218</v>
      </c>
      <c r="Y31" s="361">
        <v>0</v>
      </c>
      <c r="Z31" s="361">
        <v>0</v>
      </c>
      <c r="AA31" s="361">
        <v>0</v>
      </c>
      <c r="AB31" s="361">
        <v>0</v>
      </c>
      <c r="AC31" s="361">
        <v>0</v>
      </c>
      <c r="AD31" s="361">
        <v>0</v>
      </c>
      <c r="AE31" s="361">
        <v>0</v>
      </c>
      <c r="AF31" s="361">
        <v>0</v>
      </c>
      <c r="AG31" s="361">
        <v>0</v>
      </c>
      <c r="AH31" s="361">
        <v>0</v>
      </c>
      <c r="AI31" s="361">
        <v>0</v>
      </c>
      <c r="AJ31" s="380">
        <v>80997.67</v>
      </c>
      <c r="AK31" s="380">
        <v>54089.07</v>
      </c>
      <c r="AL31" s="380">
        <v>0</v>
      </c>
      <c r="AN31" s="390">
        <f>I31/'Приложение 1.1'!J29</f>
        <v>0</v>
      </c>
      <c r="AO31" s="390" t="e">
        <f t="shared" si="10"/>
        <v>#DIV/0!</v>
      </c>
      <c r="AP31" s="390" t="e">
        <f t="shared" si="11"/>
        <v>#DIV/0!</v>
      </c>
      <c r="AQ31" s="390" t="e">
        <f t="shared" si="12"/>
        <v>#DIV/0!</v>
      </c>
      <c r="AR31" s="390" t="e">
        <f t="shared" si="13"/>
        <v>#DIV/0!</v>
      </c>
      <c r="AS31" s="390" t="e">
        <f t="shared" si="14"/>
        <v>#DIV/0!</v>
      </c>
      <c r="AT31" s="390" t="e">
        <f t="shared" si="15"/>
        <v>#DIV/0!</v>
      </c>
      <c r="AU31" s="390">
        <f t="shared" si="16"/>
        <v>3571.3332288603538</v>
      </c>
      <c r="AV31" s="390" t="e">
        <f t="shared" si="17"/>
        <v>#DIV/0!</v>
      </c>
      <c r="AW31" s="390" t="e">
        <f t="shared" si="18"/>
        <v>#DIV/0!</v>
      </c>
      <c r="AX31" s="390" t="e">
        <f t="shared" si="19"/>
        <v>#DIV/0!</v>
      </c>
      <c r="AY31" s="390">
        <f>AI31/'Приложение 1.1'!J29</f>
        <v>0</v>
      </c>
      <c r="AZ31" s="390">
        <v>730.08</v>
      </c>
      <c r="BA31" s="390">
        <v>2070.12</v>
      </c>
      <c r="BB31" s="390">
        <v>848.92</v>
      </c>
      <c r="BC31" s="390">
        <v>819.73</v>
      </c>
      <c r="BD31" s="390">
        <v>611.5</v>
      </c>
      <c r="BE31" s="390">
        <v>1080.04</v>
      </c>
      <c r="BF31" s="390">
        <v>2102000</v>
      </c>
      <c r="BG31" s="390">
        <f t="shared" si="20"/>
        <v>4607.6000000000004</v>
      </c>
      <c r="BH31" s="390">
        <v>8748.57</v>
      </c>
      <c r="BI31" s="390">
        <v>3389.61</v>
      </c>
      <c r="BJ31" s="390">
        <v>5995.76</v>
      </c>
      <c r="BK31" s="390">
        <v>548.62</v>
      </c>
      <c r="BL31" s="391" t="str">
        <f t="shared" si="21"/>
        <v xml:space="preserve"> </v>
      </c>
      <c r="BM31" s="391" t="e">
        <f t="shared" si="22"/>
        <v>#DIV/0!</v>
      </c>
      <c r="BN31" s="391" t="e">
        <f t="shared" si="23"/>
        <v>#DIV/0!</v>
      </c>
      <c r="BO31" s="391" t="e">
        <f t="shared" si="24"/>
        <v>#DIV/0!</v>
      </c>
      <c r="BP31" s="391" t="e">
        <f t="shared" si="25"/>
        <v>#DIV/0!</v>
      </c>
      <c r="BQ31" s="391" t="e">
        <f t="shared" si="26"/>
        <v>#DIV/0!</v>
      </c>
      <c r="BR31" s="391" t="e">
        <f t="shared" si="27"/>
        <v>#DIV/0!</v>
      </c>
      <c r="BS31" s="391" t="str">
        <f t="shared" si="34"/>
        <v xml:space="preserve"> </v>
      </c>
      <c r="BT31" s="391" t="e">
        <f t="shared" si="28"/>
        <v>#DIV/0!</v>
      </c>
      <c r="BU31" s="391" t="e">
        <f t="shared" si="29"/>
        <v>#DIV/0!</v>
      </c>
      <c r="BV31" s="391" t="e">
        <f t="shared" si="30"/>
        <v>#DIV/0!</v>
      </c>
      <c r="BW31" s="391" t="str">
        <f t="shared" si="31"/>
        <v xml:space="preserve"> </v>
      </c>
      <c r="BY31" s="388">
        <f t="shared" si="6"/>
        <v>2.0202422926823966</v>
      </c>
      <c r="BZ31" s="392">
        <f t="shared" si="7"/>
        <v>1.3490885205198944</v>
      </c>
      <c r="CA31" s="393">
        <f t="shared" si="8"/>
        <v>3695.8589430407173</v>
      </c>
      <c r="CB31" s="390">
        <f t="shared" si="35"/>
        <v>4814.95</v>
      </c>
      <c r="CC31" s="18" t="str">
        <f t="shared" si="32"/>
        <v xml:space="preserve"> </v>
      </c>
    </row>
    <row r="32" spans="1:81" s="26" customFormat="1" ht="9" customHeight="1">
      <c r="A32" s="368">
        <v>16</v>
      </c>
      <c r="B32" s="173" t="s">
        <v>488</v>
      </c>
      <c r="C32" s="178">
        <v>4230.7</v>
      </c>
      <c r="D32" s="114"/>
      <c r="E32" s="389">
        <f t="shared" si="4"/>
        <v>380276.16999999993</v>
      </c>
      <c r="F32" s="269">
        <v>3647396</v>
      </c>
      <c r="G32" s="178">
        <f t="shared" si="33"/>
        <v>4027672.17</v>
      </c>
      <c r="H32" s="361">
        <f t="shared" si="9"/>
        <v>0</v>
      </c>
      <c r="I32" s="178">
        <v>0</v>
      </c>
      <c r="J32" s="178">
        <v>0</v>
      </c>
      <c r="K32" s="178">
        <v>0</v>
      </c>
      <c r="L32" s="178">
        <v>0</v>
      </c>
      <c r="M32" s="178">
        <v>0</v>
      </c>
      <c r="N32" s="361">
        <v>0</v>
      </c>
      <c r="O32" s="361">
        <v>0</v>
      </c>
      <c r="P32" s="361">
        <v>0</v>
      </c>
      <c r="Q32" s="361">
        <v>0</v>
      </c>
      <c r="R32" s="361">
        <v>0</v>
      </c>
      <c r="S32" s="361">
        <v>0</v>
      </c>
      <c r="T32" s="103">
        <v>0</v>
      </c>
      <c r="U32" s="361">
        <v>0</v>
      </c>
      <c r="V32" s="114" t="s">
        <v>975</v>
      </c>
      <c r="W32" s="361">
        <v>1184.2</v>
      </c>
      <c r="X32" s="361">
        <v>3891715.51</v>
      </c>
      <c r="Y32" s="361">
        <v>0</v>
      </c>
      <c r="Z32" s="361">
        <v>0</v>
      </c>
      <c r="AA32" s="361">
        <v>0</v>
      </c>
      <c r="AB32" s="361">
        <v>0</v>
      </c>
      <c r="AC32" s="361">
        <v>0</v>
      </c>
      <c r="AD32" s="361">
        <v>0</v>
      </c>
      <c r="AE32" s="361">
        <v>0</v>
      </c>
      <c r="AF32" s="361">
        <v>0</v>
      </c>
      <c r="AG32" s="361">
        <v>0</v>
      </c>
      <c r="AH32" s="361">
        <v>0</v>
      </c>
      <c r="AI32" s="361">
        <v>0</v>
      </c>
      <c r="AJ32" s="380">
        <v>81519.27</v>
      </c>
      <c r="AK32" s="380">
        <v>54437.39</v>
      </c>
      <c r="AL32" s="380">
        <v>0</v>
      </c>
      <c r="AN32" s="390">
        <f>I32/'Приложение 1.1'!J30</f>
        <v>0</v>
      </c>
      <c r="AO32" s="390" t="e">
        <f t="shared" si="10"/>
        <v>#DIV/0!</v>
      </c>
      <c r="AP32" s="390" t="e">
        <f t="shared" si="11"/>
        <v>#DIV/0!</v>
      </c>
      <c r="AQ32" s="390" t="e">
        <f t="shared" si="12"/>
        <v>#DIV/0!</v>
      </c>
      <c r="AR32" s="390" t="e">
        <f t="shared" si="13"/>
        <v>#DIV/0!</v>
      </c>
      <c r="AS32" s="390" t="e">
        <f t="shared" si="14"/>
        <v>#DIV/0!</v>
      </c>
      <c r="AT32" s="390" t="e">
        <f t="shared" si="15"/>
        <v>#DIV/0!</v>
      </c>
      <c r="AU32" s="390">
        <f t="shared" si="16"/>
        <v>3286.3667539267012</v>
      </c>
      <c r="AV32" s="390" t="e">
        <f t="shared" si="17"/>
        <v>#DIV/0!</v>
      </c>
      <c r="AW32" s="390" t="e">
        <f t="shared" si="18"/>
        <v>#DIV/0!</v>
      </c>
      <c r="AX32" s="390" t="e">
        <f t="shared" si="19"/>
        <v>#DIV/0!</v>
      </c>
      <c r="AY32" s="390">
        <f>AI32/'Приложение 1.1'!J30</f>
        <v>0</v>
      </c>
      <c r="AZ32" s="390">
        <v>730.08</v>
      </c>
      <c r="BA32" s="390">
        <v>2070.12</v>
      </c>
      <c r="BB32" s="390">
        <v>848.92</v>
      </c>
      <c r="BC32" s="390">
        <v>819.73</v>
      </c>
      <c r="BD32" s="390">
        <v>611.5</v>
      </c>
      <c r="BE32" s="390">
        <v>1080.04</v>
      </c>
      <c r="BF32" s="390">
        <v>2102000</v>
      </c>
      <c r="BG32" s="390">
        <f t="shared" si="20"/>
        <v>4607.6000000000004</v>
      </c>
      <c r="BH32" s="390">
        <v>8748.57</v>
      </c>
      <c r="BI32" s="390">
        <v>3389.61</v>
      </c>
      <c r="BJ32" s="390">
        <v>5995.76</v>
      </c>
      <c r="BK32" s="390">
        <v>548.62</v>
      </c>
      <c r="BL32" s="391" t="str">
        <f t="shared" si="21"/>
        <v xml:space="preserve"> </v>
      </c>
      <c r="BM32" s="391" t="e">
        <f t="shared" si="22"/>
        <v>#DIV/0!</v>
      </c>
      <c r="BN32" s="391" t="e">
        <f t="shared" si="23"/>
        <v>#DIV/0!</v>
      </c>
      <c r="BO32" s="391" t="e">
        <f t="shared" si="24"/>
        <v>#DIV/0!</v>
      </c>
      <c r="BP32" s="391" t="e">
        <f t="shared" si="25"/>
        <v>#DIV/0!</v>
      </c>
      <c r="BQ32" s="391" t="e">
        <f t="shared" si="26"/>
        <v>#DIV/0!</v>
      </c>
      <c r="BR32" s="391" t="e">
        <f t="shared" si="27"/>
        <v>#DIV/0!</v>
      </c>
      <c r="BS32" s="391" t="str">
        <f t="shared" si="34"/>
        <v xml:space="preserve"> </v>
      </c>
      <c r="BT32" s="391" t="e">
        <f t="shared" si="28"/>
        <v>#DIV/0!</v>
      </c>
      <c r="BU32" s="391" t="e">
        <f t="shared" si="29"/>
        <v>#DIV/0!</v>
      </c>
      <c r="BV32" s="391" t="e">
        <f t="shared" si="30"/>
        <v>#DIV/0!</v>
      </c>
      <c r="BW32" s="391" t="str">
        <f t="shared" si="31"/>
        <v xml:space="preserve"> </v>
      </c>
      <c r="BY32" s="388">
        <f t="shared" si="6"/>
        <v>2.023979771918726</v>
      </c>
      <c r="BZ32" s="392">
        <f t="shared" si="7"/>
        <v>1.3515844314608159</v>
      </c>
      <c r="CA32" s="393">
        <f t="shared" si="8"/>
        <v>3401.1756206721834</v>
      </c>
      <c r="CB32" s="390">
        <f t="shared" si="35"/>
        <v>4814.95</v>
      </c>
      <c r="CC32" s="18" t="str">
        <f t="shared" si="32"/>
        <v xml:space="preserve"> </v>
      </c>
    </row>
    <row r="33" spans="1:81" s="26" customFormat="1" ht="9" customHeight="1">
      <c r="A33" s="368">
        <v>17</v>
      </c>
      <c r="B33" s="173" t="s">
        <v>489</v>
      </c>
      <c r="C33" s="178">
        <v>4184.3</v>
      </c>
      <c r="D33" s="114"/>
      <c r="E33" s="389">
        <f t="shared" si="4"/>
        <v>395805.29000000004</v>
      </c>
      <c r="F33" s="269">
        <v>3630726</v>
      </c>
      <c r="G33" s="178">
        <f t="shared" si="33"/>
        <v>4026531.29</v>
      </c>
      <c r="H33" s="361">
        <f t="shared" si="9"/>
        <v>0</v>
      </c>
      <c r="I33" s="178">
        <v>0</v>
      </c>
      <c r="J33" s="178">
        <v>0</v>
      </c>
      <c r="K33" s="178">
        <v>0</v>
      </c>
      <c r="L33" s="178">
        <v>0</v>
      </c>
      <c r="M33" s="178">
        <v>0</v>
      </c>
      <c r="N33" s="361">
        <v>0</v>
      </c>
      <c r="O33" s="361">
        <v>0</v>
      </c>
      <c r="P33" s="361">
        <v>0</v>
      </c>
      <c r="Q33" s="361">
        <v>0</v>
      </c>
      <c r="R33" s="361">
        <v>0</v>
      </c>
      <c r="S33" s="361">
        <v>0</v>
      </c>
      <c r="T33" s="103">
        <v>0</v>
      </c>
      <c r="U33" s="361">
        <v>0</v>
      </c>
      <c r="V33" s="114" t="s">
        <v>975</v>
      </c>
      <c r="W33" s="361">
        <v>1084.81</v>
      </c>
      <c r="X33" s="361">
        <v>3891196</v>
      </c>
      <c r="Y33" s="361">
        <v>0</v>
      </c>
      <c r="Z33" s="361">
        <v>0</v>
      </c>
      <c r="AA33" s="361">
        <v>0</v>
      </c>
      <c r="AB33" s="361">
        <v>0</v>
      </c>
      <c r="AC33" s="361">
        <v>0</v>
      </c>
      <c r="AD33" s="361">
        <v>0</v>
      </c>
      <c r="AE33" s="361">
        <v>0</v>
      </c>
      <c r="AF33" s="361">
        <v>0</v>
      </c>
      <c r="AG33" s="361">
        <v>0</v>
      </c>
      <c r="AH33" s="361">
        <v>0</v>
      </c>
      <c r="AI33" s="361">
        <v>0</v>
      </c>
      <c r="AJ33" s="380">
        <v>81146.7</v>
      </c>
      <c r="AK33" s="380">
        <v>54188.59</v>
      </c>
      <c r="AL33" s="380">
        <v>0</v>
      </c>
      <c r="AN33" s="390">
        <f>I33/'Приложение 1.1'!J31</f>
        <v>0</v>
      </c>
      <c r="AO33" s="390" t="e">
        <f t="shared" si="10"/>
        <v>#DIV/0!</v>
      </c>
      <c r="AP33" s="390" t="e">
        <f t="shared" si="11"/>
        <v>#DIV/0!</v>
      </c>
      <c r="AQ33" s="390" t="e">
        <f t="shared" si="12"/>
        <v>#DIV/0!</v>
      </c>
      <c r="AR33" s="390" t="e">
        <f t="shared" si="13"/>
        <v>#DIV/0!</v>
      </c>
      <c r="AS33" s="390" t="e">
        <f t="shared" si="14"/>
        <v>#DIV/0!</v>
      </c>
      <c r="AT33" s="390" t="e">
        <f t="shared" si="15"/>
        <v>#DIV/0!</v>
      </c>
      <c r="AU33" s="390">
        <f t="shared" si="16"/>
        <v>3586.9838957974207</v>
      </c>
      <c r="AV33" s="390" t="e">
        <f t="shared" si="17"/>
        <v>#DIV/0!</v>
      </c>
      <c r="AW33" s="390" t="e">
        <f t="shared" si="18"/>
        <v>#DIV/0!</v>
      </c>
      <c r="AX33" s="390" t="e">
        <f t="shared" si="19"/>
        <v>#DIV/0!</v>
      </c>
      <c r="AY33" s="390">
        <f>AI33/'Приложение 1.1'!J31</f>
        <v>0</v>
      </c>
      <c r="AZ33" s="390">
        <v>730.08</v>
      </c>
      <c r="BA33" s="390">
        <v>2070.12</v>
      </c>
      <c r="BB33" s="390">
        <v>848.92</v>
      </c>
      <c r="BC33" s="390">
        <v>819.73</v>
      </c>
      <c r="BD33" s="390">
        <v>611.5</v>
      </c>
      <c r="BE33" s="390">
        <v>1080.04</v>
      </c>
      <c r="BF33" s="390">
        <v>2102000</v>
      </c>
      <c r="BG33" s="390">
        <f t="shared" si="20"/>
        <v>4607.6000000000004</v>
      </c>
      <c r="BH33" s="390">
        <v>8748.57</v>
      </c>
      <c r="BI33" s="390">
        <v>3389.61</v>
      </c>
      <c r="BJ33" s="390">
        <v>5995.76</v>
      </c>
      <c r="BK33" s="390">
        <v>548.62</v>
      </c>
      <c r="BL33" s="391" t="str">
        <f t="shared" si="21"/>
        <v xml:space="preserve"> </v>
      </c>
      <c r="BM33" s="391" t="e">
        <f t="shared" si="22"/>
        <v>#DIV/0!</v>
      </c>
      <c r="BN33" s="391" t="e">
        <f t="shared" si="23"/>
        <v>#DIV/0!</v>
      </c>
      <c r="BO33" s="391" t="e">
        <f t="shared" si="24"/>
        <v>#DIV/0!</v>
      </c>
      <c r="BP33" s="391" t="e">
        <f t="shared" si="25"/>
        <v>#DIV/0!</v>
      </c>
      <c r="BQ33" s="391" t="e">
        <f t="shared" si="26"/>
        <v>#DIV/0!</v>
      </c>
      <c r="BR33" s="391" t="e">
        <f t="shared" si="27"/>
        <v>#DIV/0!</v>
      </c>
      <c r="BS33" s="391" t="str">
        <f t="shared" si="34"/>
        <v xml:space="preserve"> </v>
      </c>
      <c r="BT33" s="391" t="e">
        <f t="shared" si="28"/>
        <v>#DIV/0!</v>
      </c>
      <c r="BU33" s="391" t="e">
        <f t="shared" si="29"/>
        <v>#DIV/0!</v>
      </c>
      <c r="BV33" s="391" t="e">
        <f t="shared" si="30"/>
        <v>#DIV/0!</v>
      </c>
      <c r="BW33" s="391" t="str">
        <f t="shared" si="31"/>
        <v xml:space="preserve"> </v>
      </c>
      <c r="BY33" s="388">
        <f t="shared" si="6"/>
        <v>2.0153003703592227</v>
      </c>
      <c r="BZ33" s="392">
        <f t="shared" si="7"/>
        <v>1.3457883745887891</v>
      </c>
      <c r="CA33" s="393">
        <f t="shared" si="8"/>
        <v>3711.7387284409256</v>
      </c>
      <c r="CB33" s="390">
        <f t="shared" si="35"/>
        <v>4814.95</v>
      </c>
      <c r="CC33" s="18" t="str">
        <f t="shared" si="32"/>
        <v xml:space="preserve"> </v>
      </c>
    </row>
    <row r="34" spans="1:81" s="26" customFormat="1" ht="9" customHeight="1">
      <c r="A34" s="368">
        <v>18</v>
      </c>
      <c r="B34" s="173" t="s">
        <v>490</v>
      </c>
      <c r="C34" s="178">
        <v>1458.8</v>
      </c>
      <c r="D34" s="114"/>
      <c r="E34" s="389">
        <f t="shared" si="4"/>
        <v>-39692.080000000075</v>
      </c>
      <c r="F34" s="269">
        <v>1246916</v>
      </c>
      <c r="G34" s="178">
        <f>ROUND(H34+U34+X34+Z34+AB34+AD34+AF34+AH34+AI34+AJ34+AK34+AL34,2)</f>
        <v>1207223.92</v>
      </c>
      <c r="H34" s="361">
        <f t="shared" si="9"/>
        <v>0</v>
      </c>
      <c r="I34" s="178">
        <v>0</v>
      </c>
      <c r="J34" s="178">
        <v>0</v>
      </c>
      <c r="K34" s="178">
        <v>0</v>
      </c>
      <c r="L34" s="178">
        <v>0</v>
      </c>
      <c r="M34" s="178">
        <v>0</v>
      </c>
      <c r="N34" s="361">
        <v>0</v>
      </c>
      <c r="O34" s="361">
        <v>0</v>
      </c>
      <c r="P34" s="361">
        <v>0</v>
      </c>
      <c r="Q34" s="361">
        <v>0</v>
      </c>
      <c r="R34" s="361">
        <v>0</v>
      </c>
      <c r="S34" s="361">
        <v>0</v>
      </c>
      <c r="T34" s="103">
        <v>0</v>
      </c>
      <c r="U34" s="361">
        <v>0</v>
      </c>
      <c r="V34" s="114" t="s">
        <v>975</v>
      </c>
      <c r="W34" s="361">
        <v>390</v>
      </c>
      <c r="X34" s="361">
        <v>1151393.26</v>
      </c>
      <c r="Y34" s="361">
        <v>0</v>
      </c>
      <c r="Z34" s="361">
        <v>0</v>
      </c>
      <c r="AA34" s="361">
        <v>0</v>
      </c>
      <c r="AB34" s="361">
        <v>0</v>
      </c>
      <c r="AC34" s="361">
        <v>0</v>
      </c>
      <c r="AD34" s="361">
        <v>0</v>
      </c>
      <c r="AE34" s="361">
        <v>0</v>
      </c>
      <c r="AF34" s="361">
        <v>0</v>
      </c>
      <c r="AG34" s="361">
        <v>0</v>
      </c>
      <c r="AH34" s="361">
        <v>0</v>
      </c>
      <c r="AI34" s="361">
        <v>0</v>
      </c>
      <c r="AJ34" s="380">
        <v>37220.44</v>
      </c>
      <c r="AK34" s="380">
        <v>18610.22</v>
      </c>
      <c r="AL34" s="380">
        <v>0</v>
      </c>
      <c r="AN34" s="390">
        <f>I34/'Приложение 1.1'!J32</f>
        <v>0</v>
      </c>
      <c r="AO34" s="390" t="e">
        <f t="shared" si="10"/>
        <v>#DIV/0!</v>
      </c>
      <c r="AP34" s="390" t="e">
        <f t="shared" si="11"/>
        <v>#DIV/0!</v>
      </c>
      <c r="AQ34" s="390" t="e">
        <f t="shared" si="12"/>
        <v>#DIV/0!</v>
      </c>
      <c r="AR34" s="390" t="e">
        <f t="shared" si="13"/>
        <v>#DIV/0!</v>
      </c>
      <c r="AS34" s="390" t="e">
        <f t="shared" si="14"/>
        <v>#DIV/0!</v>
      </c>
      <c r="AT34" s="390" t="e">
        <f t="shared" si="15"/>
        <v>#DIV/0!</v>
      </c>
      <c r="AU34" s="390">
        <f t="shared" si="16"/>
        <v>2952.2904102564103</v>
      </c>
      <c r="AV34" s="390" t="e">
        <f t="shared" si="17"/>
        <v>#DIV/0!</v>
      </c>
      <c r="AW34" s="390" t="e">
        <f t="shared" si="18"/>
        <v>#DIV/0!</v>
      </c>
      <c r="AX34" s="390" t="e">
        <f t="shared" si="19"/>
        <v>#DIV/0!</v>
      </c>
      <c r="AY34" s="390">
        <f>AI34/'Приложение 1.1'!J32</f>
        <v>0</v>
      </c>
      <c r="AZ34" s="390">
        <v>730.08</v>
      </c>
      <c r="BA34" s="390">
        <v>2070.12</v>
      </c>
      <c r="BB34" s="390">
        <v>848.92</v>
      </c>
      <c r="BC34" s="390">
        <v>819.73</v>
      </c>
      <c r="BD34" s="390">
        <v>611.5</v>
      </c>
      <c r="BE34" s="390">
        <v>1080.04</v>
      </c>
      <c r="BF34" s="390">
        <v>2102000</v>
      </c>
      <c r="BG34" s="390">
        <f t="shared" si="20"/>
        <v>4607.6000000000004</v>
      </c>
      <c r="BH34" s="390">
        <v>8748.57</v>
      </c>
      <c r="BI34" s="390">
        <v>3389.61</v>
      </c>
      <c r="BJ34" s="390">
        <v>5995.76</v>
      </c>
      <c r="BK34" s="390">
        <v>548.62</v>
      </c>
      <c r="BL34" s="391" t="str">
        <f t="shared" si="21"/>
        <v xml:space="preserve"> </v>
      </c>
      <c r="BM34" s="391" t="e">
        <f t="shared" si="22"/>
        <v>#DIV/0!</v>
      </c>
      <c r="BN34" s="391" t="e">
        <f t="shared" si="23"/>
        <v>#DIV/0!</v>
      </c>
      <c r="BO34" s="391" t="e">
        <f t="shared" si="24"/>
        <v>#DIV/0!</v>
      </c>
      <c r="BP34" s="391" t="e">
        <f t="shared" si="25"/>
        <v>#DIV/0!</v>
      </c>
      <c r="BQ34" s="391" t="e">
        <f t="shared" si="26"/>
        <v>#DIV/0!</v>
      </c>
      <c r="BR34" s="391" t="e">
        <f t="shared" si="27"/>
        <v>#DIV/0!</v>
      </c>
      <c r="BS34" s="391" t="str">
        <f t="shared" si="34"/>
        <v xml:space="preserve"> </v>
      </c>
      <c r="BT34" s="391" t="e">
        <f t="shared" si="28"/>
        <v>#DIV/0!</v>
      </c>
      <c r="BU34" s="391" t="e">
        <f t="shared" si="29"/>
        <v>#DIV/0!</v>
      </c>
      <c r="BV34" s="391" t="e">
        <f t="shared" si="30"/>
        <v>#DIV/0!</v>
      </c>
      <c r="BW34" s="391" t="str">
        <f t="shared" si="31"/>
        <v xml:space="preserve"> </v>
      </c>
      <c r="BY34" s="388">
        <f t="shared" si="6"/>
        <v>3.0831430179083932</v>
      </c>
      <c r="BZ34" s="392">
        <f t="shared" si="7"/>
        <v>1.5415715089541966</v>
      </c>
      <c r="CA34" s="393">
        <f t="shared" si="8"/>
        <v>3095.4459487179483</v>
      </c>
      <c r="CB34" s="390">
        <f t="shared" si="35"/>
        <v>4814.95</v>
      </c>
      <c r="CC34" s="18" t="str">
        <f t="shared" si="32"/>
        <v xml:space="preserve"> </v>
      </c>
    </row>
    <row r="35" spans="1:81" s="26" customFormat="1" ht="9" customHeight="1">
      <c r="A35" s="368">
        <v>19</v>
      </c>
      <c r="B35" s="173" t="s">
        <v>491</v>
      </c>
      <c r="C35" s="178">
        <v>2594.6</v>
      </c>
      <c r="D35" s="114"/>
      <c r="E35" s="389">
        <f t="shared" si="4"/>
        <v>-336818.83999999985</v>
      </c>
      <c r="F35" s="269">
        <v>2587184</v>
      </c>
      <c r="G35" s="178">
        <f>ROUND(H35+U35+X35+Z35+AB35+AD35+AF35+AH35+AI35+AJ35+AK35+AL35,2)</f>
        <v>2250365.16</v>
      </c>
      <c r="H35" s="361">
        <f t="shared" si="9"/>
        <v>0</v>
      </c>
      <c r="I35" s="178">
        <v>0</v>
      </c>
      <c r="J35" s="178">
        <v>0</v>
      </c>
      <c r="K35" s="178">
        <v>0</v>
      </c>
      <c r="L35" s="178">
        <v>0</v>
      </c>
      <c r="M35" s="178">
        <v>0</v>
      </c>
      <c r="N35" s="361">
        <v>0</v>
      </c>
      <c r="O35" s="361">
        <v>0</v>
      </c>
      <c r="P35" s="361">
        <v>0</v>
      </c>
      <c r="Q35" s="361">
        <v>0</v>
      </c>
      <c r="R35" s="361">
        <v>0</v>
      </c>
      <c r="S35" s="361">
        <v>0</v>
      </c>
      <c r="T35" s="103">
        <v>0</v>
      </c>
      <c r="U35" s="361">
        <v>0</v>
      </c>
      <c r="V35" s="114" t="s">
        <v>975</v>
      </c>
      <c r="W35" s="361">
        <v>648.58000000000004</v>
      </c>
      <c r="X35" s="361">
        <v>2134524</v>
      </c>
      <c r="Y35" s="361">
        <v>0</v>
      </c>
      <c r="Z35" s="361">
        <v>0</v>
      </c>
      <c r="AA35" s="361">
        <v>0</v>
      </c>
      <c r="AB35" s="361">
        <v>0</v>
      </c>
      <c r="AC35" s="361">
        <v>0</v>
      </c>
      <c r="AD35" s="361">
        <v>0</v>
      </c>
      <c r="AE35" s="361">
        <v>0</v>
      </c>
      <c r="AF35" s="361">
        <v>0</v>
      </c>
      <c r="AG35" s="361">
        <v>0</v>
      </c>
      <c r="AH35" s="361">
        <v>0</v>
      </c>
      <c r="AI35" s="361">
        <v>0</v>
      </c>
      <c r="AJ35" s="380">
        <v>77227.44</v>
      </c>
      <c r="AK35" s="380">
        <v>38613.72</v>
      </c>
      <c r="AL35" s="380">
        <v>0</v>
      </c>
      <c r="AN35" s="390">
        <f>I35/'Приложение 1.1'!J33</f>
        <v>0</v>
      </c>
      <c r="AO35" s="390" t="e">
        <f t="shared" si="10"/>
        <v>#DIV/0!</v>
      </c>
      <c r="AP35" s="390" t="e">
        <f t="shared" si="11"/>
        <v>#DIV/0!</v>
      </c>
      <c r="AQ35" s="390" t="e">
        <f t="shared" si="12"/>
        <v>#DIV/0!</v>
      </c>
      <c r="AR35" s="390" t="e">
        <f t="shared" si="13"/>
        <v>#DIV/0!</v>
      </c>
      <c r="AS35" s="390" t="e">
        <f t="shared" si="14"/>
        <v>#DIV/0!</v>
      </c>
      <c r="AT35" s="390" t="e">
        <f t="shared" si="15"/>
        <v>#DIV/0!</v>
      </c>
      <c r="AU35" s="390">
        <f t="shared" si="16"/>
        <v>3291.0728052052173</v>
      </c>
      <c r="AV35" s="390" t="e">
        <f t="shared" si="17"/>
        <v>#DIV/0!</v>
      </c>
      <c r="AW35" s="390" t="e">
        <f t="shared" si="18"/>
        <v>#DIV/0!</v>
      </c>
      <c r="AX35" s="390" t="e">
        <f t="shared" si="19"/>
        <v>#DIV/0!</v>
      </c>
      <c r="AY35" s="390">
        <f>AI35/'Приложение 1.1'!J33</f>
        <v>0</v>
      </c>
      <c r="AZ35" s="390">
        <v>730.08</v>
      </c>
      <c r="BA35" s="390">
        <v>2070.12</v>
      </c>
      <c r="BB35" s="390">
        <v>848.92</v>
      </c>
      <c r="BC35" s="390">
        <v>819.73</v>
      </c>
      <c r="BD35" s="390">
        <v>611.5</v>
      </c>
      <c r="BE35" s="390">
        <v>1080.04</v>
      </c>
      <c r="BF35" s="390">
        <v>2102000</v>
      </c>
      <c r="BG35" s="390">
        <f t="shared" si="20"/>
        <v>4607.6000000000004</v>
      </c>
      <c r="BH35" s="390">
        <v>8748.57</v>
      </c>
      <c r="BI35" s="390">
        <v>3389.61</v>
      </c>
      <c r="BJ35" s="390">
        <v>5995.76</v>
      </c>
      <c r="BK35" s="390">
        <v>548.62</v>
      </c>
      <c r="BL35" s="391" t="str">
        <f t="shared" si="21"/>
        <v xml:space="preserve"> </v>
      </c>
      <c r="BM35" s="391" t="e">
        <f t="shared" si="22"/>
        <v>#DIV/0!</v>
      </c>
      <c r="BN35" s="391" t="e">
        <f t="shared" si="23"/>
        <v>#DIV/0!</v>
      </c>
      <c r="BO35" s="391" t="e">
        <f t="shared" si="24"/>
        <v>#DIV/0!</v>
      </c>
      <c r="BP35" s="391" t="e">
        <f t="shared" si="25"/>
        <v>#DIV/0!</v>
      </c>
      <c r="BQ35" s="391" t="e">
        <f t="shared" si="26"/>
        <v>#DIV/0!</v>
      </c>
      <c r="BR35" s="391" t="e">
        <f t="shared" si="27"/>
        <v>#DIV/0!</v>
      </c>
      <c r="BS35" s="391" t="str">
        <f t="shared" si="34"/>
        <v xml:space="preserve"> </v>
      </c>
      <c r="BT35" s="391" t="e">
        <f t="shared" si="28"/>
        <v>#DIV/0!</v>
      </c>
      <c r="BU35" s="391" t="e">
        <f t="shared" si="29"/>
        <v>#DIV/0!</v>
      </c>
      <c r="BV35" s="391" t="e">
        <f t="shared" si="30"/>
        <v>#DIV/0!</v>
      </c>
      <c r="BW35" s="391" t="str">
        <f t="shared" si="31"/>
        <v xml:space="preserve"> </v>
      </c>
      <c r="BY35" s="388">
        <f t="shared" si="6"/>
        <v>3.4317737126715917</v>
      </c>
      <c r="BZ35" s="392">
        <f t="shared" si="7"/>
        <v>1.7158868563357959</v>
      </c>
      <c r="CA35" s="393">
        <f t="shared" si="8"/>
        <v>3469.6801628172316</v>
      </c>
      <c r="CB35" s="390">
        <f t="shared" si="35"/>
        <v>4814.95</v>
      </c>
      <c r="CC35" s="18" t="str">
        <f t="shared" si="32"/>
        <v xml:space="preserve"> </v>
      </c>
    </row>
    <row r="36" spans="1:81" s="26" customFormat="1" ht="9" customHeight="1">
      <c r="A36" s="368">
        <v>20</v>
      </c>
      <c r="B36" s="173" t="s">
        <v>492</v>
      </c>
      <c r="C36" s="178">
        <v>3421.9</v>
      </c>
      <c r="D36" s="114"/>
      <c r="E36" s="389">
        <f t="shared" si="4"/>
        <v>-631906.35999999987</v>
      </c>
      <c r="F36" s="269">
        <v>3327332</v>
      </c>
      <c r="G36" s="178">
        <f>ROUND(H36+U36+X36+Z36+AB36+AD36+AF36+AH36+AI36+AJ36+AK36+AL36,2)</f>
        <v>2695425.64</v>
      </c>
      <c r="H36" s="361">
        <f t="shared" si="9"/>
        <v>0</v>
      </c>
      <c r="I36" s="178">
        <v>0</v>
      </c>
      <c r="J36" s="178">
        <v>0</v>
      </c>
      <c r="K36" s="178">
        <v>0</v>
      </c>
      <c r="L36" s="178">
        <v>0</v>
      </c>
      <c r="M36" s="178">
        <v>0</v>
      </c>
      <c r="N36" s="361">
        <v>0</v>
      </c>
      <c r="O36" s="361">
        <v>0</v>
      </c>
      <c r="P36" s="361">
        <v>0</v>
      </c>
      <c r="Q36" s="361">
        <v>0</v>
      </c>
      <c r="R36" s="361">
        <v>0</v>
      </c>
      <c r="S36" s="361">
        <v>0</v>
      </c>
      <c r="T36" s="103">
        <v>0</v>
      </c>
      <c r="U36" s="361">
        <v>0</v>
      </c>
      <c r="V36" s="114" t="s">
        <v>975</v>
      </c>
      <c r="W36" s="361">
        <v>990.61</v>
      </c>
      <c r="X36" s="361">
        <v>2572397.5499999998</v>
      </c>
      <c r="Y36" s="361">
        <v>0</v>
      </c>
      <c r="Z36" s="361">
        <v>0</v>
      </c>
      <c r="AA36" s="361">
        <v>0</v>
      </c>
      <c r="AB36" s="361">
        <v>0</v>
      </c>
      <c r="AC36" s="361">
        <v>0</v>
      </c>
      <c r="AD36" s="361">
        <v>0</v>
      </c>
      <c r="AE36" s="361">
        <v>0</v>
      </c>
      <c r="AF36" s="361">
        <v>0</v>
      </c>
      <c r="AG36" s="361">
        <v>0</v>
      </c>
      <c r="AH36" s="361">
        <v>0</v>
      </c>
      <c r="AI36" s="361">
        <v>0</v>
      </c>
      <c r="AJ36" s="380">
        <v>73367.67</v>
      </c>
      <c r="AK36" s="380">
        <v>49660.42</v>
      </c>
      <c r="AL36" s="380">
        <v>0</v>
      </c>
      <c r="AN36" s="390">
        <f>I36/'Приложение 1.1'!J34</f>
        <v>0</v>
      </c>
      <c r="AO36" s="390" t="e">
        <f t="shared" si="10"/>
        <v>#DIV/0!</v>
      </c>
      <c r="AP36" s="390" t="e">
        <f t="shared" si="11"/>
        <v>#DIV/0!</v>
      </c>
      <c r="AQ36" s="390" t="e">
        <f t="shared" si="12"/>
        <v>#DIV/0!</v>
      </c>
      <c r="AR36" s="390" t="e">
        <f t="shared" si="13"/>
        <v>#DIV/0!</v>
      </c>
      <c r="AS36" s="390" t="e">
        <f t="shared" si="14"/>
        <v>#DIV/0!</v>
      </c>
      <c r="AT36" s="390" t="e">
        <f t="shared" si="15"/>
        <v>#DIV/0!</v>
      </c>
      <c r="AU36" s="390">
        <f t="shared" si="16"/>
        <v>2596.7813266573121</v>
      </c>
      <c r="AV36" s="390" t="e">
        <f t="shared" si="17"/>
        <v>#DIV/0!</v>
      </c>
      <c r="AW36" s="390" t="e">
        <f t="shared" si="18"/>
        <v>#DIV/0!</v>
      </c>
      <c r="AX36" s="390" t="e">
        <f t="shared" si="19"/>
        <v>#DIV/0!</v>
      </c>
      <c r="AY36" s="390">
        <f>AI36/'Приложение 1.1'!J34</f>
        <v>0</v>
      </c>
      <c r="AZ36" s="390">
        <v>730.08</v>
      </c>
      <c r="BA36" s="390">
        <v>2070.12</v>
      </c>
      <c r="BB36" s="390">
        <v>848.92</v>
      </c>
      <c r="BC36" s="390">
        <v>819.73</v>
      </c>
      <c r="BD36" s="390">
        <v>611.5</v>
      </c>
      <c r="BE36" s="390">
        <v>1080.04</v>
      </c>
      <c r="BF36" s="390">
        <v>2102000</v>
      </c>
      <c r="BG36" s="390">
        <f t="shared" si="20"/>
        <v>4607.6000000000004</v>
      </c>
      <c r="BH36" s="390">
        <v>8748.57</v>
      </c>
      <c r="BI36" s="390">
        <v>3389.61</v>
      </c>
      <c r="BJ36" s="390">
        <v>5995.76</v>
      </c>
      <c r="BK36" s="390">
        <v>548.62</v>
      </c>
      <c r="BL36" s="391" t="str">
        <f t="shared" si="21"/>
        <v xml:space="preserve"> </v>
      </c>
      <c r="BM36" s="391" t="e">
        <f t="shared" si="22"/>
        <v>#DIV/0!</v>
      </c>
      <c r="BN36" s="391" t="e">
        <f t="shared" si="23"/>
        <v>#DIV/0!</v>
      </c>
      <c r="BO36" s="391" t="e">
        <f t="shared" si="24"/>
        <v>#DIV/0!</v>
      </c>
      <c r="BP36" s="391" t="e">
        <f t="shared" si="25"/>
        <v>#DIV/0!</v>
      </c>
      <c r="BQ36" s="391" t="e">
        <f t="shared" si="26"/>
        <v>#DIV/0!</v>
      </c>
      <c r="BR36" s="391" t="e">
        <f t="shared" si="27"/>
        <v>#DIV/0!</v>
      </c>
      <c r="BS36" s="391" t="str">
        <f t="shared" si="34"/>
        <v xml:space="preserve"> </v>
      </c>
      <c r="BT36" s="391" t="e">
        <f t="shared" si="28"/>
        <v>#DIV/0!</v>
      </c>
      <c r="BU36" s="391" t="e">
        <f t="shared" si="29"/>
        <v>#DIV/0!</v>
      </c>
      <c r="BV36" s="391" t="e">
        <f t="shared" si="30"/>
        <v>#DIV/0!</v>
      </c>
      <c r="BW36" s="391" t="str">
        <f t="shared" si="31"/>
        <v xml:space="preserve"> </v>
      </c>
      <c r="BY36" s="388">
        <f t="shared" si="6"/>
        <v>2.7219326295345323</v>
      </c>
      <c r="BZ36" s="392">
        <f t="shared" si="7"/>
        <v>1.8423962161315639</v>
      </c>
      <c r="CA36" s="393">
        <f t="shared" si="8"/>
        <v>2720.9756008923796</v>
      </c>
      <c r="CB36" s="390">
        <f t="shared" si="35"/>
        <v>4814.95</v>
      </c>
      <c r="CC36" s="18" t="str">
        <f t="shared" si="32"/>
        <v xml:space="preserve"> </v>
      </c>
    </row>
    <row r="37" spans="1:81" s="26" customFormat="1" ht="9" customHeight="1">
      <c r="A37" s="368">
        <v>21</v>
      </c>
      <c r="B37" s="173" t="s">
        <v>493</v>
      </c>
      <c r="C37" s="178">
        <v>1981.6</v>
      </c>
      <c r="D37" s="174"/>
      <c r="E37" s="389">
        <f t="shared" si="4"/>
        <v>182486.85999999987</v>
      </c>
      <c r="F37" s="389">
        <v>2865324</v>
      </c>
      <c r="G37" s="269">
        <f>ROUND(H37+U37+X37+Z37+AB37+AD37+AF37+AH37+AJ37+AK37+AL37+AI37,2)</f>
        <v>3047810.86</v>
      </c>
      <c r="H37" s="361">
        <f t="shared" si="9"/>
        <v>0</v>
      </c>
      <c r="I37" s="178">
        <v>0</v>
      </c>
      <c r="J37" s="178">
        <v>0</v>
      </c>
      <c r="K37" s="178">
        <v>0</v>
      </c>
      <c r="L37" s="178">
        <v>0</v>
      </c>
      <c r="M37" s="178">
        <v>0</v>
      </c>
      <c r="N37" s="361">
        <v>0</v>
      </c>
      <c r="O37" s="361">
        <v>0</v>
      </c>
      <c r="P37" s="361">
        <v>0</v>
      </c>
      <c r="Q37" s="361">
        <v>0</v>
      </c>
      <c r="R37" s="361">
        <v>0</v>
      </c>
      <c r="S37" s="361">
        <v>0</v>
      </c>
      <c r="T37" s="103">
        <v>0</v>
      </c>
      <c r="U37" s="361">
        <v>0</v>
      </c>
      <c r="V37" s="174" t="s">
        <v>976</v>
      </c>
      <c r="W37" s="361">
        <v>915</v>
      </c>
      <c r="X37" s="361">
        <v>2919515.98</v>
      </c>
      <c r="Y37" s="361">
        <v>0</v>
      </c>
      <c r="Z37" s="361">
        <v>0</v>
      </c>
      <c r="AA37" s="361">
        <v>0</v>
      </c>
      <c r="AB37" s="361">
        <v>0</v>
      </c>
      <c r="AC37" s="361">
        <v>0</v>
      </c>
      <c r="AD37" s="361">
        <v>0</v>
      </c>
      <c r="AE37" s="361">
        <v>0</v>
      </c>
      <c r="AF37" s="361">
        <v>0</v>
      </c>
      <c r="AG37" s="361">
        <v>0</v>
      </c>
      <c r="AH37" s="361">
        <v>0</v>
      </c>
      <c r="AI37" s="361">
        <v>0</v>
      </c>
      <c r="AJ37" s="380">
        <v>85529.919999999998</v>
      </c>
      <c r="AK37" s="380">
        <v>42764.959999999999</v>
      </c>
      <c r="AL37" s="380">
        <v>0</v>
      </c>
      <c r="AN37" s="390">
        <f>I37/'Приложение 1.1'!J35</f>
        <v>0</v>
      </c>
      <c r="AO37" s="390" t="e">
        <f t="shared" si="10"/>
        <v>#DIV/0!</v>
      </c>
      <c r="AP37" s="390" t="e">
        <f t="shared" si="11"/>
        <v>#DIV/0!</v>
      </c>
      <c r="AQ37" s="390" t="e">
        <f t="shared" si="12"/>
        <v>#DIV/0!</v>
      </c>
      <c r="AR37" s="390" t="e">
        <f t="shared" si="13"/>
        <v>#DIV/0!</v>
      </c>
      <c r="AS37" s="390" t="e">
        <f t="shared" si="14"/>
        <v>#DIV/0!</v>
      </c>
      <c r="AT37" s="390" t="e">
        <f t="shared" si="15"/>
        <v>#DIV/0!</v>
      </c>
      <c r="AU37" s="390">
        <f t="shared" si="16"/>
        <v>3190.7278469945354</v>
      </c>
      <c r="AV37" s="390" t="e">
        <f t="shared" si="17"/>
        <v>#DIV/0!</v>
      </c>
      <c r="AW37" s="390" t="e">
        <f t="shared" si="18"/>
        <v>#DIV/0!</v>
      </c>
      <c r="AX37" s="390" t="e">
        <f t="shared" si="19"/>
        <v>#DIV/0!</v>
      </c>
      <c r="AY37" s="390">
        <f>AI37/'Приложение 1.1'!J35</f>
        <v>0</v>
      </c>
      <c r="AZ37" s="390">
        <v>730.08</v>
      </c>
      <c r="BA37" s="390">
        <v>2070.12</v>
      </c>
      <c r="BB37" s="390">
        <v>848.92</v>
      </c>
      <c r="BC37" s="390">
        <v>819.73</v>
      </c>
      <c r="BD37" s="390">
        <v>611.5</v>
      </c>
      <c r="BE37" s="390">
        <v>1080.04</v>
      </c>
      <c r="BF37" s="390">
        <v>2102000</v>
      </c>
      <c r="BG37" s="390">
        <f t="shared" si="20"/>
        <v>4422.8500000000004</v>
      </c>
      <c r="BH37" s="390">
        <v>8748.57</v>
      </c>
      <c r="BI37" s="390">
        <v>3389.61</v>
      </c>
      <c r="BJ37" s="390">
        <v>5995.76</v>
      </c>
      <c r="BK37" s="390">
        <v>548.62</v>
      </c>
      <c r="BL37" s="391" t="str">
        <f t="shared" si="21"/>
        <v xml:space="preserve"> </v>
      </c>
      <c r="BM37" s="391" t="e">
        <f t="shared" si="22"/>
        <v>#DIV/0!</v>
      </c>
      <c r="BN37" s="391" t="e">
        <f t="shared" si="23"/>
        <v>#DIV/0!</v>
      </c>
      <c r="BO37" s="391" t="e">
        <f t="shared" si="24"/>
        <v>#DIV/0!</v>
      </c>
      <c r="BP37" s="391" t="e">
        <f t="shared" si="25"/>
        <v>#DIV/0!</v>
      </c>
      <c r="BQ37" s="391" t="e">
        <f t="shared" si="26"/>
        <v>#DIV/0!</v>
      </c>
      <c r="BR37" s="391" t="e">
        <f t="shared" si="27"/>
        <v>#DIV/0!</v>
      </c>
      <c r="BS37" s="391" t="str">
        <f t="shared" si="34"/>
        <v xml:space="preserve"> </v>
      </c>
      <c r="BT37" s="391" t="e">
        <f t="shared" si="28"/>
        <v>#DIV/0!</v>
      </c>
      <c r="BU37" s="391" t="e">
        <f t="shared" si="29"/>
        <v>#DIV/0!</v>
      </c>
      <c r="BV37" s="391" t="e">
        <f t="shared" si="30"/>
        <v>#DIV/0!</v>
      </c>
      <c r="BW37" s="391" t="str">
        <f t="shared" si="31"/>
        <v xml:space="preserve"> </v>
      </c>
      <c r="BY37" s="388">
        <f t="shared" si="6"/>
        <v>2.8062738775069525</v>
      </c>
      <c r="BZ37" s="392">
        <f t="shared" si="7"/>
        <v>1.4031369387534762</v>
      </c>
      <c r="CA37" s="393">
        <f t="shared" si="8"/>
        <v>3330.9408306010928</v>
      </c>
      <c r="CB37" s="390">
        <f t="shared" si="35"/>
        <v>4621.88</v>
      </c>
      <c r="CC37" s="18" t="str">
        <f t="shared" si="32"/>
        <v xml:space="preserve"> </v>
      </c>
    </row>
    <row r="38" spans="1:81" s="26" customFormat="1" ht="9" customHeight="1">
      <c r="A38" s="368">
        <v>22</v>
      </c>
      <c r="B38" s="173" t="s">
        <v>494</v>
      </c>
      <c r="C38" s="178">
        <v>2755.8</v>
      </c>
      <c r="D38" s="174"/>
      <c r="E38" s="389">
        <f t="shared" si="4"/>
        <v>484816.85000000009</v>
      </c>
      <c r="F38" s="389">
        <v>2823282</v>
      </c>
      <c r="G38" s="178">
        <f t="shared" ref="G38:G46" si="36">ROUND(H38+U38+X38+Z38+AB38+AD38+AF38+AH38+AI38+AJ38+AK38+AL38,2)</f>
        <v>3308098.85</v>
      </c>
      <c r="H38" s="361">
        <f t="shared" si="9"/>
        <v>0</v>
      </c>
      <c r="I38" s="178">
        <v>0</v>
      </c>
      <c r="J38" s="178">
        <v>0</v>
      </c>
      <c r="K38" s="178">
        <v>0</v>
      </c>
      <c r="L38" s="178">
        <v>0</v>
      </c>
      <c r="M38" s="178">
        <v>0</v>
      </c>
      <c r="N38" s="361">
        <v>0</v>
      </c>
      <c r="O38" s="361">
        <v>0</v>
      </c>
      <c r="P38" s="361">
        <v>0</v>
      </c>
      <c r="Q38" s="361">
        <v>0</v>
      </c>
      <c r="R38" s="361">
        <v>0</v>
      </c>
      <c r="S38" s="361">
        <v>0</v>
      </c>
      <c r="T38" s="103">
        <v>0</v>
      </c>
      <c r="U38" s="361">
        <v>0</v>
      </c>
      <c r="V38" s="174" t="s">
        <v>976</v>
      </c>
      <c r="W38" s="361">
        <v>1065.5</v>
      </c>
      <c r="X38" s="361">
        <v>3203708</v>
      </c>
      <c r="Y38" s="361">
        <v>0</v>
      </c>
      <c r="Z38" s="361">
        <v>0</v>
      </c>
      <c r="AA38" s="361">
        <v>0</v>
      </c>
      <c r="AB38" s="361">
        <v>0</v>
      </c>
      <c r="AC38" s="361">
        <v>0</v>
      </c>
      <c r="AD38" s="361">
        <v>0</v>
      </c>
      <c r="AE38" s="361">
        <v>0</v>
      </c>
      <c r="AF38" s="361">
        <v>0</v>
      </c>
      <c r="AG38" s="361">
        <v>0</v>
      </c>
      <c r="AH38" s="361">
        <v>0</v>
      </c>
      <c r="AI38" s="361">
        <v>0</v>
      </c>
      <c r="AJ38" s="380">
        <v>62253.37</v>
      </c>
      <c r="AK38" s="380">
        <v>42137.48</v>
      </c>
      <c r="AL38" s="380">
        <v>0</v>
      </c>
      <c r="AN38" s="390">
        <f>I38/'Приложение 1.1'!J36</f>
        <v>0</v>
      </c>
      <c r="AO38" s="390" t="e">
        <f t="shared" si="10"/>
        <v>#DIV/0!</v>
      </c>
      <c r="AP38" s="390" t="e">
        <f t="shared" si="11"/>
        <v>#DIV/0!</v>
      </c>
      <c r="AQ38" s="390" t="e">
        <f t="shared" si="12"/>
        <v>#DIV/0!</v>
      </c>
      <c r="AR38" s="390" t="e">
        <f t="shared" si="13"/>
        <v>#DIV/0!</v>
      </c>
      <c r="AS38" s="390" t="e">
        <f t="shared" si="14"/>
        <v>#DIV/0!</v>
      </c>
      <c r="AT38" s="390" t="e">
        <f t="shared" si="15"/>
        <v>#DIV/0!</v>
      </c>
      <c r="AU38" s="390">
        <f t="shared" si="16"/>
        <v>3006.7648991083997</v>
      </c>
      <c r="AV38" s="390" t="e">
        <f t="shared" si="17"/>
        <v>#DIV/0!</v>
      </c>
      <c r="AW38" s="390" t="e">
        <f t="shared" si="18"/>
        <v>#DIV/0!</v>
      </c>
      <c r="AX38" s="390" t="e">
        <f t="shared" si="19"/>
        <v>#DIV/0!</v>
      </c>
      <c r="AY38" s="390">
        <f>AI38/'Приложение 1.1'!J36</f>
        <v>0</v>
      </c>
      <c r="AZ38" s="390">
        <v>730.08</v>
      </c>
      <c r="BA38" s="390">
        <v>2070.12</v>
      </c>
      <c r="BB38" s="390">
        <v>848.92</v>
      </c>
      <c r="BC38" s="390">
        <v>819.73</v>
      </c>
      <c r="BD38" s="390">
        <v>611.5</v>
      </c>
      <c r="BE38" s="390">
        <v>1080.04</v>
      </c>
      <c r="BF38" s="390">
        <v>2102000</v>
      </c>
      <c r="BG38" s="390">
        <f t="shared" si="20"/>
        <v>4422.8500000000004</v>
      </c>
      <c r="BH38" s="390">
        <v>8748.57</v>
      </c>
      <c r="BI38" s="390">
        <v>3389.61</v>
      </c>
      <c r="BJ38" s="390">
        <v>5995.76</v>
      </c>
      <c r="BK38" s="390">
        <v>548.62</v>
      </c>
      <c r="BL38" s="391" t="str">
        <f t="shared" si="21"/>
        <v xml:space="preserve"> </v>
      </c>
      <c r="BM38" s="391" t="e">
        <f t="shared" si="22"/>
        <v>#DIV/0!</v>
      </c>
      <c r="BN38" s="391" t="e">
        <f t="shared" si="23"/>
        <v>#DIV/0!</v>
      </c>
      <c r="BO38" s="391" t="e">
        <f t="shared" si="24"/>
        <v>#DIV/0!</v>
      </c>
      <c r="BP38" s="391" t="e">
        <f t="shared" si="25"/>
        <v>#DIV/0!</v>
      </c>
      <c r="BQ38" s="391" t="e">
        <f t="shared" si="26"/>
        <v>#DIV/0!</v>
      </c>
      <c r="BR38" s="391" t="e">
        <f t="shared" si="27"/>
        <v>#DIV/0!</v>
      </c>
      <c r="BS38" s="391" t="str">
        <f t="shared" si="34"/>
        <v xml:space="preserve"> </v>
      </c>
      <c r="BT38" s="391" t="e">
        <f t="shared" si="28"/>
        <v>#DIV/0!</v>
      </c>
      <c r="BU38" s="391" t="e">
        <f t="shared" si="29"/>
        <v>#DIV/0!</v>
      </c>
      <c r="BV38" s="391" t="e">
        <f t="shared" si="30"/>
        <v>#DIV/0!</v>
      </c>
      <c r="BW38" s="391" t="str">
        <f t="shared" si="31"/>
        <v xml:space="preserve"> </v>
      </c>
      <c r="BY38" s="388">
        <f t="shared" si="6"/>
        <v>1.8818473335523211</v>
      </c>
      <c r="BZ38" s="392">
        <f t="shared" si="7"/>
        <v>1.2737672575896577</v>
      </c>
      <c r="CA38" s="393">
        <f t="shared" si="8"/>
        <v>3104.7384795870485</v>
      </c>
      <c r="CB38" s="390">
        <f t="shared" si="35"/>
        <v>4621.88</v>
      </c>
      <c r="CC38" s="18" t="str">
        <f t="shared" si="32"/>
        <v xml:space="preserve"> </v>
      </c>
    </row>
    <row r="39" spans="1:81" s="26" customFormat="1" ht="9" customHeight="1">
      <c r="A39" s="368">
        <v>23</v>
      </c>
      <c r="B39" s="173" t="s">
        <v>495</v>
      </c>
      <c r="C39" s="178">
        <v>1934.6</v>
      </c>
      <c r="D39" s="174"/>
      <c r="E39" s="389">
        <f t="shared" si="4"/>
        <v>264054.08999999985</v>
      </c>
      <c r="F39" s="389">
        <v>2393160</v>
      </c>
      <c r="G39" s="178">
        <f t="shared" si="36"/>
        <v>2657214.09</v>
      </c>
      <c r="H39" s="361">
        <f t="shared" si="9"/>
        <v>0</v>
      </c>
      <c r="I39" s="178">
        <v>0</v>
      </c>
      <c r="J39" s="178">
        <v>0</v>
      </c>
      <c r="K39" s="178">
        <v>0</v>
      </c>
      <c r="L39" s="178">
        <v>0</v>
      </c>
      <c r="M39" s="178">
        <v>0</v>
      </c>
      <c r="N39" s="361">
        <v>0</v>
      </c>
      <c r="O39" s="361">
        <v>0</v>
      </c>
      <c r="P39" s="361">
        <v>0</v>
      </c>
      <c r="Q39" s="361">
        <v>0</v>
      </c>
      <c r="R39" s="361">
        <v>0</v>
      </c>
      <c r="S39" s="361">
        <v>0</v>
      </c>
      <c r="T39" s="103">
        <v>0</v>
      </c>
      <c r="U39" s="361">
        <v>0</v>
      </c>
      <c r="V39" s="174" t="s">
        <v>976</v>
      </c>
      <c r="W39" s="361">
        <v>830.4</v>
      </c>
      <c r="X39" s="361">
        <v>2568727</v>
      </c>
      <c r="Y39" s="361">
        <v>0</v>
      </c>
      <c r="Z39" s="361">
        <v>0</v>
      </c>
      <c r="AA39" s="361">
        <v>0</v>
      </c>
      <c r="AB39" s="361">
        <v>0</v>
      </c>
      <c r="AC39" s="361">
        <v>0</v>
      </c>
      <c r="AD39" s="361">
        <v>0</v>
      </c>
      <c r="AE39" s="361">
        <v>0</v>
      </c>
      <c r="AF39" s="361">
        <v>0</v>
      </c>
      <c r="AG39" s="361">
        <v>0</v>
      </c>
      <c r="AH39" s="361">
        <v>0</v>
      </c>
      <c r="AI39" s="361">
        <v>0</v>
      </c>
      <c r="AJ39" s="380">
        <v>52769.18</v>
      </c>
      <c r="AK39" s="380">
        <v>35717.910000000003</v>
      </c>
      <c r="AL39" s="380">
        <v>0</v>
      </c>
      <c r="AN39" s="390">
        <f>I39/'Приложение 1.1'!J37</f>
        <v>0</v>
      </c>
      <c r="AO39" s="390" t="e">
        <f t="shared" si="10"/>
        <v>#DIV/0!</v>
      </c>
      <c r="AP39" s="390" t="e">
        <f t="shared" si="11"/>
        <v>#DIV/0!</v>
      </c>
      <c r="AQ39" s="390" t="e">
        <f t="shared" si="12"/>
        <v>#DIV/0!</v>
      </c>
      <c r="AR39" s="390" t="e">
        <f t="shared" si="13"/>
        <v>#DIV/0!</v>
      </c>
      <c r="AS39" s="390" t="e">
        <f t="shared" si="14"/>
        <v>#DIV/0!</v>
      </c>
      <c r="AT39" s="390" t="e">
        <f t="shared" si="15"/>
        <v>#DIV/0!</v>
      </c>
      <c r="AU39" s="390">
        <f t="shared" si="16"/>
        <v>3093.3610308285165</v>
      </c>
      <c r="AV39" s="390" t="e">
        <f t="shared" si="17"/>
        <v>#DIV/0!</v>
      </c>
      <c r="AW39" s="390" t="e">
        <f t="shared" si="18"/>
        <v>#DIV/0!</v>
      </c>
      <c r="AX39" s="390" t="e">
        <f t="shared" si="19"/>
        <v>#DIV/0!</v>
      </c>
      <c r="AY39" s="390">
        <f>AI39/'Приложение 1.1'!J37</f>
        <v>0</v>
      </c>
      <c r="AZ39" s="390">
        <v>730.08</v>
      </c>
      <c r="BA39" s="390">
        <v>2070.12</v>
      </c>
      <c r="BB39" s="390">
        <v>848.92</v>
      </c>
      <c r="BC39" s="390">
        <v>819.73</v>
      </c>
      <c r="BD39" s="390">
        <v>611.5</v>
      </c>
      <c r="BE39" s="390">
        <v>1080.04</v>
      </c>
      <c r="BF39" s="390">
        <v>2102000</v>
      </c>
      <c r="BG39" s="390">
        <f t="shared" si="20"/>
        <v>4422.8500000000004</v>
      </c>
      <c r="BH39" s="390">
        <v>8748.57</v>
      </c>
      <c r="BI39" s="390">
        <v>3389.61</v>
      </c>
      <c r="BJ39" s="390">
        <v>5995.76</v>
      </c>
      <c r="BK39" s="390">
        <v>548.62</v>
      </c>
      <c r="BL39" s="391" t="str">
        <f t="shared" si="21"/>
        <v xml:space="preserve"> </v>
      </c>
      <c r="BM39" s="391" t="e">
        <f t="shared" si="22"/>
        <v>#DIV/0!</v>
      </c>
      <c r="BN39" s="391" t="e">
        <f t="shared" si="23"/>
        <v>#DIV/0!</v>
      </c>
      <c r="BO39" s="391" t="e">
        <f t="shared" si="24"/>
        <v>#DIV/0!</v>
      </c>
      <c r="BP39" s="391" t="e">
        <f t="shared" si="25"/>
        <v>#DIV/0!</v>
      </c>
      <c r="BQ39" s="391" t="e">
        <f t="shared" si="26"/>
        <v>#DIV/0!</v>
      </c>
      <c r="BR39" s="391" t="e">
        <f t="shared" si="27"/>
        <v>#DIV/0!</v>
      </c>
      <c r="BS39" s="391" t="str">
        <f t="shared" si="34"/>
        <v xml:space="preserve"> </v>
      </c>
      <c r="BT39" s="391" t="e">
        <f t="shared" si="28"/>
        <v>#DIV/0!</v>
      </c>
      <c r="BU39" s="391" t="e">
        <f t="shared" si="29"/>
        <v>#DIV/0!</v>
      </c>
      <c r="BV39" s="391" t="e">
        <f t="shared" si="30"/>
        <v>#DIV/0!</v>
      </c>
      <c r="BW39" s="391" t="str">
        <f t="shared" si="31"/>
        <v xml:space="preserve"> </v>
      </c>
      <c r="BY39" s="388">
        <f t="shared" si="6"/>
        <v>1.9858836440235796</v>
      </c>
      <c r="BZ39" s="392">
        <f t="shared" si="7"/>
        <v>1.3441863843195263</v>
      </c>
      <c r="CA39" s="393">
        <f t="shared" si="8"/>
        <v>3199.9206286127169</v>
      </c>
      <c r="CB39" s="390">
        <f t="shared" si="35"/>
        <v>4621.88</v>
      </c>
      <c r="CC39" s="18" t="str">
        <f t="shared" si="32"/>
        <v xml:space="preserve"> </v>
      </c>
    </row>
    <row r="40" spans="1:81" s="26" customFormat="1" ht="9" customHeight="1">
      <c r="A40" s="368">
        <v>24</v>
      </c>
      <c r="B40" s="173" t="s">
        <v>496</v>
      </c>
      <c r="C40" s="178">
        <v>2711</v>
      </c>
      <c r="D40" s="174"/>
      <c r="E40" s="389">
        <f t="shared" si="4"/>
        <v>-2502254.5299999998</v>
      </c>
      <c r="F40" s="389">
        <v>5821200</v>
      </c>
      <c r="G40" s="178">
        <f t="shared" si="36"/>
        <v>3318945.47</v>
      </c>
      <c r="H40" s="361">
        <f t="shared" si="9"/>
        <v>0</v>
      </c>
      <c r="I40" s="178">
        <v>0</v>
      </c>
      <c r="J40" s="178">
        <v>0</v>
      </c>
      <c r="K40" s="178">
        <v>0</v>
      </c>
      <c r="L40" s="178">
        <v>0</v>
      </c>
      <c r="M40" s="178">
        <v>0</v>
      </c>
      <c r="N40" s="361">
        <v>0</v>
      </c>
      <c r="O40" s="361">
        <v>0</v>
      </c>
      <c r="P40" s="361">
        <v>0</v>
      </c>
      <c r="Q40" s="361">
        <v>0</v>
      </c>
      <c r="R40" s="361">
        <v>0</v>
      </c>
      <c r="S40" s="361">
        <v>0</v>
      </c>
      <c r="T40" s="103">
        <v>0</v>
      </c>
      <c r="U40" s="361">
        <v>0</v>
      </c>
      <c r="V40" s="174" t="s">
        <v>976</v>
      </c>
      <c r="W40" s="361">
        <v>1210</v>
      </c>
      <c r="X40" s="361">
        <v>3103706.59</v>
      </c>
      <c r="Y40" s="361">
        <v>0</v>
      </c>
      <c r="Z40" s="361">
        <v>0</v>
      </c>
      <c r="AA40" s="361">
        <v>0</v>
      </c>
      <c r="AB40" s="361">
        <v>0</v>
      </c>
      <c r="AC40" s="361">
        <v>0</v>
      </c>
      <c r="AD40" s="361">
        <v>0</v>
      </c>
      <c r="AE40" s="361">
        <v>0</v>
      </c>
      <c r="AF40" s="361">
        <v>0</v>
      </c>
      <c r="AG40" s="361">
        <v>0</v>
      </c>
      <c r="AH40" s="361">
        <v>0</v>
      </c>
      <c r="AI40" s="361">
        <v>0</v>
      </c>
      <c r="AJ40" s="380">
        <v>128357.46</v>
      </c>
      <c r="AK40" s="380">
        <v>86881.42</v>
      </c>
      <c r="AL40" s="380">
        <v>0</v>
      </c>
      <c r="AN40" s="390">
        <f>I40/'Приложение 1.1'!J38</f>
        <v>0</v>
      </c>
      <c r="AO40" s="390" t="e">
        <f t="shared" si="10"/>
        <v>#DIV/0!</v>
      </c>
      <c r="AP40" s="390" t="e">
        <f t="shared" si="11"/>
        <v>#DIV/0!</v>
      </c>
      <c r="AQ40" s="390" t="e">
        <f t="shared" si="12"/>
        <v>#DIV/0!</v>
      </c>
      <c r="AR40" s="390" t="e">
        <f t="shared" si="13"/>
        <v>#DIV/0!</v>
      </c>
      <c r="AS40" s="390" t="e">
        <f t="shared" si="14"/>
        <v>#DIV/0!</v>
      </c>
      <c r="AT40" s="390" t="e">
        <f t="shared" si="15"/>
        <v>#DIV/0!</v>
      </c>
      <c r="AU40" s="390">
        <f t="shared" si="16"/>
        <v>2565.0467685950412</v>
      </c>
      <c r="AV40" s="390" t="e">
        <f t="shared" si="17"/>
        <v>#DIV/0!</v>
      </c>
      <c r="AW40" s="390" t="e">
        <f t="shared" si="18"/>
        <v>#DIV/0!</v>
      </c>
      <c r="AX40" s="390" t="e">
        <f t="shared" si="19"/>
        <v>#DIV/0!</v>
      </c>
      <c r="AY40" s="390">
        <f>AI40/'Приложение 1.1'!J38</f>
        <v>0</v>
      </c>
      <c r="AZ40" s="390">
        <v>730.08</v>
      </c>
      <c r="BA40" s="390">
        <v>2070.12</v>
      </c>
      <c r="BB40" s="390">
        <v>848.92</v>
      </c>
      <c r="BC40" s="390">
        <v>819.73</v>
      </c>
      <c r="BD40" s="390">
        <v>611.5</v>
      </c>
      <c r="BE40" s="390">
        <v>1080.04</v>
      </c>
      <c r="BF40" s="390">
        <v>2102000</v>
      </c>
      <c r="BG40" s="390">
        <f t="shared" si="20"/>
        <v>4422.8500000000004</v>
      </c>
      <c r="BH40" s="390">
        <v>8748.57</v>
      </c>
      <c r="BI40" s="390">
        <v>3389.61</v>
      </c>
      <c r="BJ40" s="390">
        <v>5995.76</v>
      </c>
      <c r="BK40" s="390">
        <v>548.62</v>
      </c>
      <c r="BL40" s="391" t="str">
        <f t="shared" si="21"/>
        <v xml:space="preserve"> </v>
      </c>
      <c r="BM40" s="391" t="e">
        <f t="shared" si="22"/>
        <v>#DIV/0!</v>
      </c>
      <c r="BN40" s="391" t="e">
        <f t="shared" si="23"/>
        <v>#DIV/0!</v>
      </c>
      <c r="BO40" s="391" t="e">
        <f t="shared" si="24"/>
        <v>#DIV/0!</v>
      </c>
      <c r="BP40" s="391" t="e">
        <f t="shared" si="25"/>
        <v>#DIV/0!</v>
      </c>
      <c r="BQ40" s="391" t="e">
        <f t="shared" si="26"/>
        <v>#DIV/0!</v>
      </c>
      <c r="BR40" s="391" t="e">
        <f t="shared" si="27"/>
        <v>#DIV/0!</v>
      </c>
      <c r="BS40" s="391" t="str">
        <f t="shared" si="34"/>
        <v xml:space="preserve"> </v>
      </c>
      <c r="BT40" s="391" t="e">
        <f t="shared" si="28"/>
        <v>#DIV/0!</v>
      </c>
      <c r="BU40" s="391" t="e">
        <f t="shared" si="29"/>
        <v>#DIV/0!</v>
      </c>
      <c r="BV40" s="391" t="e">
        <f t="shared" si="30"/>
        <v>#DIV/0!</v>
      </c>
      <c r="BW40" s="391" t="str">
        <f t="shared" si="31"/>
        <v xml:space="preserve"> </v>
      </c>
      <c r="BY40" s="388">
        <f t="shared" si="6"/>
        <v>3.8674169600020578</v>
      </c>
      <c r="BZ40" s="392">
        <f t="shared" si="7"/>
        <v>2.617741713002594</v>
      </c>
      <c r="CA40" s="393">
        <f t="shared" si="8"/>
        <v>2742.9301404958678</v>
      </c>
      <c r="CB40" s="390">
        <f t="shared" si="35"/>
        <v>4621.88</v>
      </c>
      <c r="CC40" s="18" t="str">
        <f t="shared" si="32"/>
        <v xml:space="preserve"> </v>
      </c>
    </row>
    <row r="41" spans="1:81" s="26" customFormat="1" ht="9" customHeight="1">
      <c r="A41" s="368">
        <v>25</v>
      </c>
      <c r="B41" s="173" t="s">
        <v>497</v>
      </c>
      <c r="C41" s="178">
        <v>6957.45</v>
      </c>
      <c r="D41" s="114"/>
      <c r="E41" s="389">
        <f t="shared" si="4"/>
        <v>-3004825.51</v>
      </c>
      <c r="F41" s="269">
        <v>8234980</v>
      </c>
      <c r="G41" s="178">
        <f t="shared" si="36"/>
        <v>5230154.49</v>
      </c>
      <c r="H41" s="361">
        <f t="shared" si="9"/>
        <v>0</v>
      </c>
      <c r="I41" s="178">
        <v>0</v>
      </c>
      <c r="J41" s="178">
        <v>0</v>
      </c>
      <c r="K41" s="178">
        <v>0</v>
      </c>
      <c r="L41" s="178">
        <v>0</v>
      </c>
      <c r="M41" s="178">
        <v>0</v>
      </c>
      <c r="N41" s="361">
        <v>0</v>
      </c>
      <c r="O41" s="361">
        <v>0</v>
      </c>
      <c r="P41" s="361">
        <v>0</v>
      </c>
      <c r="Q41" s="361">
        <v>0</v>
      </c>
      <c r="R41" s="361">
        <v>0</v>
      </c>
      <c r="S41" s="361">
        <v>0</v>
      </c>
      <c r="T41" s="103">
        <v>0</v>
      </c>
      <c r="U41" s="361">
        <v>0</v>
      </c>
      <c r="V41" s="114" t="s">
        <v>975</v>
      </c>
      <c r="W41" s="361">
        <v>1952.2</v>
      </c>
      <c r="X41" s="361">
        <v>4923195.6100000003</v>
      </c>
      <c r="Y41" s="361">
        <v>0</v>
      </c>
      <c r="Z41" s="361">
        <v>0</v>
      </c>
      <c r="AA41" s="361">
        <v>0</v>
      </c>
      <c r="AB41" s="361">
        <v>0</v>
      </c>
      <c r="AC41" s="361">
        <v>0</v>
      </c>
      <c r="AD41" s="361">
        <v>0</v>
      </c>
      <c r="AE41" s="361">
        <v>0</v>
      </c>
      <c r="AF41" s="361">
        <v>0</v>
      </c>
      <c r="AG41" s="361">
        <v>0</v>
      </c>
      <c r="AH41" s="361">
        <v>0</v>
      </c>
      <c r="AI41" s="361">
        <v>0</v>
      </c>
      <c r="AJ41" s="380">
        <v>184051.8</v>
      </c>
      <c r="AK41" s="380">
        <v>122907.08</v>
      </c>
      <c r="AL41" s="380">
        <v>0</v>
      </c>
      <c r="AN41" s="390">
        <f>I41/'Приложение 1.1'!J39</f>
        <v>0</v>
      </c>
      <c r="AO41" s="390" t="e">
        <f t="shared" si="10"/>
        <v>#DIV/0!</v>
      </c>
      <c r="AP41" s="390" t="e">
        <f t="shared" si="11"/>
        <v>#DIV/0!</v>
      </c>
      <c r="AQ41" s="390" t="e">
        <f t="shared" si="12"/>
        <v>#DIV/0!</v>
      </c>
      <c r="AR41" s="390" t="e">
        <f t="shared" si="13"/>
        <v>#DIV/0!</v>
      </c>
      <c r="AS41" s="390" t="e">
        <f t="shared" si="14"/>
        <v>#DIV/0!</v>
      </c>
      <c r="AT41" s="390" t="e">
        <f t="shared" si="15"/>
        <v>#DIV/0!</v>
      </c>
      <c r="AU41" s="390">
        <f t="shared" si="16"/>
        <v>2521.870510193628</v>
      </c>
      <c r="AV41" s="390" t="e">
        <f t="shared" si="17"/>
        <v>#DIV/0!</v>
      </c>
      <c r="AW41" s="390" t="e">
        <f t="shared" si="18"/>
        <v>#DIV/0!</v>
      </c>
      <c r="AX41" s="390" t="e">
        <f t="shared" si="19"/>
        <v>#DIV/0!</v>
      </c>
      <c r="AY41" s="390">
        <f>AI41/'Приложение 1.1'!J39</f>
        <v>0</v>
      </c>
      <c r="AZ41" s="390">
        <v>730.08</v>
      </c>
      <c r="BA41" s="390">
        <v>2070.12</v>
      </c>
      <c r="BB41" s="390">
        <v>848.92</v>
      </c>
      <c r="BC41" s="390">
        <v>819.73</v>
      </c>
      <c r="BD41" s="390">
        <v>611.5</v>
      </c>
      <c r="BE41" s="390">
        <v>1080.04</v>
      </c>
      <c r="BF41" s="390">
        <v>2102000</v>
      </c>
      <c r="BG41" s="390">
        <f t="shared" si="20"/>
        <v>4607.6000000000004</v>
      </c>
      <c r="BH41" s="390">
        <v>8748.57</v>
      </c>
      <c r="BI41" s="390">
        <v>3389.61</v>
      </c>
      <c r="BJ41" s="390">
        <v>5995.76</v>
      </c>
      <c r="BK41" s="390">
        <v>548.62</v>
      </c>
      <c r="BL41" s="391" t="str">
        <f t="shared" si="21"/>
        <v xml:space="preserve"> </v>
      </c>
      <c r="BM41" s="391" t="e">
        <f t="shared" si="22"/>
        <v>#DIV/0!</v>
      </c>
      <c r="BN41" s="391" t="e">
        <f t="shared" si="23"/>
        <v>#DIV/0!</v>
      </c>
      <c r="BO41" s="391" t="e">
        <f t="shared" si="24"/>
        <v>#DIV/0!</v>
      </c>
      <c r="BP41" s="391" t="e">
        <f t="shared" si="25"/>
        <v>#DIV/0!</v>
      </c>
      <c r="BQ41" s="391" t="e">
        <f t="shared" si="26"/>
        <v>#DIV/0!</v>
      </c>
      <c r="BR41" s="391" t="e">
        <f t="shared" si="27"/>
        <v>#DIV/0!</v>
      </c>
      <c r="BS41" s="391" t="str">
        <f t="shared" si="34"/>
        <v xml:space="preserve"> </v>
      </c>
      <c r="BT41" s="391" t="e">
        <f t="shared" si="28"/>
        <v>#DIV/0!</v>
      </c>
      <c r="BU41" s="391" t="e">
        <f t="shared" si="29"/>
        <v>#DIV/0!</v>
      </c>
      <c r="BV41" s="391" t="e">
        <f t="shared" si="30"/>
        <v>#DIV/0!</v>
      </c>
      <c r="BW41" s="391" t="str">
        <f t="shared" si="31"/>
        <v xml:space="preserve"> </v>
      </c>
      <c r="BY41" s="388">
        <f t="shared" si="6"/>
        <v>3.519050925778676</v>
      </c>
      <c r="BZ41" s="392">
        <f t="shared" si="7"/>
        <v>2.3499703543173922</v>
      </c>
      <c r="CA41" s="393">
        <f t="shared" si="8"/>
        <v>2679.1079243929926</v>
      </c>
      <c r="CB41" s="390">
        <f t="shared" si="35"/>
        <v>4814.95</v>
      </c>
      <c r="CC41" s="18" t="str">
        <f t="shared" si="32"/>
        <v xml:space="preserve"> </v>
      </c>
    </row>
    <row r="42" spans="1:81" s="26" customFormat="1" ht="9" customHeight="1">
      <c r="A42" s="368">
        <v>26</v>
      </c>
      <c r="B42" s="173" t="s">
        <v>498</v>
      </c>
      <c r="C42" s="178">
        <v>7495.9</v>
      </c>
      <c r="D42" s="114"/>
      <c r="E42" s="389">
        <f t="shared" si="4"/>
        <v>-383449.36000000034</v>
      </c>
      <c r="F42" s="269">
        <v>4580916</v>
      </c>
      <c r="G42" s="178">
        <f t="shared" si="36"/>
        <v>4197466.6399999997</v>
      </c>
      <c r="H42" s="361">
        <f t="shared" si="9"/>
        <v>0</v>
      </c>
      <c r="I42" s="178">
        <v>0</v>
      </c>
      <c r="J42" s="178">
        <v>0</v>
      </c>
      <c r="K42" s="178">
        <v>0</v>
      </c>
      <c r="L42" s="178">
        <v>0</v>
      </c>
      <c r="M42" s="178">
        <v>0</v>
      </c>
      <c r="N42" s="361">
        <v>0</v>
      </c>
      <c r="O42" s="361">
        <v>0</v>
      </c>
      <c r="P42" s="361">
        <v>0</v>
      </c>
      <c r="Q42" s="361">
        <v>0</v>
      </c>
      <c r="R42" s="361">
        <v>0</v>
      </c>
      <c r="S42" s="361">
        <v>0</v>
      </c>
      <c r="T42" s="103">
        <v>0</v>
      </c>
      <c r="U42" s="361">
        <v>0</v>
      </c>
      <c r="V42" s="114" t="s">
        <v>975</v>
      </c>
      <c r="W42" s="361">
        <v>2163</v>
      </c>
      <c r="X42" s="361">
        <v>4026713</v>
      </c>
      <c r="Y42" s="361">
        <v>0</v>
      </c>
      <c r="Z42" s="361">
        <v>0</v>
      </c>
      <c r="AA42" s="361">
        <v>0</v>
      </c>
      <c r="AB42" s="361">
        <v>0</v>
      </c>
      <c r="AC42" s="361">
        <v>0</v>
      </c>
      <c r="AD42" s="361">
        <v>0</v>
      </c>
      <c r="AE42" s="361">
        <v>0</v>
      </c>
      <c r="AF42" s="361">
        <v>0</v>
      </c>
      <c r="AG42" s="361">
        <v>0</v>
      </c>
      <c r="AH42" s="361">
        <v>0</v>
      </c>
      <c r="AI42" s="361">
        <v>0</v>
      </c>
      <c r="AJ42" s="380">
        <v>102383.47</v>
      </c>
      <c r="AK42" s="380">
        <v>68370.17</v>
      </c>
      <c r="AL42" s="380">
        <v>0</v>
      </c>
      <c r="AN42" s="390">
        <f>I42/'Приложение 1.1'!J40</f>
        <v>0</v>
      </c>
      <c r="AO42" s="390" t="e">
        <f t="shared" si="10"/>
        <v>#DIV/0!</v>
      </c>
      <c r="AP42" s="390" t="e">
        <f t="shared" si="11"/>
        <v>#DIV/0!</v>
      </c>
      <c r="AQ42" s="390" t="e">
        <f t="shared" si="12"/>
        <v>#DIV/0!</v>
      </c>
      <c r="AR42" s="390" t="e">
        <f t="shared" si="13"/>
        <v>#DIV/0!</v>
      </c>
      <c r="AS42" s="390" t="e">
        <f t="shared" si="14"/>
        <v>#DIV/0!</v>
      </c>
      <c r="AT42" s="390" t="e">
        <f t="shared" si="15"/>
        <v>#DIV/0!</v>
      </c>
      <c r="AU42" s="390">
        <f t="shared" si="16"/>
        <v>1861.6333795654184</v>
      </c>
      <c r="AV42" s="390" t="e">
        <f t="shared" si="17"/>
        <v>#DIV/0!</v>
      </c>
      <c r="AW42" s="390" t="e">
        <f t="shared" si="18"/>
        <v>#DIV/0!</v>
      </c>
      <c r="AX42" s="390" t="e">
        <f t="shared" si="19"/>
        <v>#DIV/0!</v>
      </c>
      <c r="AY42" s="390">
        <f>AI42/'Приложение 1.1'!J40</f>
        <v>0</v>
      </c>
      <c r="AZ42" s="390">
        <v>730.08</v>
      </c>
      <c r="BA42" s="390">
        <v>2070.12</v>
      </c>
      <c r="BB42" s="390">
        <v>848.92</v>
      </c>
      <c r="BC42" s="390">
        <v>819.73</v>
      </c>
      <c r="BD42" s="390">
        <v>611.5</v>
      </c>
      <c r="BE42" s="390">
        <v>1080.04</v>
      </c>
      <c r="BF42" s="390">
        <v>2102000</v>
      </c>
      <c r="BG42" s="390">
        <f t="shared" si="20"/>
        <v>4607.6000000000004</v>
      </c>
      <c r="BH42" s="390">
        <v>8748.57</v>
      </c>
      <c r="BI42" s="390">
        <v>3389.61</v>
      </c>
      <c r="BJ42" s="390">
        <v>5995.76</v>
      </c>
      <c r="BK42" s="390">
        <v>548.62</v>
      </c>
      <c r="BL42" s="391" t="str">
        <f t="shared" si="21"/>
        <v xml:space="preserve"> </v>
      </c>
      <c r="BM42" s="391" t="e">
        <f t="shared" si="22"/>
        <v>#DIV/0!</v>
      </c>
      <c r="BN42" s="391" t="e">
        <f t="shared" si="23"/>
        <v>#DIV/0!</v>
      </c>
      <c r="BO42" s="391" t="e">
        <f t="shared" si="24"/>
        <v>#DIV/0!</v>
      </c>
      <c r="BP42" s="391" t="e">
        <f t="shared" si="25"/>
        <v>#DIV/0!</v>
      </c>
      <c r="BQ42" s="391" t="e">
        <f t="shared" si="26"/>
        <v>#DIV/0!</v>
      </c>
      <c r="BR42" s="391" t="e">
        <f t="shared" si="27"/>
        <v>#DIV/0!</v>
      </c>
      <c r="BS42" s="391" t="str">
        <f t="shared" si="34"/>
        <v xml:space="preserve"> </v>
      </c>
      <c r="BT42" s="391" t="e">
        <f t="shared" si="28"/>
        <v>#DIV/0!</v>
      </c>
      <c r="BU42" s="391" t="e">
        <f t="shared" si="29"/>
        <v>#DIV/0!</v>
      </c>
      <c r="BV42" s="391" t="e">
        <f t="shared" si="30"/>
        <v>#DIV/0!</v>
      </c>
      <c r="BW42" s="391" t="str">
        <f t="shared" si="31"/>
        <v xml:space="preserve"> </v>
      </c>
      <c r="BY42" s="388">
        <f t="shared" si="6"/>
        <v>2.4391729293171944</v>
      </c>
      <c r="BZ42" s="392">
        <f t="shared" si="7"/>
        <v>1.6288436779571405</v>
      </c>
      <c r="CA42" s="393">
        <f t="shared" si="8"/>
        <v>1940.5763476652796</v>
      </c>
      <c r="CB42" s="390">
        <f t="shared" si="35"/>
        <v>4814.95</v>
      </c>
      <c r="CC42" s="18" t="str">
        <f t="shared" si="32"/>
        <v xml:space="preserve"> </v>
      </c>
    </row>
    <row r="43" spans="1:81" s="26" customFormat="1" ht="9" customHeight="1">
      <c r="A43" s="368">
        <v>27</v>
      </c>
      <c r="B43" s="173" t="s">
        <v>499</v>
      </c>
      <c r="C43" s="178">
        <v>750.8</v>
      </c>
      <c r="D43" s="174"/>
      <c r="E43" s="389">
        <f t="shared" si="4"/>
        <v>45600.209999999963</v>
      </c>
      <c r="F43" s="389">
        <v>2668050</v>
      </c>
      <c r="G43" s="178">
        <f t="shared" si="36"/>
        <v>2713650.21</v>
      </c>
      <c r="H43" s="361">
        <f t="shared" si="9"/>
        <v>0</v>
      </c>
      <c r="I43" s="178">
        <v>0</v>
      </c>
      <c r="J43" s="178">
        <v>0</v>
      </c>
      <c r="K43" s="178">
        <v>0</v>
      </c>
      <c r="L43" s="178">
        <v>0</v>
      </c>
      <c r="M43" s="178">
        <v>0</v>
      </c>
      <c r="N43" s="361">
        <v>0</v>
      </c>
      <c r="O43" s="361">
        <v>0</v>
      </c>
      <c r="P43" s="361">
        <v>0</v>
      </c>
      <c r="Q43" s="361">
        <v>0</v>
      </c>
      <c r="R43" s="361">
        <v>0</v>
      </c>
      <c r="S43" s="361">
        <v>0</v>
      </c>
      <c r="T43" s="103">
        <v>0</v>
      </c>
      <c r="U43" s="361">
        <v>0</v>
      </c>
      <c r="V43" s="174" t="s">
        <v>976</v>
      </c>
      <c r="W43" s="361">
        <v>867</v>
      </c>
      <c r="X43" s="361">
        <v>2594188.27</v>
      </c>
      <c r="Y43" s="361">
        <v>0</v>
      </c>
      <c r="Z43" s="361">
        <v>0</v>
      </c>
      <c r="AA43" s="361">
        <v>0</v>
      </c>
      <c r="AB43" s="361">
        <v>0</v>
      </c>
      <c r="AC43" s="361">
        <v>0</v>
      </c>
      <c r="AD43" s="361">
        <v>0</v>
      </c>
      <c r="AE43" s="361">
        <v>0</v>
      </c>
      <c r="AF43" s="361">
        <v>0</v>
      </c>
      <c r="AG43" s="361">
        <v>0</v>
      </c>
      <c r="AH43" s="361">
        <v>0</v>
      </c>
      <c r="AI43" s="361">
        <v>0</v>
      </c>
      <c r="AJ43" s="380">
        <v>79641.289999999994</v>
      </c>
      <c r="AK43" s="380">
        <v>39820.65</v>
      </c>
      <c r="AL43" s="380">
        <v>0</v>
      </c>
      <c r="AN43" s="390">
        <f>I43/'Приложение 1.1'!J41</f>
        <v>0</v>
      </c>
      <c r="AO43" s="390" t="e">
        <f t="shared" si="10"/>
        <v>#DIV/0!</v>
      </c>
      <c r="AP43" s="390" t="e">
        <f t="shared" si="11"/>
        <v>#DIV/0!</v>
      </c>
      <c r="AQ43" s="390" t="e">
        <f t="shared" si="12"/>
        <v>#DIV/0!</v>
      </c>
      <c r="AR43" s="390" t="e">
        <f t="shared" si="13"/>
        <v>#DIV/0!</v>
      </c>
      <c r="AS43" s="390" t="e">
        <f t="shared" si="14"/>
        <v>#DIV/0!</v>
      </c>
      <c r="AT43" s="390" t="e">
        <f t="shared" si="15"/>
        <v>#DIV/0!</v>
      </c>
      <c r="AU43" s="390">
        <f t="shared" si="16"/>
        <v>2992.1433333333334</v>
      </c>
      <c r="AV43" s="390" t="e">
        <f t="shared" si="17"/>
        <v>#DIV/0!</v>
      </c>
      <c r="AW43" s="390" t="e">
        <f t="shared" si="18"/>
        <v>#DIV/0!</v>
      </c>
      <c r="AX43" s="390" t="e">
        <f t="shared" si="19"/>
        <v>#DIV/0!</v>
      </c>
      <c r="AY43" s="390">
        <f>AI43/'Приложение 1.1'!J41</f>
        <v>0</v>
      </c>
      <c r="AZ43" s="390">
        <v>730.08</v>
      </c>
      <c r="BA43" s="390">
        <v>2070.12</v>
      </c>
      <c r="BB43" s="390">
        <v>848.92</v>
      </c>
      <c r="BC43" s="390">
        <v>819.73</v>
      </c>
      <c r="BD43" s="390">
        <v>611.5</v>
      </c>
      <c r="BE43" s="390">
        <v>1080.04</v>
      </c>
      <c r="BF43" s="390">
        <v>2102000</v>
      </c>
      <c r="BG43" s="390">
        <f t="shared" si="20"/>
        <v>4422.8500000000004</v>
      </c>
      <c r="BH43" s="390">
        <v>8748.57</v>
      </c>
      <c r="BI43" s="390">
        <v>3389.61</v>
      </c>
      <c r="BJ43" s="390">
        <v>5995.76</v>
      </c>
      <c r="BK43" s="390">
        <v>548.62</v>
      </c>
      <c r="BL43" s="391" t="str">
        <f t="shared" si="21"/>
        <v xml:space="preserve"> </v>
      </c>
      <c r="BM43" s="391" t="e">
        <f t="shared" si="22"/>
        <v>#DIV/0!</v>
      </c>
      <c r="BN43" s="391" t="e">
        <f t="shared" si="23"/>
        <v>#DIV/0!</v>
      </c>
      <c r="BO43" s="391" t="e">
        <f t="shared" si="24"/>
        <v>#DIV/0!</v>
      </c>
      <c r="BP43" s="391" t="e">
        <f t="shared" si="25"/>
        <v>#DIV/0!</v>
      </c>
      <c r="BQ43" s="391" t="e">
        <f t="shared" si="26"/>
        <v>#DIV/0!</v>
      </c>
      <c r="BR43" s="391" t="e">
        <f t="shared" si="27"/>
        <v>#DIV/0!</v>
      </c>
      <c r="BS43" s="391" t="str">
        <f t="shared" si="34"/>
        <v xml:space="preserve"> </v>
      </c>
      <c r="BT43" s="391" t="e">
        <f t="shared" si="28"/>
        <v>#DIV/0!</v>
      </c>
      <c r="BU43" s="391" t="e">
        <f t="shared" si="29"/>
        <v>#DIV/0!</v>
      </c>
      <c r="BV43" s="391" t="e">
        <f t="shared" si="30"/>
        <v>#DIV/0!</v>
      </c>
      <c r="BW43" s="391" t="str">
        <f t="shared" si="31"/>
        <v xml:space="preserve"> </v>
      </c>
      <c r="BY43" s="388">
        <f t="shared" si="6"/>
        <v>2.9348399328150694</v>
      </c>
      <c r="BZ43" s="392">
        <f t="shared" si="7"/>
        <v>1.4674201506612012</v>
      </c>
      <c r="CA43" s="393">
        <f t="shared" si="8"/>
        <v>3129.9310380622837</v>
      </c>
      <c r="CB43" s="390">
        <f t="shared" si="35"/>
        <v>4621.88</v>
      </c>
      <c r="CC43" s="18" t="str">
        <f t="shared" si="32"/>
        <v xml:space="preserve"> </v>
      </c>
    </row>
    <row r="44" spans="1:81" s="26" customFormat="1" ht="9" customHeight="1">
      <c r="A44" s="368">
        <v>28</v>
      </c>
      <c r="B44" s="173" t="s">
        <v>500</v>
      </c>
      <c r="C44" s="178">
        <v>3960.7</v>
      </c>
      <c r="D44" s="114"/>
      <c r="E44" s="389">
        <f t="shared" si="4"/>
        <v>-1570951.42</v>
      </c>
      <c r="F44" s="269">
        <v>6668000</v>
      </c>
      <c r="G44" s="178">
        <f t="shared" si="36"/>
        <v>5097048.58</v>
      </c>
      <c r="H44" s="361">
        <f t="shared" si="9"/>
        <v>0</v>
      </c>
      <c r="I44" s="178">
        <v>0</v>
      </c>
      <c r="J44" s="178">
        <v>0</v>
      </c>
      <c r="K44" s="178">
        <v>0</v>
      </c>
      <c r="L44" s="178">
        <v>0</v>
      </c>
      <c r="M44" s="178">
        <v>0</v>
      </c>
      <c r="N44" s="361">
        <v>0</v>
      </c>
      <c r="O44" s="361">
        <v>0</v>
      </c>
      <c r="P44" s="361">
        <v>0</v>
      </c>
      <c r="Q44" s="361">
        <v>0</v>
      </c>
      <c r="R44" s="361">
        <v>0</v>
      </c>
      <c r="S44" s="361">
        <v>0</v>
      </c>
      <c r="T44" s="103">
        <v>0</v>
      </c>
      <c r="U44" s="361">
        <v>0</v>
      </c>
      <c r="V44" s="114" t="s">
        <v>975</v>
      </c>
      <c r="W44" s="361">
        <v>1393.3</v>
      </c>
      <c r="X44" s="361">
        <v>4798488.88</v>
      </c>
      <c r="Y44" s="361">
        <v>0</v>
      </c>
      <c r="Z44" s="361">
        <v>0</v>
      </c>
      <c r="AA44" s="361">
        <v>0</v>
      </c>
      <c r="AB44" s="361">
        <v>0</v>
      </c>
      <c r="AC44" s="361">
        <v>0</v>
      </c>
      <c r="AD44" s="361">
        <v>0</v>
      </c>
      <c r="AE44" s="361">
        <v>0</v>
      </c>
      <c r="AF44" s="361">
        <v>0</v>
      </c>
      <c r="AG44" s="361">
        <v>0</v>
      </c>
      <c r="AH44" s="361">
        <v>0</v>
      </c>
      <c r="AI44" s="361">
        <v>0</v>
      </c>
      <c r="AJ44" s="380">
        <v>199039.8</v>
      </c>
      <c r="AK44" s="380">
        <v>99519.9</v>
      </c>
      <c r="AL44" s="380">
        <v>0</v>
      </c>
      <c r="AN44" s="390">
        <f>I44/'Приложение 1.1'!J42</f>
        <v>0</v>
      </c>
      <c r="AO44" s="390" t="e">
        <f t="shared" si="10"/>
        <v>#DIV/0!</v>
      </c>
      <c r="AP44" s="390" t="e">
        <f t="shared" si="11"/>
        <v>#DIV/0!</v>
      </c>
      <c r="AQ44" s="390" t="e">
        <f t="shared" si="12"/>
        <v>#DIV/0!</v>
      </c>
      <c r="AR44" s="390" t="e">
        <f t="shared" si="13"/>
        <v>#DIV/0!</v>
      </c>
      <c r="AS44" s="390" t="e">
        <f t="shared" si="14"/>
        <v>#DIV/0!</v>
      </c>
      <c r="AT44" s="390" t="e">
        <f t="shared" si="15"/>
        <v>#DIV/0!</v>
      </c>
      <c r="AU44" s="390">
        <f t="shared" si="16"/>
        <v>3443.973932390727</v>
      </c>
      <c r="AV44" s="390" t="e">
        <f t="shared" si="17"/>
        <v>#DIV/0!</v>
      </c>
      <c r="AW44" s="390" t="e">
        <f t="shared" si="18"/>
        <v>#DIV/0!</v>
      </c>
      <c r="AX44" s="390" t="e">
        <f t="shared" si="19"/>
        <v>#DIV/0!</v>
      </c>
      <c r="AY44" s="390">
        <f>AI44/'Приложение 1.1'!J42</f>
        <v>0</v>
      </c>
      <c r="AZ44" s="390">
        <v>730.08</v>
      </c>
      <c r="BA44" s="390">
        <v>2070.12</v>
      </c>
      <c r="BB44" s="390">
        <v>848.92</v>
      </c>
      <c r="BC44" s="390">
        <v>819.73</v>
      </c>
      <c r="BD44" s="390">
        <v>611.5</v>
      </c>
      <c r="BE44" s="390">
        <v>1080.04</v>
      </c>
      <c r="BF44" s="390">
        <v>2102000</v>
      </c>
      <c r="BG44" s="390">
        <f t="shared" si="20"/>
        <v>4607.6000000000004</v>
      </c>
      <c r="BH44" s="390">
        <v>8748.57</v>
      </c>
      <c r="BI44" s="390">
        <v>3389.61</v>
      </c>
      <c r="BJ44" s="390">
        <v>5995.76</v>
      </c>
      <c r="BK44" s="390">
        <v>548.62</v>
      </c>
      <c r="BL44" s="391" t="str">
        <f t="shared" si="21"/>
        <v xml:space="preserve"> </v>
      </c>
      <c r="BM44" s="391" t="e">
        <f t="shared" si="22"/>
        <v>#DIV/0!</v>
      </c>
      <c r="BN44" s="391" t="e">
        <f t="shared" si="23"/>
        <v>#DIV/0!</v>
      </c>
      <c r="BO44" s="391" t="e">
        <f t="shared" si="24"/>
        <v>#DIV/0!</v>
      </c>
      <c r="BP44" s="391" t="e">
        <f t="shared" si="25"/>
        <v>#DIV/0!</v>
      </c>
      <c r="BQ44" s="391" t="e">
        <f t="shared" si="26"/>
        <v>#DIV/0!</v>
      </c>
      <c r="BR44" s="391" t="e">
        <f t="shared" si="27"/>
        <v>#DIV/0!</v>
      </c>
      <c r="BS44" s="391" t="str">
        <f t="shared" si="34"/>
        <v xml:space="preserve"> </v>
      </c>
      <c r="BT44" s="391" t="e">
        <f t="shared" si="28"/>
        <v>#DIV/0!</v>
      </c>
      <c r="BU44" s="391" t="e">
        <f t="shared" si="29"/>
        <v>#DIV/0!</v>
      </c>
      <c r="BV44" s="391" t="e">
        <f t="shared" si="30"/>
        <v>#DIV/0!</v>
      </c>
      <c r="BW44" s="391" t="str">
        <f t="shared" si="31"/>
        <v xml:space="preserve"> </v>
      </c>
      <c r="BY44" s="388">
        <f t="shared" si="6"/>
        <v>3.9050010388560978</v>
      </c>
      <c r="BZ44" s="392">
        <f t="shared" si="7"/>
        <v>1.9525005194280489</v>
      </c>
      <c r="CA44" s="393">
        <f t="shared" si="8"/>
        <v>3658.2563554152016</v>
      </c>
      <c r="CB44" s="390">
        <f t="shared" si="35"/>
        <v>4814.95</v>
      </c>
      <c r="CC44" s="18" t="str">
        <f t="shared" si="32"/>
        <v xml:space="preserve"> </v>
      </c>
    </row>
    <row r="45" spans="1:81" s="26" customFormat="1" ht="9" customHeight="1">
      <c r="A45" s="368">
        <v>29</v>
      </c>
      <c r="B45" s="173" t="s">
        <v>501</v>
      </c>
      <c r="C45" s="178">
        <v>3936.1</v>
      </c>
      <c r="D45" s="114"/>
      <c r="E45" s="389">
        <f t="shared" si="4"/>
        <v>-313624.18000000017</v>
      </c>
      <c r="F45" s="269">
        <v>4000800</v>
      </c>
      <c r="G45" s="178">
        <f t="shared" si="36"/>
        <v>3687175.82</v>
      </c>
      <c r="H45" s="361">
        <f t="shared" si="9"/>
        <v>0</v>
      </c>
      <c r="I45" s="178">
        <v>0</v>
      </c>
      <c r="J45" s="178">
        <v>0</v>
      </c>
      <c r="K45" s="178">
        <v>0</v>
      </c>
      <c r="L45" s="178">
        <v>0</v>
      </c>
      <c r="M45" s="178">
        <v>0</v>
      </c>
      <c r="N45" s="361">
        <v>0</v>
      </c>
      <c r="O45" s="361">
        <v>0</v>
      </c>
      <c r="P45" s="361">
        <v>0</v>
      </c>
      <c r="Q45" s="361">
        <v>0</v>
      </c>
      <c r="R45" s="361">
        <v>0</v>
      </c>
      <c r="S45" s="361">
        <v>0</v>
      </c>
      <c r="T45" s="103">
        <v>0</v>
      </c>
      <c r="U45" s="361">
        <v>0</v>
      </c>
      <c r="V45" s="114" t="s">
        <v>975</v>
      </c>
      <c r="W45" s="361">
        <v>1065</v>
      </c>
      <c r="X45" s="361">
        <v>3508040</v>
      </c>
      <c r="Y45" s="361">
        <v>0</v>
      </c>
      <c r="Z45" s="361">
        <v>0</v>
      </c>
      <c r="AA45" s="361">
        <v>0</v>
      </c>
      <c r="AB45" s="361">
        <v>0</v>
      </c>
      <c r="AC45" s="361">
        <v>0</v>
      </c>
      <c r="AD45" s="361">
        <v>0</v>
      </c>
      <c r="AE45" s="361">
        <v>0</v>
      </c>
      <c r="AF45" s="361">
        <v>0</v>
      </c>
      <c r="AG45" s="361">
        <v>0</v>
      </c>
      <c r="AH45" s="361">
        <v>0</v>
      </c>
      <c r="AI45" s="361">
        <v>0</v>
      </c>
      <c r="AJ45" s="380">
        <v>119423.88</v>
      </c>
      <c r="AK45" s="380">
        <v>59711.94</v>
      </c>
      <c r="AL45" s="380">
        <v>0</v>
      </c>
      <c r="AN45" s="390">
        <f>I45/'Приложение 1.1'!J43</f>
        <v>0</v>
      </c>
      <c r="AO45" s="390" t="e">
        <f t="shared" si="10"/>
        <v>#DIV/0!</v>
      </c>
      <c r="AP45" s="390" t="e">
        <f t="shared" si="11"/>
        <v>#DIV/0!</v>
      </c>
      <c r="AQ45" s="390" t="e">
        <f t="shared" si="12"/>
        <v>#DIV/0!</v>
      </c>
      <c r="AR45" s="390" t="e">
        <f t="shared" si="13"/>
        <v>#DIV/0!</v>
      </c>
      <c r="AS45" s="390" t="e">
        <f t="shared" si="14"/>
        <v>#DIV/0!</v>
      </c>
      <c r="AT45" s="390" t="e">
        <f t="shared" si="15"/>
        <v>#DIV/0!</v>
      </c>
      <c r="AU45" s="390">
        <f t="shared" si="16"/>
        <v>3293.9342723004693</v>
      </c>
      <c r="AV45" s="390" t="e">
        <f t="shared" si="17"/>
        <v>#DIV/0!</v>
      </c>
      <c r="AW45" s="390" t="e">
        <f t="shared" si="18"/>
        <v>#DIV/0!</v>
      </c>
      <c r="AX45" s="390" t="e">
        <f t="shared" si="19"/>
        <v>#DIV/0!</v>
      </c>
      <c r="AY45" s="390">
        <f>AI45/'Приложение 1.1'!J43</f>
        <v>0</v>
      </c>
      <c r="AZ45" s="390">
        <v>730.08</v>
      </c>
      <c r="BA45" s="390">
        <v>2070.12</v>
      </c>
      <c r="BB45" s="390">
        <v>848.92</v>
      </c>
      <c r="BC45" s="390">
        <v>819.73</v>
      </c>
      <c r="BD45" s="390">
        <v>611.5</v>
      </c>
      <c r="BE45" s="390">
        <v>1080.04</v>
      </c>
      <c r="BF45" s="390">
        <v>2102000</v>
      </c>
      <c r="BG45" s="390">
        <f t="shared" si="20"/>
        <v>4607.6000000000004</v>
      </c>
      <c r="BH45" s="390">
        <v>8748.57</v>
      </c>
      <c r="BI45" s="390">
        <v>3389.61</v>
      </c>
      <c r="BJ45" s="390">
        <v>5995.76</v>
      </c>
      <c r="BK45" s="390">
        <v>548.62</v>
      </c>
      <c r="BL45" s="391" t="str">
        <f t="shared" si="21"/>
        <v xml:space="preserve"> </v>
      </c>
      <c r="BM45" s="391" t="e">
        <f t="shared" si="22"/>
        <v>#DIV/0!</v>
      </c>
      <c r="BN45" s="391" t="e">
        <f t="shared" si="23"/>
        <v>#DIV/0!</v>
      </c>
      <c r="BO45" s="391" t="e">
        <f t="shared" si="24"/>
        <v>#DIV/0!</v>
      </c>
      <c r="BP45" s="391" t="e">
        <f t="shared" si="25"/>
        <v>#DIV/0!</v>
      </c>
      <c r="BQ45" s="391" t="e">
        <f t="shared" si="26"/>
        <v>#DIV/0!</v>
      </c>
      <c r="BR45" s="391" t="e">
        <f t="shared" si="27"/>
        <v>#DIV/0!</v>
      </c>
      <c r="BS45" s="391" t="str">
        <f t="shared" si="34"/>
        <v xml:space="preserve"> </v>
      </c>
      <c r="BT45" s="391" t="e">
        <f t="shared" si="28"/>
        <v>#DIV/0!</v>
      </c>
      <c r="BU45" s="391" t="e">
        <f t="shared" si="29"/>
        <v>#DIV/0!</v>
      </c>
      <c r="BV45" s="391" t="e">
        <f t="shared" si="30"/>
        <v>#DIV/0!</v>
      </c>
      <c r="BW45" s="391" t="str">
        <f t="shared" si="31"/>
        <v xml:space="preserve"> </v>
      </c>
      <c r="BY45" s="388">
        <f t="shared" si="6"/>
        <v>3.2388984369071943</v>
      </c>
      <c r="BZ45" s="392">
        <f t="shared" si="7"/>
        <v>1.6194492184535971</v>
      </c>
      <c r="CA45" s="393">
        <f t="shared" si="8"/>
        <v>3462.1369201877933</v>
      </c>
      <c r="CB45" s="390">
        <f t="shared" si="35"/>
        <v>4814.95</v>
      </c>
      <c r="CC45" s="18" t="str">
        <f t="shared" si="32"/>
        <v xml:space="preserve"> </v>
      </c>
    </row>
    <row r="46" spans="1:81" s="26" customFormat="1" ht="9" customHeight="1">
      <c r="A46" s="368">
        <v>30</v>
      </c>
      <c r="B46" s="173" t="s">
        <v>502</v>
      </c>
      <c r="C46" s="178">
        <v>3164.8</v>
      </c>
      <c r="D46" s="114"/>
      <c r="E46" s="389">
        <f t="shared" si="4"/>
        <v>-103105.34000000032</v>
      </c>
      <c r="F46" s="269">
        <v>3114956.2</v>
      </c>
      <c r="G46" s="178">
        <f t="shared" si="36"/>
        <v>3011850.86</v>
      </c>
      <c r="H46" s="361">
        <f t="shared" si="9"/>
        <v>0</v>
      </c>
      <c r="I46" s="178">
        <v>0</v>
      </c>
      <c r="J46" s="178">
        <v>0</v>
      </c>
      <c r="K46" s="178">
        <v>0</v>
      </c>
      <c r="L46" s="178">
        <v>0</v>
      </c>
      <c r="M46" s="178">
        <v>0</v>
      </c>
      <c r="N46" s="361">
        <v>0</v>
      </c>
      <c r="O46" s="361">
        <v>0</v>
      </c>
      <c r="P46" s="361">
        <v>0</v>
      </c>
      <c r="Q46" s="361">
        <v>0</v>
      </c>
      <c r="R46" s="361">
        <v>0</v>
      </c>
      <c r="S46" s="361">
        <v>0</v>
      </c>
      <c r="T46" s="103">
        <v>0</v>
      </c>
      <c r="U46" s="361">
        <v>0</v>
      </c>
      <c r="V46" s="114" t="s">
        <v>975</v>
      </c>
      <c r="W46" s="361">
        <v>949</v>
      </c>
      <c r="X46" s="361">
        <v>2907421.94</v>
      </c>
      <c r="Y46" s="361">
        <v>0</v>
      </c>
      <c r="Z46" s="361">
        <v>0</v>
      </c>
      <c r="AA46" s="361">
        <v>0</v>
      </c>
      <c r="AB46" s="361">
        <v>0</v>
      </c>
      <c r="AC46" s="361">
        <v>0</v>
      </c>
      <c r="AD46" s="361">
        <v>0</v>
      </c>
      <c r="AE46" s="361">
        <v>0</v>
      </c>
      <c r="AF46" s="361">
        <v>0</v>
      </c>
      <c r="AG46" s="361">
        <v>0</v>
      </c>
      <c r="AH46" s="361">
        <v>0</v>
      </c>
      <c r="AI46" s="361">
        <v>0</v>
      </c>
      <c r="AJ46" s="380">
        <v>57938.2</v>
      </c>
      <c r="AK46" s="380">
        <v>46490.720000000001</v>
      </c>
      <c r="AL46" s="380">
        <v>0</v>
      </c>
      <c r="AN46" s="390">
        <f>I46/'Приложение 1.1'!J44</f>
        <v>0</v>
      </c>
      <c r="AO46" s="390" t="e">
        <f t="shared" si="10"/>
        <v>#DIV/0!</v>
      </c>
      <c r="AP46" s="390" t="e">
        <f t="shared" si="11"/>
        <v>#DIV/0!</v>
      </c>
      <c r="AQ46" s="390" t="e">
        <f t="shared" si="12"/>
        <v>#DIV/0!</v>
      </c>
      <c r="AR46" s="390" t="e">
        <f t="shared" si="13"/>
        <v>#DIV/0!</v>
      </c>
      <c r="AS46" s="390" t="e">
        <f t="shared" si="14"/>
        <v>#DIV/0!</v>
      </c>
      <c r="AT46" s="390" t="e">
        <f t="shared" si="15"/>
        <v>#DIV/0!</v>
      </c>
      <c r="AU46" s="390">
        <f t="shared" si="16"/>
        <v>3063.6690621707057</v>
      </c>
      <c r="AV46" s="390" t="e">
        <f t="shared" si="17"/>
        <v>#DIV/0!</v>
      </c>
      <c r="AW46" s="390" t="e">
        <f t="shared" si="18"/>
        <v>#DIV/0!</v>
      </c>
      <c r="AX46" s="390" t="e">
        <f t="shared" si="19"/>
        <v>#DIV/0!</v>
      </c>
      <c r="AY46" s="390">
        <f>AI46/'Приложение 1.1'!J44</f>
        <v>0</v>
      </c>
      <c r="AZ46" s="390">
        <v>730.08</v>
      </c>
      <c r="BA46" s="390">
        <v>2070.12</v>
      </c>
      <c r="BB46" s="390">
        <v>848.92</v>
      </c>
      <c r="BC46" s="390">
        <v>819.73</v>
      </c>
      <c r="BD46" s="390">
        <v>611.5</v>
      </c>
      <c r="BE46" s="390">
        <v>1080.04</v>
      </c>
      <c r="BF46" s="390">
        <v>2102000</v>
      </c>
      <c r="BG46" s="390">
        <f t="shared" si="20"/>
        <v>4607.6000000000004</v>
      </c>
      <c r="BH46" s="390">
        <v>8748.57</v>
      </c>
      <c r="BI46" s="390">
        <v>3389.61</v>
      </c>
      <c r="BJ46" s="390">
        <v>5995.76</v>
      </c>
      <c r="BK46" s="390">
        <v>548.62</v>
      </c>
      <c r="BL46" s="391" t="str">
        <f t="shared" si="21"/>
        <v xml:space="preserve"> </v>
      </c>
      <c r="BM46" s="391" t="e">
        <f t="shared" si="22"/>
        <v>#DIV/0!</v>
      </c>
      <c r="BN46" s="391" t="e">
        <f t="shared" si="23"/>
        <v>#DIV/0!</v>
      </c>
      <c r="BO46" s="391" t="e">
        <f t="shared" si="24"/>
        <v>#DIV/0!</v>
      </c>
      <c r="BP46" s="391" t="e">
        <f t="shared" si="25"/>
        <v>#DIV/0!</v>
      </c>
      <c r="BQ46" s="391" t="e">
        <f t="shared" si="26"/>
        <v>#DIV/0!</v>
      </c>
      <c r="BR46" s="391" t="e">
        <f t="shared" si="27"/>
        <v>#DIV/0!</v>
      </c>
      <c r="BS46" s="391" t="str">
        <f t="shared" si="34"/>
        <v xml:space="preserve"> </v>
      </c>
      <c r="BT46" s="391" t="e">
        <f t="shared" si="28"/>
        <v>#DIV/0!</v>
      </c>
      <c r="BU46" s="391" t="e">
        <f t="shared" si="29"/>
        <v>#DIV/0!</v>
      </c>
      <c r="BV46" s="391" t="e">
        <f t="shared" si="30"/>
        <v>#DIV/0!</v>
      </c>
      <c r="BW46" s="391" t="str">
        <f t="shared" si="31"/>
        <v xml:space="preserve"> </v>
      </c>
      <c r="BY46" s="388">
        <f t="shared" si="6"/>
        <v>1.9236742685193913</v>
      </c>
      <c r="BZ46" s="392">
        <f t="shared" si="7"/>
        <v>1.5435930316948032</v>
      </c>
      <c r="CA46" s="393">
        <f t="shared" si="8"/>
        <v>3173.7100737618543</v>
      </c>
      <c r="CB46" s="390">
        <f t="shared" si="35"/>
        <v>4814.95</v>
      </c>
      <c r="CC46" s="18" t="str">
        <f t="shared" si="32"/>
        <v xml:space="preserve"> </v>
      </c>
    </row>
    <row r="47" spans="1:81" s="26" customFormat="1" ht="9" customHeight="1">
      <c r="A47" s="368">
        <v>31</v>
      </c>
      <c r="B47" s="173" t="s">
        <v>503</v>
      </c>
      <c r="C47" s="178">
        <v>2990.3</v>
      </c>
      <c r="D47" s="114"/>
      <c r="E47" s="389">
        <f t="shared" si="4"/>
        <v>-377506.18000000017</v>
      </c>
      <c r="F47" s="269">
        <v>3190638</v>
      </c>
      <c r="G47" s="178">
        <f t="shared" ref="G47:G62" si="37">ROUND(H47+U47+X47+Z47+AB47+AD47+AF47+AH47+AI47+AJ47+AK47+AL47,2)</f>
        <v>2813131.82</v>
      </c>
      <c r="H47" s="361">
        <f t="shared" si="9"/>
        <v>0</v>
      </c>
      <c r="I47" s="178">
        <v>0</v>
      </c>
      <c r="J47" s="178">
        <v>0</v>
      </c>
      <c r="K47" s="178">
        <v>0</v>
      </c>
      <c r="L47" s="178">
        <v>0</v>
      </c>
      <c r="M47" s="178">
        <v>0</v>
      </c>
      <c r="N47" s="361">
        <v>0</v>
      </c>
      <c r="O47" s="361">
        <v>0</v>
      </c>
      <c r="P47" s="361">
        <v>0</v>
      </c>
      <c r="Q47" s="361">
        <v>0</v>
      </c>
      <c r="R47" s="361">
        <v>0</v>
      </c>
      <c r="S47" s="361">
        <v>0</v>
      </c>
      <c r="T47" s="103">
        <v>0</v>
      </c>
      <c r="U47" s="361">
        <v>0</v>
      </c>
      <c r="V47" s="114" t="s">
        <v>975</v>
      </c>
      <c r="W47" s="361">
        <v>952.31</v>
      </c>
      <c r="X47" s="361">
        <v>2670271</v>
      </c>
      <c r="Y47" s="361">
        <v>0</v>
      </c>
      <c r="Z47" s="361">
        <v>0</v>
      </c>
      <c r="AA47" s="361">
        <v>0</v>
      </c>
      <c r="AB47" s="361">
        <v>0</v>
      </c>
      <c r="AC47" s="361">
        <v>0</v>
      </c>
      <c r="AD47" s="361">
        <v>0</v>
      </c>
      <c r="AE47" s="361">
        <v>0</v>
      </c>
      <c r="AF47" s="361">
        <v>0</v>
      </c>
      <c r="AG47" s="361">
        <v>0</v>
      </c>
      <c r="AH47" s="361">
        <v>0</v>
      </c>
      <c r="AI47" s="361">
        <v>0</v>
      </c>
      <c r="AJ47" s="380">
        <v>95240.54</v>
      </c>
      <c r="AK47" s="380">
        <v>47620.28</v>
      </c>
      <c r="AL47" s="380">
        <v>0</v>
      </c>
      <c r="AN47" s="390">
        <f>I47/'Приложение 1.1'!J45</f>
        <v>0</v>
      </c>
      <c r="AO47" s="390" t="e">
        <f t="shared" si="10"/>
        <v>#DIV/0!</v>
      </c>
      <c r="AP47" s="390" t="e">
        <f t="shared" si="11"/>
        <v>#DIV/0!</v>
      </c>
      <c r="AQ47" s="390" t="e">
        <f t="shared" si="12"/>
        <v>#DIV/0!</v>
      </c>
      <c r="AR47" s="390" t="e">
        <f t="shared" si="13"/>
        <v>#DIV/0!</v>
      </c>
      <c r="AS47" s="390" t="e">
        <f t="shared" si="14"/>
        <v>#DIV/0!</v>
      </c>
      <c r="AT47" s="390" t="e">
        <f t="shared" si="15"/>
        <v>#DIV/0!</v>
      </c>
      <c r="AU47" s="390">
        <f t="shared" si="16"/>
        <v>2803.9934475118398</v>
      </c>
      <c r="AV47" s="390" t="e">
        <f t="shared" si="17"/>
        <v>#DIV/0!</v>
      </c>
      <c r="AW47" s="390" t="e">
        <f t="shared" si="18"/>
        <v>#DIV/0!</v>
      </c>
      <c r="AX47" s="390" t="e">
        <f t="shared" si="19"/>
        <v>#DIV/0!</v>
      </c>
      <c r="AY47" s="390">
        <f>AI47/'Приложение 1.1'!J45</f>
        <v>0</v>
      </c>
      <c r="AZ47" s="390">
        <v>730.08</v>
      </c>
      <c r="BA47" s="390">
        <v>2070.12</v>
      </c>
      <c r="BB47" s="390">
        <v>848.92</v>
      </c>
      <c r="BC47" s="390">
        <v>819.73</v>
      </c>
      <c r="BD47" s="390">
        <v>611.5</v>
      </c>
      <c r="BE47" s="390">
        <v>1080.04</v>
      </c>
      <c r="BF47" s="390">
        <v>2102000</v>
      </c>
      <c r="BG47" s="390">
        <f t="shared" si="20"/>
        <v>4607.6000000000004</v>
      </c>
      <c r="BH47" s="390">
        <v>8748.57</v>
      </c>
      <c r="BI47" s="390">
        <v>3389.61</v>
      </c>
      <c r="BJ47" s="390">
        <v>5995.76</v>
      </c>
      <c r="BK47" s="390">
        <v>548.62</v>
      </c>
      <c r="BL47" s="391" t="str">
        <f t="shared" si="21"/>
        <v xml:space="preserve"> </v>
      </c>
      <c r="BM47" s="391" t="e">
        <f t="shared" si="22"/>
        <v>#DIV/0!</v>
      </c>
      <c r="BN47" s="391" t="e">
        <f t="shared" si="23"/>
        <v>#DIV/0!</v>
      </c>
      <c r="BO47" s="391" t="e">
        <f t="shared" si="24"/>
        <v>#DIV/0!</v>
      </c>
      <c r="BP47" s="391" t="e">
        <f t="shared" si="25"/>
        <v>#DIV/0!</v>
      </c>
      <c r="BQ47" s="391" t="e">
        <f t="shared" si="26"/>
        <v>#DIV/0!</v>
      </c>
      <c r="BR47" s="391" t="e">
        <f t="shared" si="27"/>
        <v>#DIV/0!</v>
      </c>
      <c r="BS47" s="391" t="str">
        <f t="shared" si="34"/>
        <v xml:space="preserve"> </v>
      </c>
      <c r="BT47" s="391" t="e">
        <f t="shared" si="28"/>
        <v>#DIV/0!</v>
      </c>
      <c r="BU47" s="391" t="e">
        <f t="shared" si="29"/>
        <v>#DIV/0!</v>
      </c>
      <c r="BV47" s="391" t="e">
        <f t="shared" si="30"/>
        <v>#DIV/0!</v>
      </c>
      <c r="BW47" s="391" t="str">
        <f t="shared" si="31"/>
        <v xml:space="preserve"> </v>
      </c>
      <c r="BY47" s="388">
        <f t="shared" si="6"/>
        <v>3.3855697526467137</v>
      </c>
      <c r="BZ47" s="392">
        <f t="shared" si="7"/>
        <v>1.6927852317990562</v>
      </c>
      <c r="CA47" s="393">
        <f t="shared" si="8"/>
        <v>2954.0084846321051</v>
      </c>
      <c r="CB47" s="390">
        <f t="shared" si="35"/>
        <v>4814.95</v>
      </c>
      <c r="CC47" s="18" t="str">
        <f t="shared" si="32"/>
        <v xml:space="preserve"> </v>
      </c>
    </row>
    <row r="48" spans="1:81" s="26" customFormat="1" ht="9" customHeight="1">
      <c r="A48" s="368">
        <v>32</v>
      </c>
      <c r="B48" s="173" t="s">
        <v>504</v>
      </c>
      <c r="C48" s="178">
        <v>3894.4</v>
      </c>
      <c r="D48" s="114"/>
      <c r="E48" s="389">
        <f t="shared" si="4"/>
        <v>-139272.60999999987</v>
      </c>
      <c r="F48" s="269">
        <v>4000800</v>
      </c>
      <c r="G48" s="178">
        <f t="shared" si="37"/>
        <v>3861527.39</v>
      </c>
      <c r="H48" s="361">
        <f t="shared" si="9"/>
        <v>0</v>
      </c>
      <c r="I48" s="178">
        <v>0</v>
      </c>
      <c r="J48" s="178">
        <v>0</v>
      </c>
      <c r="K48" s="178">
        <v>0</v>
      </c>
      <c r="L48" s="178">
        <v>0</v>
      </c>
      <c r="M48" s="178">
        <v>0</v>
      </c>
      <c r="N48" s="361">
        <v>0</v>
      </c>
      <c r="O48" s="361">
        <v>0</v>
      </c>
      <c r="P48" s="361">
        <v>0</v>
      </c>
      <c r="Q48" s="361">
        <v>0</v>
      </c>
      <c r="R48" s="361">
        <v>0</v>
      </c>
      <c r="S48" s="361">
        <v>0</v>
      </c>
      <c r="T48" s="103">
        <v>0</v>
      </c>
      <c r="U48" s="361">
        <v>0</v>
      </c>
      <c r="V48" s="114" t="s">
        <v>975</v>
      </c>
      <c r="W48" s="361">
        <v>1200</v>
      </c>
      <c r="X48" s="361">
        <v>3682391.57</v>
      </c>
      <c r="Y48" s="361">
        <v>0</v>
      </c>
      <c r="Z48" s="361">
        <v>0</v>
      </c>
      <c r="AA48" s="361">
        <v>0</v>
      </c>
      <c r="AB48" s="361">
        <v>0</v>
      </c>
      <c r="AC48" s="361">
        <v>0</v>
      </c>
      <c r="AD48" s="361">
        <v>0</v>
      </c>
      <c r="AE48" s="361">
        <v>0</v>
      </c>
      <c r="AF48" s="361">
        <v>0</v>
      </c>
      <c r="AG48" s="361">
        <v>0</v>
      </c>
      <c r="AH48" s="361">
        <v>0</v>
      </c>
      <c r="AI48" s="361">
        <v>0</v>
      </c>
      <c r="AJ48" s="380">
        <v>119423.88</v>
      </c>
      <c r="AK48" s="380">
        <v>59711.94</v>
      </c>
      <c r="AL48" s="380">
        <v>0</v>
      </c>
      <c r="AN48" s="390">
        <f>I48/'Приложение 1.1'!J46</f>
        <v>0</v>
      </c>
      <c r="AO48" s="390" t="e">
        <f t="shared" si="10"/>
        <v>#DIV/0!</v>
      </c>
      <c r="AP48" s="390" t="e">
        <f t="shared" si="11"/>
        <v>#DIV/0!</v>
      </c>
      <c r="AQ48" s="390" t="e">
        <f t="shared" si="12"/>
        <v>#DIV/0!</v>
      </c>
      <c r="AR48" s="390" t="e">
        <f t="shared" si="13"/>
        <v>#DIV/0!</v>
      </c>
      <c r="AS48" s="390" t="e">
        <f t="shared" si="14"/>
        <v>#DIV/0!</v>
      </c>
      <c r="AT48" s="390" t="e">
        <f t="shared" si="15"/>
        <v>#DIV/0!</v>
      </c>
      <c r="AU48" s="390">
        <f t="shared" si="16"/>
        <v>3068.6596416666666</v>
      </c>
      <c r="AV48" s="390" t="e">
        <f t="shared" si="17"/>
        <v>#DIV/0!</v>
      </c>
      <c r="AW48" s="390" t="e">
        <f t="shared" si="18"/>
        <v>#DIV/0!</v>
      </c>
      <c r="AX48" s="390" t="e">
        <f t="shared" si="19"/>
        <v>#DIV/0!</v>
      </c>
      <c r="AY48" s="390">
        <f>AI48/'Приложение 1.1'!J46</f>
        <v>0</v>
      </c>
      <c r="AZ48" s="390">
        <v>730.08</v>
      </c>
      <c r="BA48" s="390">
        <v>2070.12</v>
      </c>
      <c r="BB48" s="390">
        <v>848.92</v>
      </c>
      <c r="BC48" s="390">
        <v>819.73</v>
      </c>
      <c r="BD48" s="390">
        <v>611.5</v>
      </c>
      <c r="BE48" s="390">
        <v>1080.04</v>
      </c>
      <c r="BF48" s="390">
        <v>2102000</v>
      </c>
      <c r="BG48" s="390">
        <f t="shared" si="20"/>
        <v>4607.6000000000004</v>
      </c>
      <c r="BH48" s="390">
        <v>8748.57</v>
      </c>
      <c r="BI48" s="390">
        <v>3389.61</v>
      </c>
      <c r="BJ48" s="390">
        <v>5995.76</v>
      </c>
      <c r="BK48" s="390">
        <v>548.62</v>
      </c>
      <c r="BL48" s="391" t="str">
        <f t="shared" si="21"/>
        <v xml:space="preserve"> </v>
      </c>
      <c r="BM48" s="391" t="e">
        <f t="shared" si="22"/>
        <v>#DIV/0!</v>
      </c>
      <c r="BN48" s="391" t="e">
        <f t="shared" si="23"/>
        <v>#DIV/0!</v>
      </c>
      <c r="BO48" s="391" t="e">
        <f t="shared" si="24"/>
        <v>#DIV/0!</v>
      </c>
      <c r="BP48" s="391" t="e">
        <f t="shared" si="25"/>
        <v>#DIV/0!</v>
      </c>
      <c r="BQ48" s="391" t="e">
        <f t="shared" si="26"/>
        <v>#DIV/0!</v>
      </c>
      <c r="BR48" s="391" t="e">
        <f t="shared" si="27"/>
        <v>#DIV/0!</v>
      </c>
      <c r="BS48" s="391" t="str">
        <f t="shared" si="34"/>
        <v xml:space="preserve"> </v>
      </c>
      <c r="BT48" s="391" t="e">
        <f t="shared" si="28"/>
        <v>#DIV/0!</v>
      </c>
      <c r="BU48" s="391" t="e">
        <f t="shared" si="29"/>
        <v>#DIV/0!</v>
      </c>
      <c r="BV48" s="391" t="e">
        <f t="shared" si="30"/>
        <v>#DIV/0!</v>
      </c>
      <c r="BW48" s="391" t="str">
        <f t="shared" si="31"/>
        <v xml:space="preserve"> </v>
      </c>
      <c r="BY48" s="388">
        <f t="shared" si="6"/>
        <v>3.0926591459448383</v>
      </c>
      <c r="BZ48" s="392">
        <f t="shared" si="7"/>
        <v>1.5463295729724191</v>
      </c>
      <c r="CA48" s="393">
        <f t="shared" si="8"/>
        <v>3217.939491666667</v>
      </c>
      <c r="CB48" s="390">
        <f t="shared" si="35"/>
        <v>4814.95</v>
      </c>
      <c r="CC48" s="18" t="str">
        <f t="shared" si="32"/>
        <v xml:space="preserve"> </v>
      </c>
    </row>
    <row r="49" spans="1:81" s="26" customFormat="1" ht="9" customHeight="1">
      <c r="A49" s="368">
        <v>33</v>
      </c>
      <c r="B49" s="173" t="s">
        <v>505</v>
      </c>
      <c r="C49" s="178">
        <v>4613.5</v>
      </c>
      <c r="D49" s="114"/>
      <c r="E49" s="389">
        <f t="shared" ref="E49:E80" si="38">G49-F49</f>
        <v>-319008.28000000026</v>
      </c>
      <c r="F49" s="269">
        <v>6334600</v>
      </c>
      <c r="G49" s="178">
        <f t="shared" si="37"/>
        <v>6015591.7199999997</v>
      </c>
      <c r="H49" s="361">
        <f t="shared" si="9"/>
        <v>0</v>
      </c>
      <c r="I49" s="178">
        <v>0</v>
      </c>
      <c r="J49" s="178">
        <v>0</v>
      </c>
      <c r="K49" s="178">
        <v>0</v>
      </c>
      <c r="L49" s="178">
        <v>0</v>
      </c>
      <c r="M49" s="178">
        <v>0</v>
      </c>
      <c r="N49" s="361">
        <v>0</v>
      </c>
      <c r="O49" s="361">
        <v>0</v>
      </c>
      <c r="P49" s="361">
        <v>0</v>
      </c>
      <c r="Q49" s="361">
        <v>0</v>
      </c>
      <c r="R49" s="361">
        <v>0</v>
      </c>
      <c r="S49" s="361">
        <v>0</v>
      </c>
      <c r="T49" s="103">
        <v>0</v>
      </c>
      <c r="U49" s="361">
        <v>0</v>
      </c>
      <c r="V49" s="114" t="s">
        <v>975</v>
      </c>
      <c r="W49" s="361">
        <v>1760</v>
      </c>
      <c r="X49" s="361">
        <v>5731960</v>
      </c>
      <c r="Y49" s="361">
        <v>0</v>
      </c>
      <c r="Z49" s="361">
        <v>0</v>
      </c>
      <c r="AA49" s="361">
        <v>0</v>
      </c>
      <c r="AB49" s="361">
        <v>0</v>
      </c>
      <c r="AC49" s="361">
        <v>0</v>
      </c>
      <c r="AD49" s="361">
        <v>0</v>
      </c>
      <c r="AE49" s="361">
        <v>0</v>
      </c>
      <c r="AF49" s="361">
        <v>0</v>
      </c>
      <c r="AG49" s="361">
        <v>0</v>
      </c>
      <c r="AH49" s="361">
        <v>0</v>
      </c>
      <c r="AI49" s="361">
        <v>0</v>
      </c>
      <c r="AJ49" s="380">
        <v>189087.81</v>
      </c>
      <c r="AK49" s="380">
        <v>94543.91</v>
      </c>
      <c r="AL49" s="380">
        <v>0</v>
      </c>
      <c r="AN49" s="390">
        <f>I49/'Приложение 1.1'!J47</f>
        <v>0</v>
      </c>
      <c r="AO49" s="390" t="e">
        <f t="shared" si="10"/>
        <v>#DIV/0!</v>
      </c>
      <c r="AP49" s="390" t="e">
        <f t="shared" si="11"/>
        <v>#DIV/0!</v>
      </c>
      <c r="AQ49" s="390" t="e">
        <f t="shared" si="12"/>
        <v>#DIV/0!</v>
      </c>
      <c r="AR49" s="390" t="e">
        <f t="shared" si="13"/>
        <v>#DIV/0!</v>
      </c>
      <c r="AS49" s="390" t="e">
        <f t="shared" si="14"/>
        <v>#DIV/0!</v>
      </c>
      <c r="AT49" s="390" t="e">
        <f t="shared" si="15"/>
        <v>#DIV/0!</v>
      </c>
      <c r="AU49" s="390">
        <f t="shared" si="16"/>
        <v>3256.7954545454545</v>
      </c>
      <c r="AV49" s="390" t="e">
        <f t="shared" si="17"/>
        <v>#DIV/0!</v>
      </c>
      <c r="AW49" s="390" t="e">
        <f t="shared" si="18"/>
        <v>#DIV/0!</v>
      </c>
      <c r="AX49" s="390" t="e">
        <f t="shared" si="19"/>
        <v>#DIV/0!</v>
      </c>
      <c r="AY49" s="390">
        <f>AI49/'Приложение 1.1'!J47</f>
        <v>0</v>
      </c>
      <c r="AZ49" s="390">
        <v>730.08</v>
      </c>
      <c r="BA49" s="390">
        <v>2070.12</v>
      </c>
      <c r="BB49" s="390">
        <v>848.92</v>
      </c>
      <c r="BC49" s="390">
        <v>819.73</v>
      </c>
      <c r="BD49" s="390">
        <v>611.5</v>
      </c>
      <c r="BE49" s="390">
        <v>1080.04</v>
      </c>
      <c r="BF49" s="390">
        <v>2102000</v>
      </c>
      <c r="BG49" s="390">
        <f t="shared" si="20"/>
        <v>4607.6000000000004</v>
      </c>
      <c r="BH49" s="390">
        <v>8748.57</v>
      </c>
      <c r="BI49" s="390">
        <v>3389.61</v>
      </c>
      <c r="BJ49" s="390">
        <v>5995.76</v>
      </c>
      <c r="BK49" s="390">
        <v>548.62</v>
      </c>
      <c r="BL49" s="391" t="str">
        <f t="shared" si="21"/>
        <v xml:space="preserve"> </v>
      </c>
      <c r="BM49" s="391" t="e">
        <f t="shared" si="22"/>
        <v>#DIV/0!</v>
      </c>
      <c r="BN49" s="391" t="e">
        <f t="shared" si="23"/>
        <v>#DIV/0!</v>
      </c>
      <c r="BO49" s="391" t="e">
        <f t="shared" si="24"/>
        <v>#DIV/0!</v>
      </c>
      <c r="BP49" s="391" t="e">
        <f t="shared" si="25"/>
        <v>#DIV/0!</v>
      </c>
      <c r="BQ49" s="391" t="e">
        <f t="shared" si="26"/>
        <v>#DIV/0!</v>
      </c>
      <c r="BR49" s="391" t="e">
        <f t="shared" si="27"/>
        <v>#DIV/0!</v>
      </c>
      <c r="BS49" s="391" t="str">
        <f t="shared" si="34"/>
        <v xml:space="preserve"> </v>
      </c>
      <c r="BT49" s="391" t="e">
        <f t="shared" si="28"/>
        <v>#DIV/0!</v>
      </c>
      <c r="BU49" s="391" t="e">
        <f t="shared" si="29"/>
        <v>#DIV/0!</v>
      </c>
      <c r="BV49" s="391" t="e">
        <f t="shared" si="30"/>
        <v>#DIV/0!</v>
      </c>
      <c r="BW49" s="391" t="str">
        <f t="shared" si="31"/>
        <v xml:space="preserve"> </v>
      </c>
      <c r="BY49" s="388">
        <f t="shared" ref="BY49:BY80" si="39">AJ49/G49*100</f>
        <v>3.1432952700453551</v>
      </c>
      <c r="BZ49" s="392">
        <f t="shared" ref="BZ49:BZ80" si="40">AK49/G49*100</f>
        <v>1.5716477181400204</v>
      </c>
      <c r="CA49" s="393">
        <f t="shared" ref="CA49:CA80" si="41">G49/W49</f>
        <v>3417.9498409090907</v>
      </c>
      <c r="CB49" s="390">
        <f t="shared" si="35"/>
        <v>4814.95</v>
      </c>
      <c r="CC49" s="18" t="str">
        <f t="shared" si="32"/>
        <v xml:space="preserve"> </v>
      </c>
    </row>
    <row r="50" spans="1:81" s="26" customFormat="1" ht="9" customHeight="1">
      <c r="A50" s="368">
        <v>34</v>
      </c>
      <c r="B50" s="173" t="s">
        <v>506</v>
      </c>
      <c r="C50" s="178">
        <v>1116.4000000000001</v>
      </c>
      <c r="D50" s="114"/>
      <c r="E50" s="389">
        <f t="shared" si="38"/>
        <v>-101635.69999999995</v>
      </c>
      <c r="F50" s="269">
        <v>1833700</v>
      </c>
      <c r="G50" s="178">
        <f t="shared" si="37"/>
        <v>1732064.3</v>
      </c>
      <c r="H50" s="361">
        <f t="shared" si="9"/>
        <v>0</v>
      </c>
      <c r="I50" s="178">
        <v>0</v>
      </c>
      <c r="J50" s="178">
        <v>0</v>
      </c>
      <c r="K50" s="178">
        <v>0</v>
      </c>
      <c r="L50" s="178">
        <v>0</v>
      </c>
      <c r="M50" s="178">
        <v>0</v>
      </c>
      <c r="N50" s="361">
        <v>0</v>
      </c>
      <c r="O50" s="361">
        <v>0</v>
      </c>
      <c r="P50" s="361">
        <v>0</v>
      </c>
      <c r="Q50" s="361">
        <v>0</v>
      </c>
      <c r="R50" s="361">
        <v>0</v>
      </c>
      <c r="S50" s="361">
        <v>0</v>
      </c>
      <c r="T50" s="103">
        <v>0</v>
      </c>
      <c r="U50" s="361">
        <v>0</v>
      </c>
      <c r="V50" s="114" t="s">
        <v>975</v>
      </c>
      <c r="W50" s="361">
        <v>359.8</v>
      </c>
      <c r="X50" s="361">
        <v>1649960.38</v>
      </c>
      <c r="Y50" s="361">
        <v>0</v>
      </c>
      <c r="Z50" s="361">
        <v>0</v>
      </c>
      <c r="AA50" s="361">
        <v>0</v>
      </c>
      <c r="AB50" s="361">
        <v>0</v>
      </c>
      <c r="AC50" s="361">
        <v>0</v>
      </c>
      <c r="AD50" s="361">
        <v>0</v>
      </c>
      <c r="AE50" s="361">
        <v>0</v>
      </c>
      <c r="AF50" s="361">
        <v>0</v>
      </c>
      <c r="AG50" s="361">
        <v>0</v>
      </c>
      <c r="AH50" s="361">
        <v>0</v>
      </c>
      <c r="AI50" s="361">
        <v>0</v>
      </c>
      <c r="AJ50" s="380">
        <v>54735.95</v>
      </c>
      <c r="AK50" s="380">
        <v>27367.97</v>
      </c>
      <c r="AL50" s="380">
        <v>0</v>
      </c>
      <c r="AN50" s="390">
        <f>I50/'Приложение 1.1'!J48</f>
        <v>0</v>
      </c>
      <c r="AO50" s="390" t="e">
        <f t="shared" si="10"/>
        <v>#DIV/0!</v>
      </c>
      <c r="AP50" s="390" t="e">
        <f t="shared" si="11"/>
        <v>#DIV/0!</v>
      </c>
      <c r="AQ50" s="390" t="e">
        <f t="shared" si="12"/>
        <v>#DIV/0!</v>
      </c>
      <c r="AR50" s="390" t="e">
        <f t="shared" si="13"/>
        <v>#DIV/0!</v>
      </c>
      <c r="AS50" s="390" t="e">
        <f t="shared" si="14"/>
        <v>#DIV/0!</v>
      </c>
      <c r="AT50" s="390" t="e">
        <f t="shared" si="15"/>
        <v>#DIV/0!</v>
      </c>
      <c r="AU50" s="390">
        <f t="shared" si="16"/>
        <v>4585.7709282934957</v>
      </c>
      <c r="AV50" s="390" t="e">
        <f t="shared" si="17"/>
        <v>#DIV/0!</v>
      </c>
      <c r="AW50" s="390" t="e">
        <f t="shared" si="18"/>
        <v>#DIV/0!</v>
      </c>
      <c r="AX50" s="390" t="e">
        <f t="shared" si="19"/>
        <v>#DIV/0!</v>
      </c>
      <c r="AY50" s="390">
        <f>AI50/'Приложение 1.1'!J48</f>
        <v>0</v>
      </c>
      <c r="AZ50" s="390">
        <v>730.08</v>
      </c>
      <c r="BA50" s="390">
        <v>2070.12</v>
      </c>
      <c r="BB50" s="390">
        <v>848.92</v>
      </c>
      <c r="BC50" s="390">
        <v>819.73</v>
      </c>
      <c r="BD50" s="390">
        <v>611.5</v>
      </c>
      <c r="BE50" s="390">
        <v>1080.04</v>
      </c>
      <c r="BF50" s="390">
        <v>2102000</v>
      </c>
      <c r="BG50" s="390">
        <f t="shared" si="20"/>
        <v>4607.6000000000004</v>
      </c>
      <c r="BH50" s="390">
        <v>8748.57</v>
      </c>
      <c r="BI50" s="390">
        <v>3389.61</v>
      </c>
      <c r="BJ50" s="390">
        <v>5995.76</v>
      </c>
      <c r="BK50" s="390">
        <v>548.62</v>
      </c>
      <c r="BL50" s="391" t="str">
        <f t="shared" si="21"/>
        <v xml:space="preserve"> </v>
      </c>
      <c r="BM50" s="391" t="e">
        <f t="shared" si="22"/>
        <v>#DIV/0!</v>
      </c>
      <c r="BN50" s="391" t="e">
        <f t="shared" si="23"/>
        <v>#DIV/0!</v>
      </c>
      <c r="BO50" s="391" t="e">
        <f t="shared" si="24"/>
        <v>#DIV/0!</v>
      </c>
      <c r="BP50" s="391" t="e">
        <f t="shared" si="25"/>
        <v>#DIV/0!</v>
      </c>
      <c r="BQ50" s="391" t="e">
        <f t="shared" si="26"/>
        <v>#DIV/0!</v>
      </c>
      <c r="BR50" s="391" t="e">
        <f t="shared" si="27"/>
        <v>#DIV/0!</v>
      </c>
      <c r="BS50" s="391" t="str">
        <f t="shared" si="34"/>
        <v xml:space="preserve"> </v>
      </c>
      <c r="BT50" s="391" t="e">
        <f t="shared" si="28"/>
        <v>#DIV/0!</v>
      </c>
      <c r="BU50" s="391" t="e">
        <f t="shared" si="29"/>
        <v>#DIV/0!</v>
      </c>
      <c r="BV50" s="391" t="e">
        <f t="shared" si="30"/>
        <v>#DIV/0!</v>
      </c>
      <c r="BW50" s="391" t="str">
        <f t="shared" si="31"/>
        <v xml:space="preserve"> </v>
      </c>
      <c r="BY50" s="388">
        <f t="shared" si="39"/>
        <v>3.16015692950891</v>
      </c>
      <c r="BZ50" s="392">
        <f t="shared" si="40"/>
        <v>1.5800781760815692</v>
      </c>
      <c r="CA50" s="393">
        <f t="shared" si="41"/>
        <v>4813.9641467481933</v>
      </c>
      <c r="CB50" s="390">
        <f t="shared" si="35"/>
        <v>4814.95</v>
      </c>
      <c r="CC50" s="18" t="str">
        <f t="shared" si="32"/>
        <v xml:space="preserve"> </v>
      </c>
    </row>
    <row r="51" spans="1:81" s="26" customFormat="1" ht="9" customHeight="1">
      <c r="A51" s="368">
        <v>35</v>
      </c>
      <c r="B51" s="173" t="s">
        <v>508</v>
      </c>
      <c r="C51" s="178">
        <v>2676.7</v>
      </c>
      <c r="D51" s="114"/>
      <c r="E51" s="389">
        <f t="shared" si="38"/>
        <v>-152153.62000000011</v>
      </c>
      <c r="F51" s="269">
        <v>3390678</v>
      </c>
      <c r="G51" s="178">
        <f t="shared" si="37"/>
        <v>3238524.38</v>
      </c>
      <c r="H51" s="361">
        <f t="shared" si="9"/>
        <v>0</v>
      </c>
      <c r="I51" s="178">
        <v>0</v>
      </c>
      <c r="J51" s="178">
        <v>0</v>
      </c>
      <c r="K51" s="178">
        <v>0</v>
      </c>
      <c r="L51" s="178">
        <v>0</v>
      </c>
      <c r="M51" s="178">
        <v>0</v>
      </c>
      <c r="N51" s="361">
        <v>0</v>
      </c>
      <c r="O51" s="361">
        <v>0</v>
      </c>
      <c r="P51" s="361">
        <v>0</v>
      </c>
      <c r="Q51" s="361">
        <v>0</v>
      </c>
      <c r="R51" s="361">
        <v>0</v>
      </c>
      <c r="S51" s="361">
        <v>0</v>
      </c>
      <c r="T51" s="103">
        <v>0</v>
      </c>
      <c r="U51" s="361">
        <v>0</v>
      </c>
      <c r="V51" s="114" t="s">
        <v>975</v>
      </c>
      <c r="W51" s="361">
        <v>923.2</v>
      </c>
      <c r="X51" s="361">
        <v>3086706.77</v>
      </c>
      <c r="Y51" s="361">
        <v>0</v>
      </c>
      <c r="Z51" s="361">
        <v>0</v>
      </c>
      <c r="AA51" s="361">
        <v>0</v>
      </c>
      <c r="AB51" s="361">
        <v>0</v>
      </c>
      <c r="AC51" s="361">
        <v>0</v>
      </c>
      <c r="AD51" s="361">
        <v>0</v>
      </c>
      <c r="AE51" s="361">
        <v>0</v>
      </c>
      <c r="AF51" s="361">
        <v>0</v>
      </c>
      <c r="AG51" s="361">
        <v>0</v>
      </c>
      <c r="AH51" s="361">
        <v>0</v>
      </c>
      <c r="AI51" s="361">
        <v>0</v>
      </c>
      <c r="AJ51" s="380">
        <v>101211.74</v>
      </c>
      <c r="AK51" s="380">
        <v>50605.87</v>
      </c>
      <c r="AL51" s="380">
        <v>0</v>
      </c>
      <c r="AN51" s="390">
        <f>I51/'Приложение 1.1'!J49</f>
        <v>0</v>
      </c>
      <c r="AO51" s="390" t="e">
        <f t="shared" si="10"/>
        <v>#DIV/0!</v>
      </c>
      <c r="AP51" s="390" t="e">
        <f t="shared" si="11"/>
        <v>#DIV/0!</v>
      </c>
      <c r="AQ51" s="390" t="e">
        <f t="shared" si="12"/>
        <v>#DIV/0!</v>
      </c>
      <c r="AR51" s="390" t="e">
        <f t="shared" si="13"/>
        <v>#DIV/0!</v>
      </c>
      <c r="AS51" s="390" t="e">
        <f t="shared" si="14"/>
        <v>#DIV/0!</v>
      </c>
      <c r="AT51" s="390" t="e">
        <f t="shared" si="15"/>
        <v>#DIV/0!</v>
      </c>
      <c r="AU51" s="390">
        <f t="shared" si="16"/>
        <v>3343.4865359618716</v>
      </c>
      <c r="AV51" s="390" t="e">
        <f t="shared" si="17"/>
        <v>#DIV/0!</v>
      </c>
      <c r="AW51" s="390" t="e">
        <f t="shared" si="18"/>
        <v>#DIV/0!</v>
      </c>
      <c r="AX51" s="390" t="e">
        <f t="shared" si="19"/>
        <v>#DIV/0!</v>
      </c>
      <c r="AY51" s="390">
        <f>AI51/'Приложение 1.1'!J49</f>
        <v>0</v>
      </c>
      <c r="AZ51" s="390">
        <v>730.08</v>
      </c>
      <c r="BA51" s="390">
        <v>2070.12</v>
      </c>
      <c r="BB51" s="390">
        <v>848.92</v>
      </c>
      <c r="BC51" s="390">
        <v>819.73</v>
      </c>
      <c r="BD51" s="390">
        <v>611.5</v>
      </c>
      <c r="BE51" s="390">
        <v>1080.04</v>
      </c>
      <c r="BF51" s="390">
        <v>2102000</v>
      </c>
      <c r="BG51" s="390">
        <f t="shared" si="20"/>
        <v>4607.6000000000004</v>
      </c>
      <c r="BH51" s="390">
        <v>8748.57</v>
      </c>
      <c r="BI51" s="390">
        <v>3389.61</v>
      </c>
      <c r="BJ51" s="390">
        <v>5995.76</v>
      </c>
      <c r="BK51" s="390">
        <v>548.62</v>
      </c>
      <c r="BL51" s="391" t="str">
        <f t="shared" si="21"/>
        <v xml:space="preserve"> </v>
      </c>
      <c r="BM51" s="391" t="e">
        <f t="shared" si="22"/>
        <v>#DIV/0!</v>
      </c>
      <c r="BN51" s="391" t="e">
        <f t="shared" si="23"/>
        <v>#DIV/0!</v>
      </c>
      <c r="BO51" s="391" t="e">
        <f t="shared" si="24"/>
        <v>#DIV/0!</v>
      </c>
      <c r="BP51" s="391" t="e">
        <f t="shared" si="25"/>
        <v>#DIV/0!</v>
      </c>
      <c r="BQ51" s="391" t="e">
        <f t="shared" si="26"/>
        <v>#DIV/0!</v>
      </c>
      <c r="BR51" s="391" t="e">
        <f t="shared" si="27"/>
        <v>#DIV/0!</v>
      </c>
      <c r="BS51" s="391" t="str">
        <f t="shared" si="34"/>
        <v xml:space="preserve"> </v>
      </c>
      <c r="BT51" s="391" t="e">
        <f t="shared" si="28"/>
        <v>#DIV/0!</v>
      </c>
      <c r="BU51" s="391" t="e">
        <f t="shared" si="29"/>
        <v>#DIV/0!</v>
      </c>
      <c r="BV51" s="391" t="e">
        <f t="shared" si="30"/>
        <v>#DIV/0!</v>
      </c>
      <c r="BW51" s="391" t="str">
        <f t="shared" si="31"/>
        <v xml:space="preserve"> </v>
      </c>
      <c r="BY51" s="388">
        <f t="shared" si="39"/>
        <v>3.125242490840844</v>
      </c>
      <c r="BZ51" s="392">
        <f t="shared" si="40"/>
        <v>1.562621245420422</v>
      </c>
      <c r="CA51" s="393">
        <f t="shared" si="41"/>
        <v>3507.9336871750429</v>
      </c>
      <c r="CB51" s="390">
        <f t="shared" si="35"/>
        <v>4814.95</v>
      </c>
      <c r="CC51" s="18" t="str">
        <f t="shared" si="32"/>
        <v xml:space="preserve"> </v>
      </c>
    </row>
    <row r="52" spans="1:81" s="26" customFormat="1" ht="9" customHeight="1">
      <c r="A52" s="368">
        <v>36</v>
      </c>
      <c r="B52" s="173" t="s">
        <v>509</v>
      </c>
      <c r="C52" s="178">
        <v>1421.4</v>
      </c>
      <c r="D52" s="174"/>
      <c r="E52" s="389">
        <f t="shared" si="38"/>
        <v>-34907.069999999832</v>
      </c>
      <c r="F52" s="389">
        <v>3790248</v>
      </c>
      <c r="G52" s="178">
        <f t="shared" si="37"/>
        <v>3755340.93</v>
      </c>
      <c r="H52" s="361">
        <f t="shared" si="9"/>
        <v>0</v>
      </c>
      <c r="I52" s="178">
        <v>0</v>
      </c>
      <c r="J52" s="178">
        <v>0</v>
      </c>
      <c r="K52" s="178">
        <v>0</v>
      </c>
      <c r="L52" s="178">
        <v>0</v>
      </c>
      <c r="M52" s="178">
        <v>0</v>
      </c>
      <c r="N52" s="361">
        <v>0</v>
      </c>
      <c r="O52" s="361">
        <v>0</v>
      </c>
      <c r="P52" s="361">
        <v>0</v>
      </c>
      <c r="Q52" s="361">
        <v>0</v>
      </c>
      <c r="R52" s="361">
        <v>0</v>
      </c>
      <c r="S52" s="361">
        <v>0</v>
      </c>
      <c r="T52" s="103">
        <v>0</v>
      </c>
      <c r="U52" s="361">
        <v>0</v>
      </c>
      <c r="V52" s="174" t="s">
        <v>976</v>
      </c>
      <c r="W52" s="361">
        <v>1172</v>
      </c>
      <c r="X52" s="361">
        <v>3585632.58</v>
      </c>
      <c r="Y52" s="361">
        <v>0</v>
      </c>
      <c r="Z52" s="361">
        <v>0</v>
      </c>
      <c r="AA52" s="361">
        <v>0</v>
      </c>
      <c r="AB52" s="361">
        <v>0</v>
      </c>
      <c r="AC52" s="361">
        <v>0</v>
      </c>
      <c r="AD52" s="361">
        <v>0</v>
      </c>
      <c r="AE52" s="361">
        <v>0</v>
      </c>
      <c r="AF52" s="361">
        <v>0</v>
      </c>
      <c r="AG52" s="361">
        <v>0</v>
      </c>
      <c r="AH52" s="361">
        <v>0</v>
      </c>
      <c r="AI52" s="361">
        <v>0</v>
      </c>
      <c r="AJ52" s="380">
        <v>113138.9</v>
      </c>
      <c r="AK52" s="380">
        <v>56569.45</v>
      </c>
      <c r="AL52" s="380">
        <v>0</v>
      </c>
      <c r="AN52" s="390">
        <f>I52/'Приложение 1.1'!J50</f>
        <v>0</v>
      </c>
      <c r="AO52" s="390" t="e">
        <f t="shared" si="10"/>
        <v>#DIV/0!</v>
      </c>
      <c r="AP52" s="390" t="e">
        <f t="shared" si="11"/>
        <v>#DIV/0!</v>
      </c>
      <c r="AQ52" s="390" t="e">
        <f t="shared" si="12"/>
        <v>#DIV/0!</v>
      </c>
      <c r="AR52" s="390" t="e">
        <f t="shared" si="13"/>
        <v>#DIV/0!</v>
      </c>
      <c r="AS52" s="390" t="e">
        <f t="shared" si="14"/>
        <v>#DIV/0!</v>
      </c>
      <c r="AT52" s="390" t="e">
        <f t="shared" si="15"/>
        <v>#DIV/0!</v>
      </c>
      <c r="AU52" s="390">
        <f t="shared" si="16"/>
        <v>3059.4134641638225</v>
      </c>
      <c r="AV52" s="390" t="e">
        <f t="shared" si="17"/>
        <v>#DIV/0!</v>
      </c>
      <c r="AW52" s="390" t="e">
        <f t="shared" si="18"/>
        <v>#DIV/0!</v>
      </c>
      <c r="AX52" s="390" t="e">
        <f t="shared" si="19"/>
        <v>#DIV/0!</v>
      </c>
      <c r="AY52" s="390">
        <f>AI52/'Приложение 1.1'!J50</f>
        <v>0</v>
      </c>
      <c r="AZ52" s="390">
        <v>730.08</v>
      </c>
      <c r="BA52" s="390">
        <v>2070.12</v>
      </c>
      <c r="BB52" s="390">
        <v>848.92</v>
      </c>
      <c r="BC52" s="390">
        <v>819.73</v>
      </c>
      <c r="BD52" s="390">
        <v>611.5</v>
      </c>
      <c r="BE52" s="390">
        <v>1080.04</v>
      </c>
      <c r="BF52" s="390">
        <v>2102000</v>
      </c>
      <c r="BG52" s="390">
        <f t="shared" si="20"/>
        <v>4422.8500000000004</v>
      </c>
      <c r="BH52" s="390">
        <v>8748.57</v>
      </c>
      <c r="BI52" s="390">
        <v>3389.61</v>
      </c>
      <c r="BJ52" s="390">
        <v>5995.76</v>
      </c>
      <c r="BK52" s="390">
        <v>548.62</v>
      </c>
      <c r="BL52" s="391" t="str">
        <f t="shared" si="21"/>
        <v xml:space="preserve"> </v>
      </c>
      <c r="BM52" s="391" t="e">
        <f t="shared" si="22"/>
        <v>#DIV/0!</v>
      </c>
      <c r="BN52" s="391" t="e">
        <f t="shared" si="23"/>
        <v>#DIV/0!</v>
      </c>
      <c r="BO52" s="391" t="e">
        <f t="shared" si="24"/>
        <v>#DIV/0!</v>
      </c>
      <c r="BP52" s="391" t="e">
        <f t="shared" si="25"/>
        <v>#DIV/0!</v>
      </c>
      <c r="BQ52" s="391" t="e">
        <f t="shared" si="26"/>
        <v>#DIV/0!</v>
      </c>
      <c r="BR52" s="391" t="e">
        <f t="shared" si="27"/>
        <v>#DIV/0!</v>
      </c>
      <c r="BS52" s="391" t="str">
        <f t="shared" si="34"/>
        <v xml:space="preserve"> </v>
      </c>
      <c r="BT52" s="391" t="e">
        <f t="shared" si="28"/>
        <v>#DIV/0!</v>
      </c>
      <c r="BU52" s="391" t="e">
        <f t="shared" si="29"/>
        <v>#DIV/0!</v>
      </c>
      <c r="BV52" s="391" t="e">
        <f t="shared" si="30"/>
        <v>#DIV/0!</v>
      </c>
      <c r="BW52" s="391" t="str">
        <f t="shared" si="31"/>
        <v xml:space="preserve"> </v>
      </c>
      <c r="BY52" s="388">
        <f t="shared" si="39"/>
        <v>3.0127464352484234</v>
      </c>
      <c r="BZ52" s="392">
        <f t="shared" si="40"/>
        <v>1.5063732176242117</v>
      </c>
      <c r="CA52" s="393">
        <f t="shared" si="41"/>
        <v>3204.215810580205</v>
      </c>
      <c r="CB52" s="390">
        <f t="shared" si="35"/>
        <v>4621.88</v>
      </c>
      <c r="CC52" s="18" t="str">
        <f t="shared" si="32"/>
        <v xml:space="preserve"> </v>
      </c>
    </row>
    <row r="53" spans="1:81" s="26" customFormat="1" ht="9" customHeight="1">
      <c r="A53" s="368">
        <v>37</v>
      </c>
      <c r="B53" s="173" t="s">
        <v>510</v>
      </c>
      <c r="C53" s="178">
        <v>1549.7</v>
      </c>
      <c r="D53" s="174"/>
      <c r="E53" s="389">
        <f t="shared" si="38"/>
        <v>24254.370000000112</v>
      </c>
      <c r="F53" s="389">
        <v>1875720</v>
      </c>
      <c r="G53" s="178">
        <f t="shared" si="37"/>
        <v>1899974.37</v>
      </c>
      <c r="H53" s="361">
        <f t="shared" si="9"/>
        <v>0</v>
      </c>
      <c r="I53" s="178">
        <v>0</v>
      </c>
      <c r="J53" s="178">
        <v>0</v>
      </c>
      <c r="K53" s="178">
        <v>0</v>
      </c>
      <c r="L53" s="178">
        <v>0</v>
      </c>
      <c r="M53" s="178">
        <v>0</v>
      </c>
      <c r="N53" s="361">
        <v>0</v>
      </c>
      <c r="O53" s="361">
        <v>0</v>
      </c>
      <c r="P53" s="361">
        <v>0</v>
      </c>
      <c r="Q53" s="361">
        <v>0</v>
      </c>
      <c r="R53" s="361">
        <v>0</v>
      </c>
      <c r="S53" s="361">
        <v>0</v>
      </c>
      <c r="T53" s="103">
        <v>0</v>
      </c>
      <c r="U53" s="361">
        <v>0</v>
      </c>
      <c r="V53" s="174" t="s">
        <v>976</v>
      </c>
      <c r="W53" s="361">
        <v>556</v>
      </c>
      <c r="X53" s="361">
        <v>1815989</v>
      </c>
      <c r="Y53" s="361">
        <v>0</v>
      </c>
      <c r="Z53" s="361">
        <v>0</v>
      </c>
      <c r="AA53" s="361">
        <v>0</v>
      </c>
      <c r="AB53" s="361">
        <v>0</v>
      </c>
      <c r="AC53" s="361">
        <v>0</v>
      </c>
      <c r="AD53" s="361">
        <v>0</v>
      </c>
      <c r="AE53" s="361">
        <v>0</v>
      </c>
      <c r="AF53" s="361">
        <v>0</v>
      </c>
      <c r="AG53" s="361">
        <v>0</v>
      </c>
      <c r="AH53" s="361">
        <v>0</v>
      </c>
      <c r="AI53" s="361">
        <v>0</v>
      </c>
      <c r="AJ53" s="380">
        <v>55990.25</v>
      </c>
      <c r="AK53" s="380">
        <v>27995.119999999999</v>
      </c>
      <c r="AL53" s="380">
        <v>0</v>
      </c>
      <c r="AN53" s="390">
        <f>I53/'Приложение 1.1'!J51</f>
        <v>0</v>
      </c>
      <c r="AO53" s="390" t="e">
        <f t="shared" si="10"/>
        <v>#DIV/0!</v>
      </c>
      <c r="AP53" s="390" t="e">
        <f t="shared" si="11"/>
        <v>#DIV/0!</v>
      </c>
      <c r="AQ53" s="390" t="e">
        <f t="shared" si="12"/>
        <v>#DIV/0!</v>
      </c>
      <c r="AR53" s="390" t="e">
        <f t="shared" si="13"/>
        <v>#DIV/0!</v>
      </c>
      <c r="AS53" s="390" t="e">
        <f t="shared" si="14"/>
        <v>#DIV/0!</v>
      </c>
      <c r="AT53" s="390" t="e">
        <f t="shared" si="15"/>
        <v>#DIV/0!</v>
      </c>
      <c r="AU53" s="390">
        <f t="shared" si="16"/>
        <v>3266.1672661870502</v>
      </c>
      <c r="AV53" s="390" t="e">
        <f t="shared" si="17"/>
        <v>#DIV/0!</v>
      </c>
      <c r="AW53" s="390" t="e">
        <f t="shared" si="18"/>
        <v>#DIV/0!</v>
      </c>
      <c r="AX53" s="390" t="e">
        <f t="shared" si="19"/>
        <v>#DIV/0!</v>
      </c>
      <c r="AY53" s="390">
        <f>AI53/'Приложение 1.1'!J51</f>
        <v>0</v>
      </c>
      <c r="AZ53" s="390">
        <v>730.08</v>
      </c>
      <c r="BA53" s="390">
        <v>2070.12</v>
      </c>
      <c r="BB53" s="390">
        <v>848.92</v>
      </c>
      <c r="BC53" s="390">
        <v>819.73</v>
      </c>
      <c r="BD53" s="390">
        <v>611.5</v>
      </c>
      <c r="BE53" s="390">
        <v>1080.04</v>
      </c>
      <c r="BF53" s="390">
        <v>2102000</v>
      </c>
      <c r="BG53" s="390">
        <f t="shared" si="20"/>
        <v>4422.8500000000004</v>
      </c>
      <c r="BH53" s="390">
        <v>8748.57</v>
      </c>
      <c r="BI53" s="390">
        <v>3389.61</v>
      </c>
      <c r="BJ53" s="390">
        <v>5995.76</v>
      </c>
      <c r="BK53" s="390">
        <v>548.62</v>
      </c>
      <c r="BL53" s="391" t="str">
        <f t="shared" si="21"/>
        <v xml:space="preserve"> </v>
      </c>
      <c r="BM53" s="391" t="e">
        <f t="shared" si="22"/>
        <v>#DIV/0!</v>
      </c>
      <c r="BN53" s="391" t="e">
        <f t="shared" si="23"/>
        <v>#DIV/0!</v>
      </c>
      <c r="BO53" s="391" t="e">
        <f t="shared" si="24"/>
        <v>#DIV/0!</v>
      </c>
      <c r="BP53" s="391" t="e">
        <f t="shared" si="25"/>
        <v>#DIV/0!</v>
      </c>
      <c r="BQ53" s="391" t="e">
        <f t="shared" si="26"/>
        <v>#DIV/0!</v>
      </c>
      <c r="BR53" s="391" t="e">
        <f t="shared" si="27"/>
        <v>#DIV/0!</v>
      </c>
      <c r="BS53" s="391" t="str">
        <f t="shared" si="34"/>
        <v xml:space="preserve"> </v>
      </c>
      <c r="BT53" s="391" t="e">
        <f t="shared" si="28"/>
        <v>#DIV/0!</v>
      </c>
      <c r="BU53" s="391" t="e">
        <f t="shared" si="29"/>
        <v>#DIV/0!</v>
      </c>
      <c r="BV53" s="391" t="e">
        <f t="shared" si="30"/>
        <v>#DIV/0!</v>
      </c>
      <c r="BW53" s="391" t="str">
        <f t="shared" si="31"/>
        <v xml:space="preserve"> </v>
      </c>
      <c r="BY53" s="388">
        <f t="shared" si="39"/>
        <v>2.9468950152206528</v>
      </c>
      <c r="BZ53" s="392">
        <f t="shared" si="40"/>
        <v>1.4734472444488815</v>
      </c>
      <c r="CA53" s="393">
        <f t="shared" si="41"/>
        <v>3417.2200899280579</v>
      </c>
      <c r="CB53" s="390">
        <f t="shared" si="35"/>
        <v>4621.88</v>
      </c>
      <c r="CC53" s="18" t="str">
        <f t="shared" si="32"/>
        <v xml:space="preserve"> </v>
      </c>
    </row>
    <row r="54" spans="1:81" s="26" customFormat="1" ht="9" customHeight="1">
      <c r="A54" s="368">
        <v>38</v>
      </c>
      <c r="B54" s="173" t="s">
        <v>511</v>
      </c>
      <c r="C54" s="178">
        <v>1764.7</v>
      </c>
      <c r="D54" s="174"/>
      <c r="E54" s="389">
        <f t="shared" si="38"/>
        <v>-530345.24000000022</v>
      </c>
      <c r="F54" s="389">
        <v>3557400</v>
      </c>
      <c r="G54" s="178">
        <f t="shared" si="37"/>
        <v>3027054.76</v>
      </c>
      <c r="H54" s="361">
        <f t="shared" si="9"/>
        <v>0</v>
      </c>
      <c r="I54" s="178">
        <v>0</v>
      </c>
      <c r="J54" s="178">
        <v>0</v>
      </c>
      <c r="K54" s="178">
        <v>0</v>
      </c>
      <c r="L54" s="178">
        <v>0</v>
      </c>
      <c r="M54" s="178">
        <v>0</v>
      </c>
      <c r="N54" s="361">
        <v>0</v>
      </c>
      <c r="O54" s="361">
        <v>0</v>
      </c>
      <c r="P54" s="361">
        <v>0</v>
      </c>
      <c r="Q54" s="361">
        <v>0</v>
      </c>
      <c r="R54" s="361">
        <v>0</v>
      </c>
      <c r="S54" s="361">
        <v>0</v>
      </c>
      <c r="T54" s="103">
        <v>0</v>
      </c>
      <c r="U54" s="361">
        <v>0</v>
      </c>
      <c r="V54" s="174" t="s">
        <v>976</v>
      </c>
      <c r="W54" s="361">
        <v>1035</v>
      </c>
      <c r="X54" s="361">
        <v>2867238.56</v>
      </c>
      <c r="Y54" s="361">
        <v>0</v>
      </c>
      <c r="Z54" s="361">
        <v>0</v>
      </c>
      <c r="AA54" s="361">
        <v>0</v>
      </c>
      <c r="AB54" s="361">
        <v>0</v>
      </c>
      <c r="AC54" s="361">
        <v>0</v>
      </c>
      <c r="AD54" s="361">
        <v>0</v>
      </c>
      <c r="AE54" s="361">
        <v>0</v>
      </c>
      <c r="AF54" s="361">
        <v>0</v>
      </c>
      <c r="AG54" s="361">
        <v>0</v>
      </c>
      <c r="AH54" s="361">
        <v>0</v>
      </c>
      <c r="AI54" s="361">
        <v>0</v>
      </c>
      <c r="AJ54" s="380">
        <v>106722</v>
      </c>
      <c r="AK54" s="380">
        <v>53094.2</v>
      </c>
      <c r="AL54" s="380">
        <v>0</v>
      </c>
      <c r="AN54" s="390">
        <f>I54/'Приложение 1.1'!J52</f>
        <v>0</v>
      </c>
      <c r="AO54" s="390" t="e">
        <f t="shared" si="10"/>
        <v>#DIV/0!</v>
      </c>
      <c r="AP54" s="390" t="e">
        <f t="shared" si="11"/>
        <v>#DIV/0!</v>
      </c>
      <c r="AQ54" s="390" t="e">
        <f t="shared" si="12"/>
        <v>#DIV/0!</v>
      </c>
      <c r="AR54" s="390" t="e">
        <f t="shared" si="13"/>
        <v>#DIV/0!</v>
      </c>
      <c r="AS54" s="390" t="e">
        <f t="shared" si="14"/>
        <v>#DIV/0!</v>
      </c>
      <c r="AT54" s="390" t="e">
        <f t="shared" si="15"/>
        <v>#DIV/0!</v>
      </c>
      <c r="AU54" s="390">
        <f t="shared" si="16"/>
        <v>2770.2788019323671</v>
      </c>
      <c r="AV54" s="390" t="e">
        <f t="shared" si="17"/>
        <v>#DIV/0!</v>
      </c>
      <c r="AW54" s="390" t="e">
        <f t="shared" si="18"/>
        <v>#DIV/0!</v>
      </c>
      <c r="AX54" s="390" t="e">
        <f t="shared" si="19"/>
        <v>#DIV/0!</v>
      </c>
      <c r="AY54" s="390">
        <f>AI54/'Приложение 1.1'!J52</f>
        <v>0</v>
      </c>
      <c r="AZ54" s="390">
        <v>730.08</v>
      </c>
      <c r="BA54" s="390">
        <v>2070.12</v>
      </c>
      <c r="BB54" s="390">
        <v>848.92</v>
      </c>
      <c r="BC54" s="390">
        <v>819.73</v>
      </c>
      <c r="BD54" s="390">
        <v>611.5</v>
      </c>
      <c r="BE54" s="390">
        <v>1080.04</v>
      </c>
      <c r="BF54" s="390">
        <v>2102000</v>
      </c>
      <c r="BG54" s="390">
        <f t="shared" si="20"/>
        <v>4422.8500000000004</v>
      </c>
      <c r="BH54" s="390">
        <v>8748.57</v>
      </c>
      <c r="BI54" s="390">
        <v>3389.61</v>
      </c>
      <c r="BJ54" s="390">
        <v>5995.76</v>
      </c>
      <c r="BK54" s="390">
        <v>548.62</v>
      </c>
      <c r="BL54" s="391" t="str">
        <f t="shared" si="21"/>
        <v xml:space="preserve"> </v>
      </c>
      <c r="BM54" s="391" t="e">
        <f t="shared" si="22"/>
        <v>#DIV/0!</v>
      </c>
      <c r="BN54" s="391" t="e">
        <f t="shared" si="23"/>
        <v>#DIV/0!</v>
      </c>
      <c r="BO54" s="391" t="e">
        <f t="shared" si="24"/>
        <v>#DIV/0!</v>
      </c>
      <c r="BP54" s="391" t="e">
        <f t="shared" si="25"/>
        <v>#DIV/0!</v>
      </c>
      <c r="BQ54" s="391" t="e">
        <f t="shared" si="26"/>
        <v>#DIV/0!</v>
      </c>
      <c r="BR54" s="391" t="e">
        <f t="shared" si="27"/>
        <v>#DIV/0!</v>
      </c>
      <c r="BS54" s="391" t="str">
        <f t="shared" si="34"/>
        <v xml:space="preserve"> </v>
      </c>
      <c r="BT54" s="391" t="e">
        <f t="shared" si="28"/>
        <v>#DIV/0!</v>
      </c>
      <c r="BU54" s="391" t="e">
        <f t="shared" si="29"/>
        <v>#DIV/0!</v>
      </c>
      <c r="BV54" s="391" t="e">
        <f t="shared" si="30"/>
        <v>#DIV/0!</v>
      </c>
      <c r="BW54" s="391" t="str">
        <f t="shared" si="31"/>
        <v xml:space="preserve"> </v>
      </c>
      <c r="BY54" s="388">
        <f t="shared" si="39"/>
        <v>3.5256051991606521</v>
      </c>
      <c r="BZ54" s="392">
        <f t="shared" si="40"/>
        <v>1.7539887517594825</v>
      </c>
      <c r="CA54" s="393">
        <f t="shared" si="41"/>
        <v>2924.6905893719804</v>
      </c>
      <c r="CB54" s="390">
        <f t="shared" si="35"/>
        <v>4621.88</v>
      </c>
      <c r="CC54" s="18" t="str">
        <f t="shared" si="32"/>
        <v xml:space="preserve"> </v>
      </c>
    </row>
    <row r="55" spans="1:81" s="26" customFormat="1" ht="9" customHeight="1">
      <c r="A55" s="368">
        <v>39</v>
      </c>
      <c r="B55" s="173" t="s">
        <v>512</v>
      </c>
      <c r="C55" s="178">
        <v>3164.4</v>
      </c>
      <c r="D55" s="114"/>
      <c r="E55" s="389">
        <f t="shared" si="38"/>
        <v>-226148.7200000002</v>
      </c>
      <c r="F55" s="269">
        <v>2783890</v>
      </c>
      <c r="G55" s="178">
        <f t="shared" si="37"/>
        <v>2557741.2799999998</v>
      </c>
      <c r="H55" s="361">
        <f t="shared" si="9"/>
        <v>0</v>
      </c>
      <c r="I55" s="178">
        <v>0</v>
      </c>
      <c r="J55" s="178">
        <v>0</v>
      </c>
      <c r="K55" s="178">
        <v>0</v>
      </c>
      <c r="L55" s="178">
        <v>0</v>
      </c>
      <c r="M55" s="178">
        <v>0</v>
      </c>
      <c r="N55" s="361">
        <v>0</v>
      </c>
      <c r="O55" s="361">
        <v>0</v>
      </c>
      <c r="P55" s="361">
        <v>0</v>
      </c>
      <c r="Q55" s="361">
        <v>0</v>
      </c>
      <c r="R55" s="361">
        <v>0</v>
      </c>
      <c r="S55" s="361">
        <v>0</v>
      </c>
      <c r="T55" s="103">
        <v>0</v>
      </c>
      <c r="U55" s="361">
        <v>0</v>
      </c>
      <c r="V55" s="114" t="s">
        <v>975</v>
      </c>
      <c r="W55" s="361">
        <v>892.1</v>
      </c>
      <c r="X55" s="361">
        <v>2432675.02</v>
      </c>
      <c r="Y55" s="361">
        <v>0</v>
      </c>
      <c r="Z55" s="361">
        <v>0</v>
      </c>
      <c r="AA55" s="361">
        <v>0</v>
      </c>
      <c r="AB55" s="361">
        <v>0</v>
      </c>
      <c r="AC55" s="361">
        <v>0</v>
      </c>
      <c r="AD55" s="361">
        <v>0</v>
      </c>
      <c r="AE55" s="361">
        <v>0</v>
      </c>
      <c r="AF55" s="361">
        <v>0</v>
      </c>
      <c r="AG55" s="361">
        <v>0</v>
      </c>
      <c r="AH55" s="361">
        <v>0</v>
      </c>
      <c r="AI55" s="361">
        <v>0</v>
      </c>
      <c r="AJ55" s="380">
        <v>83516.7</v>
      </c>
      <c r="AK55" s="380">
        <v>41549.56</v>
      </c>
      <c r="AL55" s="380">
        <v>0</v>
      </c>
      <c r="AN55" s="390">
        <f>I55/'Приложение 1.1'!J53</f>
        <v>0</v>
      </c>
      <c r="AO55" s="390" t="e">
        <f t="shared" si="10"/>
        <v>#DIV/0!</v>
      </c>
      <c r="AP55" s="390" t="e">
        <f t="shared" si="11"/>
        <v>#DIV/0!</v>
      </c>
      <c r="AQ55" s="390" t="e">
        <f t="shared" si="12"/>
        <v>#DIV/0!</v>
      </c>
      <c r="AR55" s="390" t="e">
        <f t="shared" si="13"/>
        <v>#DIV/0!</v>
      </c>
      <c r="AS55" s="390" t="e">
        <f t="shared" si="14"/>
        <v>#DIV/0!</v>
      </c>
      <c r="AT55" s="390" t="e">
        <f t="shared" si="15"/>
        <v>#DIV/0!</v>
      </c>
      <c r="AU55" s="390">
        <f t="shared" si="16"/>
        <v>2726.9084407577625</v>
      </c>
      <c r="AV55" s="390" t="e">
        <f t="shared" si="17"/>
        <v>#DIV/0!</v>
      </c>
      <c r="AW55" s="390" t="e">
        <f t="shared" si="18"/>
        <v>#DIV/0!</v>
      </c>
      <c r="AX55" s="390" t="e">
        <f t="shared" si="19"/>
        <v>#DIV/0!</v>
      </c>
      <c r="AY55" s="390">
        <f>AI55/'Приложение 1.1'!J53</f>
        <v>0</v>
      </c>
      <c r="AZ55" s="390">
        <v>730.08</v>
      </c>
      <c r="BA55" s="390">
        <v>2070.12</v>
      </c>
      <c r="BB55" s="390">
        <v>848.92</v>
      </c>
      <c r="BC55" s="390">
        <v>819.73</v>
      </c>
      <c r="BD55" s="390">
        <v>611.5</v>
      </c>
      <c r="BE55" s="390">
        <v>1080.04</v>
      </c>
      <c r="BF55" s="390">
        <v>2102000</v>
      </c>
      <c r="BG55" s="390">
        <f t="shared" si="20"/>
        <v>4607.6000000000004</v>
      </c>
      <c r="BH55" s="390">
        <v>8748.57</v>
      </c>
      <c r="BI55" s="390">
        <v>3389.61</v>
      </c>
      <c r="BJ55" s="390">
        <v>5995.76</v>
      </c>
      <c r="BK55" s="390">
        <v>548.62</v>
      </c>
      <c r="BL55" s="391" t="str">
        <f t="shared" si="21"/>
        <v xml:space="preserve"> </v>
      </c>
      <c r="BM55" s="391" t="e">
        <f t="shared" si="22"/>
        <v>#DIV/0!</v>
      </c>
      <c r="BN55" s="391" t="e">
        <f t="shared" si="23"/>
        <v>#DIV/0!</v>
      </c>
      <c r="BO55" s="391" t="e">
        <f t="shared" si="24"/>
        <v>#DIV/0!</v>
      </c>
      <c r="BP55" s="391" t="e">
        <f t="shared" si="25"/>
        <v>#DIV/0!</v>
      </c>
      <c r="BQ55" s="391" t="e">
        <f t="shared" si="26"/>
        <v>#DIV/0!</v>
      </c>
      <c r="BR55" s="391" t="e">
        <f t="shared" si="27"/>
        <v>#DIV/0!</v>
      </c>
      <c r="BS55" s="391" t="str">
        <f t="shared" si="34"/>
        <v xml:space="preserve"> </v>
      </c>
      <c r="BT55" s="391" t="e">
        <f t="shared" si="28"/>
        <v>#DIV/0!</v>
      </c>
      <c r="BU55" s="391" t="e">
        <f t="shared" si="29"/>
        <v>#DIV/0!</v>
      </c>
      <c r="BV55" s="391" t="e">
        <f t="shared" si="30"/>
        <v>#DIV/0!</v>
      </c>
      <c r="BW55" s="391" t="str">
        <f t="shared" si="31"/>
        <v xml:space="preserve"> </v>
      </c>
      <c r="BY55" s="388">
        <f t="shared" si="39"/>
        <v>3.2652520664638915</v>
      </c>
      <c r="BZ55" s="392">
        <f t="shared" si="40"/>
        <v>1.624462971485529</v>
      </c>
      <c r="CA55" s="393">
        <f t="shared" si="41"/>
        <v>2867.1015357022752</v>
      </c>
      <c r="CB55" s="390">
        <f t="shared" si="35"/>
        <v>4814.95</v>
      </c>
      <c r="CC55" s="18" t="str">
        <f t="shared" si="32"/>
        <v xml:space="preserve"> </v>
      </c>
    </row>
    <row r="56" spans="1:81" s="26" customFormat="1" ht="9" customHeight="1">
      <c r="A56" s="368">
        <v>40</v>
      </c>
      <c r="B56" s="173" t="s">
        <v>513</v>
      </c>
      <c r="C56" s="178">
        <v>2106.4</v>
      </c>
      <c r="D56" s="114"/>
      <c r="E56" s="389">
        <f t="shared" si="38"/>
        <v>-409226.98</v>
      </c>
      <c r="F56" s="269">
        <v>2167100</v>
      </c>
      <c r="G56" s="178">
        <f t="shared" si="37"/>
        <v>1757873.02</v>
      </c>
      <c r="H56" s="361">
        <f t="shared" si="9"/>
        <v>0</v>
      </c>
      <c r="I56" s="178">
        <v>0</v>
      </c>
      <c r="J56" s="178">
        <v>0</v>
      </c>
      <c r="K56" s="178">
        <v>0</v>
      </c>
      <c r="L56" s="178">
        <v>0</v>
      </c>
      <c r="M56" s="178">
        <v>0</v>
      </c>
      <c r="N56" s="361">
        <v>0</v>
      </c>
      <c r="O56" s="361">
        <v>0</v>
      </c>
      <c r="P56" s="361">
        <v>0</v>
      </c>
      <c r="Q56" s="361">
        <v>0</v>
      </c>
      <c r="R56" s="361">
        <v>0</v>
      </c>
      <c r="S56" s="361">
        <v>0</v>
      </c>
      <c r="T56" s="103">
        <v>0</v>
      </c>
      <c r="U56" s="361">
        <v>0</v>
      </c>
      <c r="V56" s="114" t="s">
        <v>975</v>
      </c>
      <c r="W56" s="361">
        <v>623.52</v>
      </c>
      <c r="X56" s="361">
        <v>1660516.06</v>
      </c>
      <c r="Y56" s="361">
        <v>0</v>
      </c>
      <c r="Z56" s="361">
        <v>0</v>
      </c>
      <c r="AA56" s="361">
        <v>0</v>
      </c>
      <c r="AB56" s="361">
        <v>0</v>
      </c>
      <c r="AC56" s="361">
        <v>0</v>
      </c>
      <c r="AD56" s="361">
        <v>0</v>
      </c>
      <c r="AE56" s="361">
        <v>0</v>
      </c>
      <c r="AF56" s="361">
        <v>0</v>
      </c>
      <c r="AG56" s="361">
        <v>0</v>
      </c>
      <c r="AH56" s="361">
        <v>0</v>
      </c>
      <c r="AI56" s="361">
        <v>0</v>
      </c>
      <c r="AJ56" s="380">
        <v>65013</v>
      </c>
      <c r="AK56" s="380">
        <v>32343.96</v>
      </c>
      <c r="AL56" s="380">
        <v>0</v>
      </c>
      <c r="AN56" s="390">
        <f>I56/'Приложение 1.1'!J54</f>
        <v>0</v>
      </c>
      <c r="AO56" s="390" t="e">
        <f t="shared" si="10"/>
        <v>#DIV/0!</v>
      </c>
      <c r="AP56" s="390" t="e">
        <f t="shared" si="11"/>
        <v>#DIV/0!</v>
      </c>
      <c r="AQ56" s="390" t="e">
        <f t="shared" si="12"/>
        <v>#DIV/0!</v>
      </c>
      <c r="AR56" s="390" t="e">
        <f t="shared" si="13"/>
        <v>#DIV/0!</v>
      </c>
      <c r="AS56" s="390" t="e">
        <f t="shared" si="14"/>
        <v>#DIV/0!</v>
      </c>
      <c r="AT56" s="390" t="e">
        <f t="shared" si="15"/>
        <v>#DIV/0!</v>
      </c>
      <c r="AU56" s="390">
        <f t="shared" si="16"/>
        <v>2663.1319925583784</v>
      </c>
      <c r="AV56" s="390" t="e">
        <f t="shared" si="17"/>
        <v>#DIV/0!</v>
      </c>
      <c r="AW56" s="390" t="e">
        <f t="shared" si="18"/>
        <v>#DIV/0!</v>
      </c>
      <c r="AX56" s="390" t="e">
        <f t="shared" si="19"/>
        <v>#DIV/0!</v>
      </c>
      <c r="AY56" s="390">
        <f>AI56/'Приложение 1.1'!J54</f>
        <v>0</v>
      </c>
      <c r="AZ56" s="390">
        <v>730.08</v>
      </c>
      <c r="BA56" s="390">
        <v>2070.12</v>
      </c>
      <c r="BB56" s="390">
        <v>848.92</v>
      </c>
      <c r="BC56" s="390">
        <v>819.73</v>
      </c>
      <c r="BD56" s="390">
        <v>611.5</v>
      </c>
      <c r="BE56" s="390">
        <v>1080.04</v>
      </c>
      <c r="BF56" s="390">
        <v>2102000</v>
      </c>
      <c r="BG56" s="390">
        <f t="shared" si="20"/>
        <v>4607.6000000000004</v>
      </c>
      <c r="BH56" s="390">
        <v>8748.57</v>
      </c>
      <c r="BI56" s="390">
        <v>3389.61</v>
      </c>
      <c r="BJ56" s="390">
        <v>5995.76</v>
      </c>
      <c r="BK56" s="390">
        <v>548.62</v>
      </c>
      <c r="BL56" s="391" t="str">
        <f t="shared" si="21"/>
        <v xml:space="preserve"> </v>
      </c>
      <c r="BM56" s="391" t="e">
        <f t="shared" si="22"/>
        <v>#DIV/0!</v>
      </c>
      <c r="BN56" s="391" t="e">
        <f t="shared" si="23"/>
        <v>#DIV/0!</v>
      </c>
      <c r="BO56" s="391" t="e">
        <f t="shared" si="24"/>
        <v>#DIV/0!</v>
      </c>
      <c r="BP56" s="391" t="e">
        <f t="shared" si="25"/>
        <v>#DIV/0!</v>
      </c>
      <c r="BQ56" s="391" t="e">
        <f t="shared" si="26"/>
        <v>#DIV/0!</v>
      </c>
      <c r="BR56" s="391" t="e">
        <f t="shared" si="27"/>
        <v>#DIV/0!</v>
      </c>
      <c r="BS56" s="391" t="str">
        <f t="shared" si="34"/>
        <v xml:space="preserve"> </v>
      </c>
      <c r="BT56" s="391" t="e">
        <f t="shared" si="28"/>
        <v>#DIV/0!</v>
      </c>
      <c r="BU56" s="391" t="e">
        <f t="shared" si="29"/>
        <v>#DIV/0!</v>
      </c>
      <c r="BV56" s="391" t="e">
        <f t="shared" si="30"/>
        <v>#DIV/0!</v>
      </c>
      <c r="BW56" s="391" t="str">
        <f t="shared" si="31"/>
        <v xml:space="preserve"> </v>
      </c>
      <c r="BY56" s="388">
        <f t="shared" si="39"/>
        <v>3.6983900008886876</v>
      </c>
      <c r="BZ56" s="392">
        <f t="shared" si="40"/>
        <v>1.8399485987901445</v>
      </c>
      <c r="CA56" s="393">
        <f t="shared" si="41"/>
        <v>2819.2728701565306</v>
      </c>
      <c r="CB56" s="390">
        <f t="shared" si="35"/>
        <v>4814.95</v>
      </c>
      <c r="CC56" s="18" t="str">
        <f t="shared" si="32"/>
        <v xml:space="preserve"> </v>
      </c>
    </row>
    <row r="57" spans="1:81" s="26" customFormat="1" ht="9" customHeight="1">
      <c r="A57" s="368">
        <v>41</v>
      </c>
      <c r="B57" s="173" t="s">
        <v>514</v>
      </c>
      <c r="C57" s="178">
        <v>4985</v>
      </c>
      <c r="D57" s="114"/>
      <c r="E57" s="389">
        <f t="shared" si="38"/>
        <v>-1224539.76</v>
      </c>
      <c r="F57" s="269">
        <v>3167300</v>
      </c>
      <c r="G57" s="178">
        <f t="shared" si="37"/>
        <v>1942760.24</v>
      </c>
      <c r="H57" s="361">
        <f t="shared" si="9"/>
        <v>0</v>
      </c>
      <c r="I57" s="178">
        <v>0</v>
      </c>
      <c r="J57" s="178">
        <v>0</v>
      </c>
      <c r="K57" s="178">
        <v>0</v>
      </c>
      <c r="L57" s="178">
        <v>0</v>
      </c>
      <c r="M57" s="178">
        <v>0</v>
      </c>
      <c r="N57" s="361">
        <v>0</v>
      </c>
      <c r="O57" s="361">
        <v>0</v>
      </c>
      <c r="P57" s="361">
        <v>0</v>
      </c>
      <c r="Q57" s="361">
        <v>0</v>
      </c>
      <c r="R57" s="361">
        <v>0</v>
      </c>
      <c r="S57" s="361">
        <v>0</v>
      </c>
      <c r="T57" s="103">
        <v>0</v>
      </c>
      <c r="U57" s="361">
        <v>0</v>
      </c>
      <c r="V57" s="114" t="s">
        <v>975</v>
      </c>
      <c r="W57" s="361">
        <v>852</v>
      </c>
      <c r="X57" s="361">
        <v>1800944.38</v>
      </c>
      <c r="Y57" s="361">
        <v>0</v>
      </c>
      <c r="Z57" s="361">
        <v>0</v>
      </c>
      <c r="AA57" s="361">
        <v>0</v>
      </c>
      <c r="AB57" s="361">
        <v>0</v>
      </c>
      <c r="AC57" s="361">
        <v>0</v>
      </c>
      <c r="AD57" s="361">
        <v>0</v>
      </c>
      <c r="AE57" s="361">
        <v>0</v>
      </c>
      <c r="AF57" s="361">
        <v>0</v>
      </c>
      <c r="AG57" s="361">
        <v>0</v>
      </c>
      <c r="AH57" s="361">
        <v>0</v>
      </c>
      <c r="AI57" s="361">
        <v>0</v>
      </c>
      <c r="AJ57" s="380">
        <v>94543.91</v>
      </c>
      <c r="AK57" s="380">
        <v>47271.95</v>
      </c>
      <c r="AL57" s="380">
        <v>0</v>
      </c>
      <c r="AN57" s="390">
        <f>I57/'Приложение 1.1'!J55</f>
        <v>0</v>
      </c>
      <c r="AO57" s="390" t="e">
        <f t="shared" si="10"/>
        <v>#DIV/0!</v>
      </c>
      <c r="AP57" s="390" t="e">
        <f t="shared" si="11"/>
        <v>#DIV/0!</v>
      </c>
      <c r="AQ57" s="390" t="e">
        <f t="shared" si="12"/>
        <v>#DIV/0!</v>
      </c>
      <c r="AR57" s="390" t="e">
        <f t="shared" si="13"/>
        <v>#DIV/0!</v>
      </c>
      <c r="AS57" s="390" t="e">
        <f t="shared" si="14"/>
        <v>#DIV/0!</v>
      </c>
      <c r="AT57" s="390" t="e">
        <f t="shared" si="15"/>
        <v>#DIV/0!</v>
      </c>
      <c r="AU57" s="390">
        <f t="shared" si="16"/>
        <v>2113.7844835680748</v>
      </c>
      <c r="AV57" s="390" t="e">
        <f t="shared" si="17"/>
        <v>#DIV/0!</v>
      </c>
      <c r="AW57" s="390" t="e">
        <f t="shared" si="18"/>
        <v>#DIV/0!</v>
      </c>
      <c r="AX57" s="390" t="e">
        <f t="shared" si="19"/>
        <v>#DIV/0!</v>
      </c>
      <c r="AY57" s="390">
        <f>AI57/'Приложение 1.1'!J55</f>
        <v>0</v>
      </c>
      <c r="AZ57" s="390">
        <v>730.08</v>
      </c>
      <c r="BA57" s="390">
        <v>2070.12</v>
      </c>
      <c r="BB57" s="390">
        <v>848.92</v>
      </c>
      <c r="BC57" s="390">
        <v>819.73</v>
      </c>
      <c r="BD57" s="390">
        <v>611.5</v>
      </c>
      <c r="BE57" s="390">
        <v>1080.04</v>
      </c>
      <c r="BF57" s="390">
        <v>2102000</v>
      </c>
      <c r="BG57" s="390">
        <f t="shared" si="20"/>
        <v>4607.6000000000004</v>
      </c>
      <c r="BH57" s="390">
        <v>8748.57</v>
      </c>
      <c r="BI57" s="390">
        <v>3389.61</v>
      </c>
      <c r="BJ57" s="390">
        <v>5995.76</v>
      </c>
      <c r="BK57" s="390">
        <v>548.62</v>
      </c>
      <c r="BL57" s="391" t="str">
        <f t="shared" si="21"/>
        <v xml:space="preserve"> </v>
      </c>
      <c r="BM57" s="391" t="e">
        <f t="shared" si="22"/>
        <v>#DIV/0!</v>
      </c>
      <c r="BN57" s="391" t="e">
        <f t="shared" si="23"/>
        <v>#DIV/0!</v>
      </c>
      <c r="BO57" s="391" t="e">
        <f t="shared" si="24"/>
        <v>#DIV/0!</v>
      </c>
      <c r="BP57" s="391" t="e">
        <f t="shared" si="25"/>
        <v>#DIV/0!</v>
      </c>
      <c r="BQ57" s="391" t="e">
        <f t="shared" si="26"/>
        <v>#DIV/0!</v>
      </c>
      <c r="BR57" s="391" t="e">
        <f t="shared" si="27"/>
        <v>#DIV/0!</v>
      </c>
      <c r="BS57" s="391" t="str">
        <f t="shared" si="34"/>
        <v xml:space="preserve"> </v>
      </c>
      <c r="BT57" s="391" t="e">
        <f t="shared" si="28"/>
        <v>#DIV/0!</v>
      </c>
      <c r="BU57" s="391" t="e">
        <f t="shared" si="29"/>
        <v>#DIV/0!</v>
      </c>
      <c r="BV57" s="391" t="e">
        <f t="shared" si="30"/>
        <v>#DIV/0!</v>
      </c>
      <c r="BW57" s="391" t="str">
        <f t="shared" si="31"/>
        <v xml:space="preserve"> </v>
      </c>
      <c r="BY57" s="388">
        <f t="shared" si="39"/>
        <v>4.8664733842813259</v>
      </c>
      <c r="BZ57" s="392">
        <f t="shared" si="40"/>
        <v>2.4332364347748849</v>
      </c>
      <c r="CA57" s="393">
        <f t="shared" si="41"/>
        <v>2280.2350234741784</v>
      </c>
      <c r="CB57" s="390">
        <f t="shared" si="35"/>
        <v>4814.95</v>
      </c>
      <c r="CC57" s="18" t="str">
        <f t="shared" si="32"/>
        <v xml:space="preserve"> </v>
      </c>
    </row>
    <row r="58" spans="1:81" s="26" customFormat="1" ht="9" customHeight="1">
      <c r="A58" s="368">
        <v>42</v>
      </c>
      <c r="B58" s="173" t="s">
        <v>515</v>
      </c>
      <c r="C58" s="178">
        <v>4964.5</v>
      </c>
      <c r="D58" s="114"/>
      <c r="E58" s="389">
        <f t="shared" si="38"/>
        <v>-1256828.3500000001</v>
      </c>
      <c r="F58" s="269">
        <v>3200640</v>
      </c>
      <c r="G58" s="178">
        <f t="shared" si="37"/>
        <v>1943811.65</v>
      </c>
      <c r="H58" s="361">
        <f t="shared" si="9"/>
        <v>0</v>
      </c>
      <c r="I58" s="178">
        <v>0</v>
      </c>
      <c r="J58" s="178">
        <v>0</v>
      </c>
      <c r="K58" s="178">
        <v>0</v>
      </c>
      <c r="L58" s="178">
        <v>0</v>
      </c>
      <c r="M58" s="178">
        <v>0</v>
      </c>
      <c r="N58" s="361">
        <v>0</v>
      </c>
      <c r="O58" s="361">
        <v>0</v>
      </c>
      <c r="P58" s="361">
        <v>0</v>
      </c>
      <c r="Q58" s="361">
        <v>0</v>
      </c>
      <c r="R58" s="361">
        <v>0</v>
      </c>
      <c r="S58" s="361">
        <v>0</v>
      </c>
      <c r="T58" s="103">
        <v>0</v>
      </c>
      <c r="U58" s="361">
        <v>0</v>
      </c>
      <c r="V58" s="114" t="s">
        <v>975</v>
      </c>
      <c r="W58" s="361">
        <v>852</v>
      </c>
      <c r="X58" s="361">
        <v>1800503</v>
      </c>
      <c r="Y58" s="361">
        <v>0</v>
      </c>
      <c r="Z58" s="361">
        <v>0</v>
      </c>
      <c r="AA58" s="361">
        <v>0</v>
      </c>
      <c r="AB58" s="361">
        <v>0</v>
      </c>
      <c r="AC58" s="361">
        <v>0</v>
      </c>
      <c r="AD58" s="361">
        <v>0</v>
      </c>
      <c r="AE58" s="361">
        <v>0</v>
      </c>
      <c r="AF58" s="361">
        <v>0</v>
      </c>
      <c r="AG58" s="361">
        <v>0</v>
      </c>
      <c r="AH58" s="361">
        <v>0</v>
      </c>
      <c r="AI58" s="361">
        <v>0</v>
      </c>
      <c r="AJ58" s="380">
        <v>95539.1</v>
      </c>
      <c r="AK58" s="380">
        <v>47769.55</v>
      </c>
      <c r="AL58" s="380">
        <v>0</v>
      </c>
      <c r="AN58" s="390">
        <f>I58/'Приложение 1.1'!J56</f>
        <v>0</v>
      </c>
      <c r="AO58" s="390" t="e">
        <f t="shared" si="10"/>
        <v>#DIV/0!</v>
      </c>
      <c r="AP58" s="390" t="e">
        <f t="shared" si="11"/>
        <v>#DIV/0!</v>
      </c>
      <c r="AQ58" s="390" t="e">
        <f t="shared" si="12"/>
        <v>#DIV/0!</v>
      </c>
      <c r="AR58" s="390" t="e">
        <f t="shared" si="13"/>
        <v>#DIV/0!</v>
      </c>
      <c r="AS58" s="390" t="e">
        <f t="shared" si="14"/>
        <v>#DIV/0!</v>
      </c>
      <c r="AT58" s="390" t="e">
        <f t="shared" si="15"/>
        <v>#DIV/0!</v>
      </c>
      <c r="AU58" s="390">
        <f t="shared" si="16"/>
        <v>2113.2664319248825</v>
      </c>
      <c r="AV58" s="390" t="e">
        <f t="shared" si="17"/>
        <v>#DIV/0!</v>
      </c>
      <c r="AW58" s="390" t="e">
        <f t="shared" si="18"/>
        <v>#DIV/0!</v>
      </c>
      <c r="AX58" s="390" t="e">
        <f t="shared" si="19"/>
        <v>#DIV/0!</v>
      </c>
      <c r="AY58" s="390">
        <f>AI58/'Приложение 1.1'!J56</f>
        <v>0</v>
      </c>
      <c r="AZ58" s="390">
        <v>730.08</v>
      </c>
      <c r="BA58" s="390">
        <v>2070.12</v>
      </c>
      <c r="BB58" s="390">
        <v>848.92</v>
      </c>
      <c r="BC58" s="390">
        <v>819.73</v>
      </c>
      <c r="BD58" s="390">
        <v>611.5</v>
      </c>
      <c r="BE58" s="390">
        <v>1080.04</v>
      </c>
      <c r="BF58" s="390">
        <v>2102000</v>
      </c>
      <c r="BG58" s="390">
        <f t="shared" si="20"/>
        <v>4607.6000000000004</v>
      </c>
      <c r="BH58" s="390">
        <v>8748.57</v>
      </c>
      <c r="BI58" s="390">
        <v>3389.61</v>
      </c>
      <c r="BJ58" s="390">
        <v>5995.76</v>
      </c>
      <c r="BK58" s="390">
        <v>548.62</v>
      </c>
      <c r="BL58" s="391" t="str">
        <f t="shared" si="21"/>
        <v xml:space="preserve"> </v>
      </c>
      <c r="BM58" s="391" t="e">
        <f t="shared" si="22"/>
        <v>#DIV/0!</v>
      </c>
      <c r="BN58" s="391" t="e">
        <f t="shared" si="23"/>
        <v>#DIV/0!</v>
      </c>
      <c r="BO58" s="391" t="e">
        <f t="shared" si="24"/>
        <v>#DIV/0!</v>
      </c>
      <c r="BP58" s="391" t="e">
        <f t="shared" si="25"/>
        <v>#DIV/0!</v>
      </c>
      <c r="BQ58" s="391" t="e">
        <f t="shared" si="26"/>
        <v>#DIV/0!</v>
      </c>
      <c r="BR58" s="391" t="e">
        <f t="shared" si="27"/>
        <v>#DIV/0!</v>
      </c>
      <c r="BS58" s="391" t="str">
        <f t="shared" si="34"/>
        <v xml:space="preserve"> </v>
      </c>
      <c r="BT58" s="391" t="e">
        <f t="shared" si="28"/>
        <v>#DIV/0!</v>
      </c>
      <c r="BU58" s="391" t="e">
        <f t="shared" si="29"/>
        <v>#DIV/0!</v>
      </c>
      <c r="BV58" s="391" t="e">
        <f t="shared" si="30"/>
        <v>#DIV/0!</v>
      </c>
      <c r="BW58" s="391" t="str">
        <f t="shared" si="31"/>
        <v xml:space="preserve"> </v>
      </c>
      <c r="BY58" s="388">
        <f t="shared" si="39"/>
        <v>4.9150389648091677</v>
      </c>
      <c r="BZ58" s="392">
        <f t="shared" si="40"/>
        <v>2.4575194824045838</v>
      </c>
      <c r="CA58" s="393">
        <f t="shared" si="41"/>
        <v>2281.4690727699531</v>
      </c>
      <c r="CB58" s="390">
        <f t="shared" si="35"/>
        <v>4814.95</v>
      </c>
      <c r="CC58" s="18" t="str">
        <f t="shared" si="32"/>
        <v xml:space="preserve"> </v>
      </c>
    </row>
    <row r="59" spans="1:81" s="26" customFormat="1" ht="9" customHeight="1">
      <c r="A59" s="368">
        <v>43</v>
      </c>
      <c r="B59" s="173" t="s">
        <v>516</v>
      </c>
      <c r="C59" s="178">
        <v>581.4</v>
      </c>
      <c r="D59" s="114"/>
      <c r="E59" s="389">
        <f t="shared" si="38"/>
        <v>-316156.73999999976</v>
      </c>
      <c r="F59" s="269">
        <v>2296125.7999999998</v>
      </c>
      <c r="G59" s="178">
        <f t="shared" si="37"/>
        <v>1979969.06</v>
      </c>
      <c r="H59" s="361">
        <f t="shared" si="9"/>
        <v>0</v>
      </c>
      <c r="I59" s="178">
        <v>0</v>
      </c>
      <c r="J59" s="178">
        <v>0</v>
      </c>
      <c r="K59" s="178">
        <v>0</v>
      </c>
      <c r="L59" s="178">
        <v>0</v>
      </c>
      <c r="M59" s="178">
        <v>0</v>
      </c>
      <c r="N59" s="361">
        <v>0</v>
      </c>
      <c r="O59" s="361">
        <v>0</v>
      </c>
      <c r="P59" s="361">
        <v>0</v>
      </c>
      <c r="Q59" s="361">
        <v>0</v>
      </c>
      <c r="R59" s="361">
        <v>0</v>
      </c>
      <c r="S59" s="361">
        <v>0</v>
      </c>
      <c r="T59" s="103">
        <v>0</v>
      </c>
      <c r="U59" s="361">
        <v>0</v>
      </c>
      <c r="V59" s="114" t="s">
        <v>975</v>
      </c>
      <c r="W59" s="361">
        <v>600</v>
      </c>
      <c r="X59" s="361">
        <v>1903335.86</v>
      </c>
      <c r="Y59" s="361">
        <v>0</v>
      </c>
      <c r="Z59" s="361">
        <v>0</v>
      </c>
      <c r="AA59" s="361">
        <v>0</v>
      </c>
      <c r="AB59" s="361">
        <v>0</v>
      </c>
      <c r="AC59" s="361">
        <v>0</v>
      </c>
      <c r="AD59" s="361">
        <v>0</v>
      </c>
      <c r="AE59" s="361">
        <v>0</v>
      </c>
      <c r="AF59" s="361">
        <v>0</v>
      </c>
      <c r="AG59" s="361">
        <v>0</v>
      </c>
      <c r="AH59" s="361">
        <v>0</v>
      </c>
      <c r="AI59" s="361">
        <v>0</v>
      </c>
      <c r="AJ59" s="380">
        <v>42363.519999999997</v>
      </c>
      <c r="AK59" s="380">
        <v>34269.68</v>
      </c>
      <c r="AL59" s="380">
        <v>0</v>
      </c>
      <c r="AN59" s="390">
        <f>I59/'Приложение 1.1'!J57</f>
        <v>0</v>
      </c>
      <c r="AO59" s="390" t="e">
        <f t="shared" si="10"/>
        <v>#DIV/0!</v>
      </c>
      <c r="AP59" s="390" t="e">
        <f t="shared" si="11"/>
        <v>#DIV/0!</v>
      </c>
      <c r="AQ59" s="390" t="e">
        <f t="shared" si="12"/>
        <v>#DIV/0!</v>
      </c>
      <c r="AR59" s="390" t="e">
        <f t="shared" si="13"/>
        <v>#DIV/0!</v>
      </c>
      <c r="AS59" s="390" t="e">
        <f t="shared" si="14"/>
        <v>#DIV/0!</v>
      </c>
      <c r="AT59" s="390" t="e">
        <f t="shared" si="15"/>
        <v>#DIV/0!</v>
      </c>
      <c r="AU59" s="390">
        <f t="shared" si="16"/>
        <v>3172.2264333333337</v>
      </c>
      <c r="AV59" s="390" t="e">
        <f t="shared" si="17"/>
        <v>#DIV/0!</v>
      </c>
      <c r="AW59" s="390" t="e">
        <f t="shared" si="18"/>
        <v>#DIV/0!</v>
      </c>
      <c r="AX59" s="390" t="e">
        <f t="shared" si="19"/>
        <v>#DIV/0!</v>
      </c>
      <c r="AY59" s="390">
        <f>AI59/'Приложение 1.1'!J57</f>
        <v>0</v>
      </c>
      <c r="AZ59" s="390">
        <v>730.08</v>
      </c>
      <c r="BA59" s="390">
        <v>2070.12</v>
      </c>
      <c r="BB59" s="390">
        <v>848.92</v>
      </c>
      <c r="BC59" s="390">
        <v>819.73</v>
      </c>
      <c r="BD59" s="390">
        <v>611.5</v>
      </c>
      <c r="BE59" s="390">
        <v>1080.04</v>
      </c>
      <c r="BF59" s="390">
        <v>2102000</v>
      </c>
      <c r="BG59" s="390">
        <f t="shared" si="20"/>
        <v>4607.6000000000004</v>
      </c>
      <c r="BH59" s="390">
        <v>8748.57</v>
      </c>
      <c r="BI59" s="390">
        <v>3389.61</v>
      </c>
      <c r="BJ59" s="390">
        <v>5995.76</v>
      </c>
      <c r="BK59" s="390">
        <v>548.62</v>
      </c>
      <c r="BL59" s="391" t="str">
        <f t="shared" si="21"/>
        <v xml:space="preserve"> </v>
      </c>
      <c r="BM59" s="391" t="e">
        <f t="shared" si="22"/>
        <v>#DIV/0!</v>
      </c>
      <c r="BN59" s="391" t="e">
        <f t="shared" si="23"/>
        <v>#DIV/0!</v>
      </c>
      <c r="BO59" s="391" t="e">
        <f t="shared" si="24"/>
        <v>#DIV/0!</v>
      </c>
      <c r="BP59" s="391" t="e">
        <f t="shared" si="25"/>
        <v>#DIV/0!</v>
      </c>
      <c r="BQ59" s="391" t="e">
        <f t="shared" si="26"/>
        <v>#DIV/0!</v>
      </c>
      <c r="BR59" s="391" t="e">
        <f t="shared" si="27"/>
        <v>#DIV/0!</v>
      </c>
      <c r="BS59" s="391" t="str">
        <f t="shared" si="34"/>
        <v xml:space="preserve"> </v>
      </c>
      <c r="BT59" s="391" t="e">
        <f t="shared" si="28"/>
        <v>#DIV/0!</v>
      </c>
      <c r="BU59" s="391" t="e">
        <f t="shared" si="29"/>
        <v>#DIV/0!</v>
      </c>
      <c r="BV59" s="391" t="e">
        <f t="shared" si="30"/>
        <v>#DIV/0!</v>
      </c>
      <c r="BW59" s="391" t="str">
        <f t="shared" si="31"/>
        <v xml:space="preserve"> </v>
      </c>
      <c r="BY59" s="388">
        <f t="shared" si="39"/>
        <v>2.1396051512037264</v>
      </c>
      <c r="BZ59" s="392">
        <f t="shared" si="40"/>
        <v>1.7308189654236312</v>
      </c>
      <c r="CA59" s="393">
        <f t="shared" si="41"/>
        <v>3299.9484333333335</v>
      </c>
      <c r="CB59" s="390">
        <f t="shared" si="35"/>
        <v>4814.95</v>
      </c>
      <c r="CC59" s="18" t="str">
        <f t="shared" si="32"/>
        <v xml:space="preserve"> </v>
      </c>
    </row>
    <row r="60" spans="1:81" s="26" customFormat="1" ht="9" customHeight="1">
      <c r="A60" s="368">
        <v>44</v>
      </c>
      <c r="B60" s="173" t="s">
        <v>517</v>
      </c>
      <c r="C60" s="178">
        <v>2806</v>
      </c>
      <c r="D60" s="114"/>
      <c r="E60" s="389">
        <f t="shared" si="38"/>
        <v>-583250.29</v>
      </c>
      <c r="F60" s="269">
        <v>3200640</v>
      </c>
      <c r="G60" s="178">
        <f t="shared" si="37"/>
        <v>2617389.71</v>
      </c>
      <c r="H60" s="361">
        <f t="shared" si="9"/>
        <v>0</v>
      </c>
      <c r="I60" s="178">
        <v>0</v>
      </c>
      <c r="J60" s="178">
        <v>0</v>
      </c>
      <c r="K60" s="178">
        <v>0</v>
      </c>
      <c r="L60" s="178">
        <v>0</v>
      </c>
      <c r="M60" s="178">
        <v>0</v>
      </c>
      <c r="N60" s="361">
        <v>0</v>
      </c>
      <c r="O60" s="361">
        <v>0</v>
      </c>
      <c r="P60" s="361">
        <v>0</v>
      </c>
      <c r="Q60" s="361">
        <v>0</v>
      </c>
      <c r="R60" s="361">
        <v>0</v>
      </c>
      <c r="S60" s="361">
        <v>0</v>
      </c>
      <c r="T60" s="103">
        <v>0</v>
      </c>
      <c r="U60" s="361">
        <v>0</v>
      </c>
      <c r="V60" s="114" t="s">
        <v>975</v>
      </c>
      <c r="W60" s="361">
        <v>771.6</v>
      </c>
      <c r="X60" s="361">
        <v>2500486.34</v>
      </c>
      <c r="Y60" s="361">
        <v>0</v>
      </c>
      <c r="Z60" s="361">
        <v>0</v>
      </c>
      <c r="AA60" s="361">
        <v>0</v>
      </c>
      <c r="AB60" s="361">
        <v>0</v>
      </c>
      <c r="AC60" s="361">
        <v>0</v>
      </c>
      <c r="AD60" s="361">
        <v>0</v>
      </c>
      <c r="AE60" s="361">
        <v>0</v>
      </c>
      <c r="AF60" s="361">
        <v>0</v>
      </c>
      <c r="AG60" s="361">
        <v>0</v>
      </c>
      <c r="AH60" s="361">
        <v>0</v>
      </c>
      <c r="AI60" s="361">
        <v>0</v>
      </c>
      <c r="AJ60" s="380">
        <v>69133.820000000007</v>
      </c>
      <c r="AK60" s="380">
        <v>47769.55</v>
      </c>
      <c r="AL60" s="380">
        <v>0</v>
      </c>
      <c r="AN60" s="390">
        <f>I60/'Приложение 1.1'!J58</f>
        <v>0</v>
      </c>
      <c r="AO60" s="390" t="e">
        <f t="shared" si="10"/>
        <v>#DIV/0!</v>
      </c>
      <c r="AP60" s="390" t="e">
        <f t="shared" si="11"/>
        <v>#DIV/0!</v>
      </c>
      <c r="AQ60" s="390" t="e">
        <f t="shared" si="12"/>
        <v>#DIV/0!</v>
      </c>
      <c r="AR60" s="390" t="e">
        <f t="shared" si="13"/>
        <v>#DIV/0!</v>
      </c>
      <c r="AS60" s="390" t="e">
        <f t="shared" si="14"/>
        <v>#DIV/0!</v>
      </c>
      <c r="AT60" s="390" t="e">
        <f t="shared" si="15"/>
        <v>#DIV/0!</v>
      </c>
      <c r="AU60" s="390">
        <f t="shared" si="16"/>
        <v>3240.6510368066351</v>
      </c>
      <c r="AV60" s="390" t="e">
        <f t="shared" si="17"/>
        <v>#DIV/0!</v>
      </c>
      <c r="AW60" s="390" t="e">
        <f t="shared" si="18"/>
        <v>#DIV/0!</v>
      </c>
      <c r="AX60" s="390" t="e">
        <f t="shared" si="19"/>
        <v>#DIV/0!</v>
      </c>
      <c r="AY60" s="390">
        <f>AI60/'Приложение 1.1'!J58</f>
        <v>0</v>
      </c>
      <c r="AZ60" s="390">
        <v>730.08</v>
      </c>
      <c r="BA60" s="390">
        <v>2070.12</v>
      </c>
      <c r="BB60" s="390">
        <v>848.92</v>
      </c>
      <c r="BC60" s="390">
        <v>819.73</v>
      </c>
      <c r="BD60" s="390">
        <v>611.5</v>
      </c>
      <c r="BE60" s="390">
        <v>1080.04</v>
      </c>
      <c r="BF60" s="390">
        <v>2102000</v>
      </c>
      <c r="BG60" s="390">
        <f t="shared" si="20"/>
        <v>4607.6000000000004</v>
      </c>
      <c r="BH60" s="390">
        <v>8748.57</v>
      </c>
      <c r="BI60" s="390">
        <v>3389.61</v>
      </c>
      <c r="BJ60" s="390">
        <v>5995.76</v>
      </c>
      <c r="BK60" s="390">
        <v>548.62</v>
      </c>
      <c r="BL60" s="391" t="str">
        <f t="shared" si="21"/>
        <v xml:space="preserve"> </v>
      </c>
      <c r="BM60" s="391" t="e">
        <f t="shared" si="22"/>
        <v>#DIV/0!</v>
      </c>
      <c r="BN60" s="391" t="e">
        <f t="shared" si="23"/>
        <v>#DIV/0!</v>
      </c>
      <c r="BO60" s="391" t="e">
        <f t="shared" si="24"/>
        <v>#DIV/0!</v>
      </c>
      <c r="BP60" s="391" t="e">
        <f t="shared" si="25"/>
        <v>#DIV/0!</v>
      </c>
      <c r="BQ60" s="391" t="e">
        <f t="shared" si="26"/>
        <v>#DIV/0!</v>
      </c>
      <c r="BR60" s="391" t="e">
        <f t="shared" si="27"/>
        <v>#DIV/0!</v>
      </c>
      <c r="BS60" s="391" t="str">
        <f t="shared" si="34"/>
        <v xml:space="preserve"> </v>
      </c>
      <c r="BT60" s="391" t="e">
        <f t="shared" si="28"/>
        <v>#DIV/0!</v>
      </c>
      <c r="BU60" s="391" t="e">
        <f t="shared" si="29"/>
        <v>#DIV/0!</v>
      </c>
      <c r="BV60" s="391" t="e">
        <f t="shared" si="30"/>
        <v>#DIV/0!</v>
      </c>
      <c r="BW60" s="391" t="str">
        <f t="shared" si="31"/>
        <v xml:space="preserve"> </v>
      </c>
      <c r="BY60" s="388">
        <f t="shared" si="39"/>
        <v>2.6413269577651088</v>
      </c>
      <c r="BZ60" s="392">
        <f t="shared" si="40"/>
        <v>1.8250835868075606</v>
      </c>
      <c r="CA60" s="393">
        <f t="shared" si="41"/>
        <v>3392.1587739761535</v>
      </c>
      <c r="CB60" s="390">
        <f t="shared" si="35"/>
        <v>4814.95</v>
      </c>
      <c r="CC60" s="18" t="str">
        <f t="shared" si="32"/>
        <v xml:space="preserve"> </v>
      </c>
    </row>
    <row r="61" spans="1:81" s="26" customFormat="1" ht="9" customHeight="1">
      <c r="A61" s="368">
        <v>45</v>
      </c>
      <c r="B61" s="173" t="s">
        <v>518</v>
      </c>
      <c r="C61" s="178">
        <v>8152.1</v>
      </c>
      <c r="D61" s="114"/>
      <c r="E61" s="389">
        <f t="shared" si="38"/>
        <v>-8509237</v>
      </c>
      <c r="F61" s="269">
        <v>12002400</v>
      </c>
      <c r="G61" s="178">
        <f t="shared" si="37"/>
        <v>3493163</v>
      </c>
      <c r="H61" s="361">
        <f t="shared" si="9"/>
        <v>0</v>
      </c>
      <c r="I61" s="178">
        <v>0</v>
      </c>
      <c r="J61" s="178">
        <v>0</v>
      </c>
      <c r="K61" s="178">
        <v>0</v>
      </c>
      <c r="L61" s="178">
        <v>0</v>
      </c>
      <c r="M61" s="178">
        <v>0</v>
      </c>
      <c r="N61" s="361">
        <v>0</v>
      </c>
      <c r="O61" s="361">
        <v>0</v>
      </c>
      <c r="P61" s="361">
        <v>0</v>
      </c>
      <c r="Q61" s="361">
        <v>0</v>
      </c>
      <c r="R61" s="361">
        <v>0</v>
      </c>
      <c r="S61" s="361">
        <v>0</v>
      </c>
      <c r="T61" s="103">
        <v>0</v>
      </c>
      <c r="U61" s="361">
        <v>0</v>
      </c>
      <c r="V61" s="114" t="s">
        <v>975</v>
      </c>
      <c r="W61" s="361">
        <v>1260</v>
      </c>
      <c r="X61" s="361">
        <v>3220713.02</v>
      </c>
      <c r="Y61" s="361">
        <v>0</v>
      </c>
      <c r="Z61" s="361">
        <v>0</v>
      </c>
      <c r="AA61" s="361">
        <v>0</v>
      </c>
      <c r="AB61" s="361">
        <v>0</v>
      </c>
      <c r="AC61" s="361">
        <v>0</v>
      </c>
      <c r="AD61" s="361">
        <v>0</v>
      </c>
      <c r="AE61" s="361">
        <v>0</v>
      </c>
      <c r="AF61" s="361">
        <v>0</v>
      </c>
      <c r="AG61" s="361">
        <v>0</v>
      </c>
      <c r="AH61" s="361">
        <v>0</v>
      </c>
      <c r="AI61" s="361">
        <v>0</v>
      </c>
      <c r="AJ61" s="380">
        <v>93314.16</v>
      </c>
      <c r="AK61" s="380">
        <v>179135.82</v>
      </c>
      <c r="AL61" s="380">
        <v>0</v>
      </c>
      <c r="AN61" s="390">
        <f>I61/'Приложение 1.1'!J59</f>
        <v>0</v>
      </c>
      <c r="AO61" s="390" t="e">
        <f t="shared" si="10"/>
        <v>#DIV/0!</v>
      </c>
      <c r="AP61" s="390" t="e">
        <f t="shared" si="11"/>
        <v>#DIV/0!</v>
      </c>
      <c r="AQ61" s="390" t="e">
        <f t="shared" si="12"/>
        <v>#DIV/0!</v>
      </c>
      <c r="AR61" s="390" t="e">
        <f t="shared" si="13"/>
        <v>#DIV/0!</v>
      </c>
      <c r="AS61" s="390" t="e">
        <f t="shared" si="14"/>
        <v>#DIV/0!</v>
      </c>
      <c r="AT61" s="390" t="e">
        <f t="shared" si="15"/>
        <v>#DIV/0!</v>
      </c>
      <c r="AU61" s="390">
        <f t="shared" si="16"/>
        <v>2556.1214444444445</v>
      </c>
      <c r="AV61" s="390" t="e">
        <f t="shared" si="17"/>
        <v>#DIV/0!</v>
      </c>
      <c r="AW61" s="390" t="e">
        <f t="shared" si="18"/>
        <v>#DIV/0!</v>
      </c>
      <c r="AX61" s="390" t="e">
        <f t="shared" si="19"/>
        <v>#DIV/0!</v>
      </c>
      <c r="AY61" s="390">
        <f>AI61/'Приложение 1.1'!J59</f>
        <v>0</v>
      </c>
      <c r="AZ61" s="390">
        <v>730.08</v>
      </c>
      <c r="BA61" s="390">
        <v>2070.12</v>
      </c>
      <c r="BB61" s="390">
        <v>848.92</v>
      </c>
      <c r="BC61" s="390">
        <v>819.73</v>
      </c>
      <c r="BD61" s="390">
        <v>611.5</v>
      </c>
      <c r="BE61" s="390">
        <v>1080.04</v>
      </c>
      <c r="BF61" s="390">
        <v>2102000</v>
      </c>
      <c r="BG61" s="390">
        <f t="shared" si="20"/>
        <v>4607.6000000000004</v>
      </c>
      <c r="BH61" s="390">
        <v>8748.57</v>
      </c>
      <c r="BI61" s="390">
        <v>3389.61</v>
      </c>
      <c r="BJ61" s="390">
        <v>5995.76</v>
      </c>
      <c r="BK61" s="390">
        <v>548.62</v>
      </c>
      <c r="BL61" s="391" t="str">
        <f t="shared" si="21"/>
        <v xml:space="preserve"> </v>
      </c>
      <c r="BM61" s="391" t="e">
        <f t="shared" si="22"/>
        <v>#DIV/0!</v>
      </c>
      <c r="BN61" s="391" t="e">
        <f t="shared" si="23"/>
        <v>#DIV/0!</v>
      </c>
      <c r="BO61" s="391" t="e">
        <f t="shared" si="24"/>
        <v>#DIV/0!</v>
      </c>
      <c r="BP61" s="391" t="e">
        <f t="shared" si="25"/>
        <v>#DIV/0!</v>
      </c>
      <c r="BQ61" s="391" t="e">
        <f t="shared" si="26"/>
        <v>#DIV/0!</v>
      </c>
      <c r="BR61" s="391" t="e">
        <f t="shared" si="27"/>
        <v>#DIV/0!</v>
      </c>
      <c r="BS61" s="391" t="str">
        <f t="shared" si="34"/>
        <v xml:space="preserve"> </v>
      </c>
      <c r="BT61" s="391" t="e">
        <f t="shared" si="28"/>
        <v>#DIV/0!</v>
      </c>
      <c r="BU61" s="391" t="e">
        <f t="shared" si="29"/>
        <v>#DIV/0!</v>
      </c>
      <c r="BV61" s="391" t="e">
        <f t="shared" si="30"/>
        <v>#DIV/0!</v>
      </c>
      <c r="BW61" s="391" t="str">
        <f t="shared" si="31"/>
        <v xml:space="preserve"> </v>
      </c>
      <c r="BY61" s="388">
        <f t="shared" si="39"/>
        <v>2.6713371234036316</v>
      </c>
      <c r="BZ61" s="392">
        <f t="shared" si="40"/>
        <v>5.1281838265205497</v>
      </c>
      <c r="CA61" s="393">
        <f t="shared" si="41"/>
        <v>2772.3515873015872</v>
      </c>
      <c r="CB61" s="390">
        <f t="shared" si="35"/>
        <v>4814.95</v>
      </c>
      <c r="CC61" s="18" t="str">
        <f t="shared" si="32"/>
        <v xml:space="preserve"> </v>
      </c>
    </row>
    <row r="62" spans="1:81" s="26" customFormat="1" ht="9" customHeight="1">
      <c r="A62" s="368">
        <v>46</v>
      </c>
      <c r="B62" s="173" t="s">
        <v>519</v>
      </c>
      <c r="C62" s="178">
        <v>3508.6</v>
      </c>
      <c r="D62" s="114"/>
      <c r="E62" s="389">
        <f t="shared" si="38"/>
        <v>646973.58000000007</v>
      </c>
      <c r="F62" s="269">
        <v>2920584</v>
      </c>
      <c r="G62" s="178">
        <f t="shared" si="37"/>
        <v>3567557.58</v>
      </c>
      <c r="H62" s="361">
        <f t="shared" si="9"/>
        <v>0</v>
      </c>
      <c r="I62" s="178">
        <v>0</v>
      </c>
      <c r="J62" s="178">
        <v>0</v>
      </c>
      <c r="K62" s="178">
        <v>0</v>
      </c>
      <c r="L62" s="178">
        <v>0</v>
      </c>
      <c r="M62" s="178">
        <v>0</v>
      </c>
      <c r="N62" s="361">
        <v>0</v>
      </c>
      <c r="O62" s="361">
        <v>0</v>
      </c>
      <c r="P62" s="361">
        <v>0</v>
      </c>
      <c r="Q62" s="361">
        <v>0</v>
      </c>
      <c r="R62" s="361">
        <v>0</v>
      </c>
      <c r="S62" s="361">
        <v>0</v>
      </c>
      <c r="T62" s="103">
        <v>0</v>
      </c>
      <c r="U62" s="361">
        <v>0</v>
      </c>
      <c r="V62" s="114" t="s">
        <v>975</v>
      </c>
      <c r="W62" s="361">
        <v>983</v>
      </c>
      <c r="X62" s="361">
        <v>3470083.09</v>
      </c>
      <c r="Y62" s="361">
        <v>0</v>
      </c>
      <c r="Z62" s="361">
        <v>0</v>
      </c>
      <c r="AA62" s="361">
        <v>0</v>
      </c>
      <c r="AB62" s="361">
        <v>0</v>
      </c>
      <c r="AC62" s="361">
        <v>0</v>
      </c>
      <c r="AD62" s="361">
        <v>0</v>
      </c>
      <c r="AE62" s="361">
        <v>0</v>
      </c>
      <c r="AF62" s="361">
        <v>0</v>
      </c>
      <c r="AG62" s="361">
        <v>0</v>
      </c>
      <c r="AH62" s="361">
        <v>0</v>
      </c>
      <c r="AI62" s="361">
        <v>0</v>
      </c>
      <c r="AJ62" s="380">
        <v>53884.77</v>
      </c>
      <c r="AK62" s="380">
        <v>43589.72</v>
      </c>
      <c r="AL62" s="380">
        <v>0</v>
      </c>
      <c r="AN62" s="390">
        <f>I62/'Приложение 1.1'!J60</f>
        <v>0</v>
      </c>
      <c r="AO62" s="390" t="e">
        <f t="shared" si="10"/>
        <v>#DIV/0!</v>
      </c>
      <c r="AP62" s="390" t="e">
        <f t="shared" si="11"/>
        <v>#DIV/0!</v>
      </c>
      <c r="AQ62" s="390" t="e">
        <f t="shared" si="12"/>
        <v>#DIV/0!</v>
      </c>
      <c r="AR62" s="390" t="e">
        <f t="shared" si="13"/>
        <v>#DIV/0!</v>
      </c>
      <c r="AS62" s="390" t="e">
        <f t="shared" si="14"/>
        <v>#DIV/0!</v>
      </c>
      <c r="AT62" s="390" t="e">
        <f t="shared" si="15"/>
        <v>#DIV/0!</v>
      </c>
      <c r="AU62" s="390">
        <f t="shared" si="16"/>
        <v>3530.0946998982704</v>
      </c>
      <c r="AV62" s="390" t="e">
        <f t="shared" si="17"/>
        <v>#DIV/0!</v>
      </c>
      <c r="AW62" s="390" t="e">
        <f t="shared" si="18"/>
        <v>#DIV/0!</v>
      </c>
      <c r="AX62" s="390" t="e">
        <f t="shared" si="19"/>
        <v>#DIV/0!</v>
      </c>
      <c r="AY62" s="390">
        <f>AI62/'Приложение 1.1'!J60</f>
        <v>0</v>
      </c>
      <c r="AZ62" s="390">
        <v>730.08</v>
      </c>
      <c r="BA62" s="390">
        <v>2070.12</v>
      </c>
      <c r="BB62" s="390">
        <v>848.92</v>
      </c>
      <c r="BC62" s="390">
        <v>819.73</v>
      </c>
      <c r="BD62" s="390">
        <v>611.5</v>
      </c>
      <c r="BE62" s="390">
        <v>1080.04</v>
      </c>
      <c r="BF62" s="390">
        <v>2102000</v>
      </c>
      <c r="BG62" s="390">
        <f t="shared" si="20"/>
        <v>4607.6000000000004</v>
      </c>
      <c r="BH62" s="390">
        <v>8748.57</v>
      </c>
      <c r="BI62" s="390">
        <v>3389.61</v>
      </c>
      <c r="BJ62" s="390">
        <v>5995.76</v>
      </c>
      <c r="BK62" s="390">
        <v>548.62</v>
      </c>
      <c r="BL62" s="391" t="str">
        <f t="shared" si="21"/>
        <v xml:space="preserve"> </v>
      </c>
      <c r="BM62" s="391" t="e">
        <f t="shared" si="22"/>
        <v>#DIV/0!</v>
      </c>
      <c r="BN62" s="391" t="e">
        <f t="shared" si="23"/>
        <v>#DIV/0!</v>
      </c>
      <c r="BO62" s="391" t="e">
        <f t="shared" si="24"/>
        <v>#DIV/0!</v>
      </c>
      <c r="BP62" s="391" t="e">
        <f t="shared" si="25"/>
        <v>#DIV/0!</v>
      </c>
      <c r="BQ62" s="391" t="e">
        <f t="shared" si="26"/>
        <v>#DIV/0!</v>
      </c>
      <c r="BR62" s="391" t="e">
        <f t="shared" si="27"/>
        <v>#DIV/0!</v>
      </c>
      <c r="BS62" s="391" t="str">
        <f t="shared" si="34"/>
        <v xml:space="preserve"> </v>
      </c>
      <c r="BT62" s="391" t="e">
        <f t="shared" si="28"/>
        <v>#DIV/0!</v>
      </c>
      <c r="BU62" s="391" t="e">
        <f t="shared" si="29"/>
        <v>#DIV/0!</v>
      </c>
      <c r="BV62" s="391" t="e">
        <f t="shared" si="30"/>
        <v>#DIV/0!</v>
      </c>
      <c r="BW62" s="391" t="str">
        <f t="shared" si="31"/>
        <v xml:space="preserve"> </v>
      </c>
      <c r="BY62" s="388">
        <f t="shared" si="39"/>
        <v>1.5104106602814802</v>
      </c>
      <c r="BZ62" s="392">
        <f t="shared" si="40"/>
        <v>1.2218364811928277</v>
      </c>
      <c r="CA62" s="393">
        <f t="shared" si="41"/>
        <v>3629.2549135300101</v>
      </c>
      <c r="CB62" s="390">
        <f t="shared" si="35"/>
        <v>4814.95</v>
      </c>
      <c r="CC62" s="18" t="str">
        <f t="shared" si="32"/>
        <v xml:space="preserve"> </v>
      </c>
    </row>
    <row r="63" spans="1:81" s="26" customFormat="1" ht="9" customHeight="1">
      <c r="A63" s="368">
        <v>47</v>
      </c>
      <c r="B63" s="173" t="s">
        <v>520</v>
      </c>
      <c r="C63" s="178">
        <v>3100.9</v>
      </c>
      <c r="D63" s="174"/>
      <c r="E63" s="389">
        <f t="shared" si="38"/>
        <v>-847499.86999999988</v>
      </c>
      <c r="F63" s="389">
        <v>2375289.4</v>
      </c>
      <c r="G63" s="269">
        <f>ROUND(H63+U63+X63+Z63+AB63+AD63+AF63+AH63+AJ63+AK63+AL63+AI63,2)</f>
        <v>1527789.53</v>
      </c>
      <c r="H63" s="361">
        <f>ROUND(I63+K63+M63+O63+Q63+S63,2)</f>
        <v>1169704.69</v>
      </c>
      <c r="I63" s="178">
        <v>0</v>
      </c>
      <c r="J63" s="178">
        <v>0</v>
      </c>
      <c r="K63" s="178">
        <v>0</v>
      </c>
      <c r="L63" s="178">
        <v>0</v>
      </c>
      <c r="M63" s="178">
        <v>0</v>
      </c>
      <c r="N63" s="361">
        <v>463</v>
      </c>
      <c r="O63" s="361">
        <v>370370.91</v>
      </c>
      <c r="P63" s="361">
        <v>1046.5</v>
      </c>
      <c r="Q63" s="361">
        <v>586022.78</v>
      </c>
      <c r="R63" s="361">
        <v>310</v>
      </c>
      <c r="S63" s="361">
        <v>213311</v>
      </c>
      <c r="T63" s="103">
        <v>0</v>
      </c>
      <c r="U63" s="361">
        <v>0</v>
      </c>
      <c r="V63" s="174"/>
      <c r="W63" s="361">
        <v>0</v>
      </c>
      <c r="X63" s="361">
        <v>0</v>
      </c>
      <c r="Y63" s="361">
        <v>0</v>
      </c>
      <c r="Z63" s="361">
        <v>0</v>
      </c>
      <c r="AA63" s="361">
        <v>0</v>
      </c>
      <c r="AB63" s="361">
        <v>0</v>
      </c>
      <c r="AC63" s="361">
        <v>0</v>
      </c>
      <c r="AD63" s="361">
        <v>0</v>
      </c>
      <c r="AE63" s="361">
        <v>0</v>
      </c>
      <c r="AF63" s="361">
        <v>0</v>
      </c>
      <c r="AG63" s="361">
        <v>0</v>
      </c>
      <c r="AH63" s="361">
        <v>0</v>
      </c>
      <c r="AI63" s="380">
        <v>260104.15</v>
      </c>
      <c r="AJ63" s="380">
        <v>62351.35</v>
      </c>
      <c r="AK63" s="380">
        <v>35629.339999999997</v>
      </c>
      <c r="AL63" s="380">
        <v>0</v>
      </c>
      <c r="AN63" s="390">
        <f>I63/'Приложение 1.1'!J61</f>
        <v>0</v>
      </c>
      <c r="AO63" s="390" t="e">
        <f t="shared" si="10"/>
        <v>#DIV/0!</v>
      </c>
      <c r="AP63" s="390" t="e">
        <f t="shared" si="11"/>
        <v>#DIV/0!</v>
      </c>
      <c r="AQ63" s="390">
        <f t="shared" si="12"/>
        <v>799.93717062634983</v>
      </c>
      <c r="AR63" s="390">
        <f t="shared" si="13"/>
        <v>559.98354515050175</v>
      </c>
      <c r="AS63" s="390">
        <f t="shared" si="14"/>
        <v>688.1</v>
      </c>
      <c r="AT63" s="390" t="e">
        <f t="shared" si="15"/>
        <v>#DIV/0!</v>
      </c>
      <c r="AU63" s="390" t="e">
        <f t="shared" si="16"/>
        <v>#DIV/0!</v>
      </c>
      <c r="AV63" s="390" t="e">
        <f t="shared" si="17"/>
        <v>#DIV/0!</v>
      </c>
      <c r="AW63" s="390" t="e">
        <f t="shared" si="18"/>
        <v>#DIV/0!</v>
      </c>
      <c r="AX63" s="390" t="e">
        <f t="shared" si="19"/>
        <v>#DIV/0!</v>
      </c>
      <c r="AY63" s="390">
        <f>AI63/'Приложение 1.1'!J61</f>
        <v>83.880212196459084</v>
      </c>
      <c r="AZ63" s="390">
        <v>730.08</v>
      </c>
      <c r="BA63" s="390">
        <v>2070.12</v>
      </c>
      <c r="BB63" s="390">
        <v>848.92</v>
      </c>
      <c r="BC63" s="390">
        <v>819.73</v>
      </c>
      <c r="BD63" s="390">
        <v>611.5</v>
      </c>
      <c r="BE63" s="390">
        <v>1080.04</v>
      </c>
      <c r="BF63" s="390">
        <v>2102000</v>
      </c>
      <c r="BG63" s="390">
        <f t="shared" si="20"/>
        <v>4422.8500000000004</v>
      </c>
      <c r="BH63" s="390">
        <v>8748.57</v>
      </c>
      <c r="BI63" s="390">
        <v>3389.61</v>
      </c>
      <c r="BJ63" s="390">
        <v>5995.76</v>
      </c>
      <c r="BK63" s="390">
        <v>548.62</v>
      </c>
      <c r="BL63" s="391" t="str">
        <f t="shared" si="21"/>
        <v xml:space="preserve"> </v>
      </c>
      <c r="BM63" s="391" t="e">
        <f t="shared" si="22"/>
        <v>#DIV/0!</v>
      </c>
      <c r="BN63" s="391" t="e">
        <f t="shared" si="23"/>
        <v>#DIV/0!</v>
      </c>
      <c r="BO63" s="391" t="str">
        <f t="shared" si="24"/>
        <v xml:space="preserve"> </v>
      </c>
      <c r="BP63" s="391" t="str">
        <f t="shared" si="25"/>
        <v xml:space="preserve"> </v>
      </c>
      <c r="BQ63" s="391" t="str">
        <f t="shared" si="26"/>
        <v xml:space="preserve"> </v>
      </c>
      <c r="BR63" s="391" t="e">
        <f t="shared" si="27"/>
        <v>#DIV/0!</v>
      </c>
      <c r="BS63" s="391" t="e">
        <f t="shared" si="34"/>
        <v>#DIV/0!</v>
      </c>
      <c r="BT63" s="391" t="e">
        <f t="shared" si="28"/>
        <v>#DIV/0!</v>
      </c>
      <c r="BU63" s="391" t="e">
        <f t="shared" si="29"/>
        <v>#DIV/0!</v>
      </c>
      <c r="BV63" s="391" t="e">
        <f t="shared" si="30"/>
        <v>#DIV/0!</v>
      </c>
      <c r="BW63" s="391" t="str">
        <f t="shared" si="31"/>
        <v xml:space="preserve"> </v>
      </c>
      <c r="BY63" s="388">
        <f t="shared" si="39"/>
        <v>4.0811478790537326</v>
      </c>
      <c r="BZ63" s="392">
        <f t="shared" si="40"/>
        <v>2.3320843153048703</v>
      </c>
      <c r="CA63" s="393" t="e">
        <f t="shared" si="41"/>
        <v>#DIV/0!</v>
      </c>
      <c r="CB63" s="390">
        <f t="shared" si="35"/>
        <v>4621.88</v>
      </c>
      <c r="CC63" s="18" t="e">
        <f t="shared" si="32"/>
        <v>#DIV/0!</v>
      </c>
    </row>
    <row r="64" spans="1:81" s="26" customFormat="1" ht="9" customHeight="1">
      <c r="A64" s="368">
        <v>48</v>
      </c>
      <c r="B64" s="173" t="s">
        <v>521</v>
      </c>
      <c r="C64" s="178">
        <v>3458.6</v>
      </c>
      <c r="D64" s="114"/>
      <c r="E64" s="389">
        <f t="shared" si="38"/>
        <v>-568807.16000000015</v>
      </c>
      <c r="F64" s="269">
        <v>3050610</v>
      </c>
      <c r="G64" s="178">
        <f>ROUND(H64+U64+X64+Z64+AB64+AD64+AF64+AH64+AI64+AJ64+AK64+AL64,2)</f>
        <v>2481802.84</v>
      </c>
      <c r="H64" s="361">
        <f t="shared" si="9"/>
        <v>0</v>
      </c>
      <c r="I64" s="178">
        <v>0</v>
      </c>
      <c r="J64" s="178">
        <v>0</v>
      </c>
      <c r="K64" s="178">
        <v>0</v>
      </c>
      <c r="L64" s="178">
        <v>0</v>
      </c>
      <c r="M64" s="178">
        <v>0</v>
      </c>
      <c r="N64" s="361">
        <v>0</v>
      </c>
      <c r="O64" s="361">
        <v>0</v>
      </c>
      <c r="P64" s="361">
        <v>0</v>
      </c>
      <c r="Q64" s="361">
        <v>0</v>
      </c>
      <c r="R64" s="361">
        <v>0</v>
      </c>
      <c r="S64" s="361">
        <v>0</v>
      </c>
      <c r="T64" s="103">
        <v>0</v>
      </c>
      <c r="U64" s="361">
        <v>0</v>
      </c>
      <c r="V64" s="114" t="s">
        <v>975</v>
      </c>
      <c r="W64" s="361">
        <v>842.62</v>
      </c>
      <c r="X64" s="361">
        <v>2376328</v>
      </c>
      <c r="Y64" s="361">
        <v>0</v>
      </c>
      <c r="Z64" s="361">
        <v>0</v>
      </c>
      <c r="AA64" s="361">
        <v>0</v>
      </c>
      <c r="AB64" s="361">
        <v>0</v>
      </c>
      <c r="AC64" s="361">
        <v>0</v>
      </c>
      <c r="AD64" s="361">
        <v>0</v>
      </c>
      <c r="AE64" s="361">
        <v>0</v>
      </c>
      <c r="AF64" s="361">
        <v>0</v>
      </c>
      <c r="AG64" s="361">
        <v>0</v>
      </c>
      <c r="AH64" s="361">
        <v>0</v>
      </c>
      <c r="AI64" s="361">
        <v>0</v>
      </c>
      <c r="AJ64" s="380">
        <v>59944.49</v>
      </c>
      <c r="AK64" s="380">
        <v>45530.35</v>
      </c>
      <c r="AL64" s="380">
        <v>0</v>
      </c>
      <c r="AN64" s="390">
        <f>I64/'Приложение 1.1'!J62</f>
        <v>0</v>
      </c>
      <c r="AO64" s="390" t="e">
        <f t="shared" si="10"/>
        <v>#DIV/0!</v>
      </c>
      <c r="AP64" s="390" t="e">
        <f t="shared" si="11"/>
        <v>#DIV/0!</v>
      </c>
      <c r="AQ64" s="390" t="e">
        <f t="shared" si="12"/>
        <v>#DIV/0!</v>
      </c>
      <c r="AR64" s="390" t="e">
        <f t="shared" si="13"/>
        <v>#DIV/0!</v>
      </c>
      <c r="AS64" s="390" t="e">
        <f t="shared" si="14"/>
        <v>#DIV/0!</v>
      </c>
      <c r="AT64" s="390" t="e">
        <f t="shared" si="15"/>
        <v>#DIV/0!</v>
      </c>
      <c r="AU64" s="390">
        <f t="shared" si="16"/>
        <v>2820.1656737319313</v>
      </c>
      <c r="AV64" s="390" t="e">
        <f t="shared" si="17"/>
        <v>#DIV/0!</v>
      </c>
      <c r="AW64" s="390" t="e">
        <f t="shared" si="18"/>
        <v>#DIV/0!</v>
      </c>
      <c r="AX64" s="390" t="e">
        <f t="shared" si="19"/>
        <v>#DIV/0!</v>
      </c>
      <c r="AY64" s="390">
        <f>AI64/'Приложение 1.1'!J62</f>
        <v>0</v>
      </c>
      <c r="AZ64" s="390">
        <v>730.08</v>
      </c>
      <c r="BA64" s="390">
        <v>2070.12</v>
      </c>
      <c r="BB64" s="390">
        <v>848.92</v>
      </c>
      <c r="BC64" s="390">
        <v>819.73</v>
      </c>
      <c r="BD64" s="390">
        <v>611.5</v>
      </c>
      <c r="BE64" s="390">
        <v>1080.04</v>
      </c>
      <c r="BF64" s="390">
        <v>2102000</v>
      </c>
      <c r="BG64" s="390">
        <f t="shared" si="20"/>
        <v>4607.6000000000004</v>
      </c>
      <c r="BH64" s="390">
        <v>8748.57</v>
      </c>
      <c r="BI64" s="390">
        <v>3389.61</v>
      </c>
      <c r="BJ64" s="390">
        <v>5995.76</v>
      </c>
      <c r="BK64" s="390">
        <v>548.62</v>
      </c>
      <c r="BL64" s="391" t="str">
        <f t="shared" si="21"/>
        <v xml:space="preserve"> </v>
      </c>
      <c r="BM64" s="391" t="e">
        <f t="shared" si="22"/>
        <v>#DIV/0!</v>
      </c>
      <c r="BN64" s="391" t="e">
        <f t="shared" si="23"/>
        <v>#DIV/0!</v>
      </c>
      <c r="BO64" s="391" t="e">
        <f t="shared" si="24"/>
        <v>#DIV/0!</v>
      </c>
      <c r="BP64" s="391" t="e">
        <f t="shared" si="25"/>
        <v>#DIV/0!</v>
      </c>
      <c r="BQ64" s="391" t="e">
        <f t="shared" si="26"/>
        <v>#DIV/0!</v>
      </c>
      <c r="BR64" s="391" t="e">
        <f t="shared" si="27"/>
        <v>#DIV/0!</v>
      </c>
      <c r="BS64" s="391" t="str">
        <f t="shared" si="34"/>
        <v xml:space="preserve"> </v>
      </c>
      <c r="BT64" s="391" t="e">
        <f t="shared" si="28"/>
        <v>#DIV/0!</v>
      </c>
      <c r="BU64" s="391" t="e">
        <f t="shared" si="29"/>
        <v>#DIV/0!</v>
      </c>
      <c r="BV64" s="391" t="e">
        <f t="shared" si="30"/>
        <v>#DIV/0!</v>
      </c>
      <c r="BW64" s="391" t="str">
        <f t="shared" si="31"/>
        <v xml:space="preserve"> </v>
      </c>
      <c r="BY64" s="388">
        <f t="shared" si="39"/>
        <v>2.4153606819146036</v>
      </c>
      <c r="BZ64" s="392">
        <f t="shared" si="40"/>
        <v>1.8345675678250091</v>
      </c>
      <c r="CA64" s="393">
        <f t="shared" si="41"/>
        <v>2945.3405330991432</v>
      </c>
      <c r="CB64" s="390">
        <f t="shared" si="35"/>
        <v>4814.95</v>
      </c>
      <c r="CC64" s="18" t="str">
        <f t="shared" si="32"/>
        <v xml:space="preserve"> </v>
      </c>
    </row>
    <row r="65" spans="1:81" s="26" customFormat="1" ht="9" customHeight="1">
      <c r="A65" s="368">
        <v>49</v>
      </c>
      <c r="B65" s="173" t="s">
        <v>522</v>
      </c>
      <c r="C65" s="178">
        <v>1329</v>
      </c>
      <c r="D65" s="174"/>
      <c r="E65" s="389">
        <f t="shared" si="38"/>
        <v>-195106.53000000003</v>
      </c>
      <c r="F65" s="389">
        <v>2170014</v>
      </c>
      <c r="G65" s="178">
        <f>ROUND(H65+U65+X65+Z65+AB65+AD65+AF65+AH65+AI65+AJ65+AK65+AL65,2)</f>
        <v>1974907.47</v>
      </c>
      <c r="H65" s="361">
        <f t="shared" si="9"/>
        <v>0</v>
      </c>
      <c r="I65" s="178">
        <v>0</v>
      </c>
      <c r="J65" s="178">
        <v>0</v>
      </c>
      <c r="K65" s="178">
        <v>0</v>
      </c>
      <c r="L65" s="178">
        <v>0</v>
      </c>
      <c r="M65" s="178">
        <v>0</v>
      </c>
      <c r="N65" s="361">
        <v>0</v>
      </c>
      <c r="O65" s="361">
        <v>0</v>
      </c>
      <c r="P65" s="361">
        <v>0</v>
      </c>
      <c r="Q65" s="361">
        <v>0</v>
      </c>
      <c r="R65" s="361">
        <v>0</v>
      </c>
      <c r="S65" s="361">
        <v>0</v>
      </c>
      <c r="T65" s="103">
        <v>0</v>
      </c>
      <c r="U65" s="361">
        <v>0</v>
      </c>
      <c r="V65" s="174" t="s">
        <v>976</v>
      </c>
      <c r="W65" s="361">
        <v>745.21</v>
      </c>
      <c r="X65" s="361">
        <v>1888161.18</v>
      </c>
      <c r="Y65" s="361">
        <v>0</v>
      </c>
      <c r="Z65" s="361">
        <v>0</v>
      </c>
      <c r="AA65" s="361">
        <v>0</v>
      </c>
      <c r="AB65" s="361">
        <v>0</v>
      </c>
      <c r="AC65" s="361">
        <v>0</v>
      </c>
      <c r="AD65" s="361">
        <v>0</v>
      </c>
      <c r="AE65" s="361">
        <v>0</v>
      </c>
      <c r="AF65" s="361">
        <v>0</v>
      </c>
      <c r="AG65" s="361">
        <v>0</v>
      </c>
      <c r="AH65" s="361">
        <v>0</v>
      </c>
      <c r="AI65" s="361">
        <v>0</v>
      </c>
      <c r="AJ65" s="380">
        <v>54358.84</v>
      </c>
      <c r="AK65" s="380">
        <v>32387.45</v>
      </c>
      <c r="AL65" s="380">
        <v>0</v>
      </c>
      <c r="AN65" s="390">
        <f>I65/'Приложение 1.1'!J63</f>
        <v>0</v>
      </c>
      <c r="AO65" s="390" t="e">
        <f t="shared" si="10"/>
        <v>#DIV/0!</v>
      </c>
      <c r="AP65" s="390" t="e">
        <f t="shared" si="11"/>
        <v>#DIV/0!</v>
      </c>
      <c r="AQ65" s="390" t="e">
        <f t="shared" si="12"/>
        <v>#DIV/0!</v>
      </c>
      <c r="AR65" s="390" t="e">
        <f t="shared" si="13"/>
        <v>#DIV/0!</v>
      </c>
      <c r="AS65" s="390" t="e">
        <f t="shared" si="14"/>
        <v>#DIV/0!</v>
      </c>
      <c r="AT65" s="390" t="e">
        <f t="shared" si="15"/>
        <v>#DIV/0!</v>
      </c>
      <c r="AU65" s="390">
        <f t="shared" si="16"/>
        <v>2533.7303310476241</v>
      </c>
      <c r="AV65" s="390" t="e">
        <f t="shared" si="17"/>
        <v>#DIV/0!</v>
      </c>
      <c r="AW65" s="390" t="e">
        <f t="shared" si="18"/>
        <v>#DIV/0!</v>
      </c>
      <c r="AX65" s="390" t="e">
        <f t="shared" si="19"/>
        <v>#DIV/0!</v>
      </c>
      <c r="AY65" s="390">
        <f>AI65/'Приложение 1.1'!J63</f>
        <v>0</v>
      </c>
      <c r="AZ65" s="390">
        <v>730.08</v>
      </c>
      <c r="BA65" s="390">
        <v>2070.12</v>
      </c>
      <c r="BB65" s="390">
        <v>848.92</v>
      </c>
      <c r="BC65" s="390">
        <v>819.73</v>
      </c>
      <c r="BD65" s="390">
        <v>611.5</v>
      </c>
      <c r="BE65" s="390">
        <v>1080.04</v>
      </c>
      <c r="BF65" s="390">
        <v>2102000</v>
      </c>
      <c r="BG65" s="390">
        <f t="shared" si="20"/>
        <v>4422.8500000000004</v>
      </c>
      <c r="BH65" s="390">
        <v>8748.57</v>
      </c>
      <c r="BI65" s="390">
        <v>3389.61</v>
      </c>
      <c r="BJ65" s="390">
        <v>5995.76</v>
      </c>
      <c r="BK65" s="390">
        <v>548.62</v>
      </c>
      <c r="BL65" s="391" t="str">
        <f t="shared" si="21"/>
        <v xml:space="preserve"> </v>
      </c>
      <c r="BM65" s="391" t="e">
        <f t="shared" si="22"/>
        <v>#DIV/0!</v>
      </c>
      <c r="BN65" s="391" t="e">
        <f t="shared" si="23"/>
        <v>#DIV/0!</v>
      </c>
      <c r="BO65" s="391" t="e">
        <f t="shared" si="24"/>
        <v>#DIV/0!</v>
      </c>
      <c r="BP65" s="391" t="e">
        <f t="shared" si="25"/>
        <v>#DIV/0!</v>
      </c>
      <c r="BQ65" s="391" t="e">
        <f t="shared" si="26"/>
        <v>#DIV/0!</v>
      </c>
      <c r="BR65" s="391" t="e">
        <f t="shared" si="27"/>
        <v>#DIV/0!</v>
      </c>
      <c r="BS65" s="391" t="str">
        <f t="shared" si="34"/>
        <v xml:space="preserve"> </v>
      </c>
      <c r="BT65" s="391" t="e">
        <f t="shared" si="28"/>
        <v>#DIV/0!</v>
      </c>
      <c r="BU65" s="391" t="e">
        <f t="shared" si="29"/>
        <v>#DIV/0!</v>
      </c>
      <c r="BV65" s="391" t="e">
        <f t="shared" si="30"/>
        <v>#DIV/0!</v>
      </c>
      <c r="BW65" s="391" t="str">
        <f t="shared" si="31"/>
        <v xml:space="preserve"> </v>
      </c>
      <c r="BY65" s="388">
        <f t="shared" si="39"/>
        <v>2.7524752843230678</v>
      </c>
      <c r="BZ65" s="392">
        <f t="shared" si="40"/>
        <v>1.6399477186645104</v>
      </c>
      <c r="CA65" s="393">
        <f t="shared" si="41"/>
        <v>2650.1354920089639</v>
      </c>
      <c r="CB65" s="390">
        <f t="shared" si="35"/>
        <v>4621.88</v>
      </c>
      <c r="CC65" s="18" t="str">
        <f t="shared" si="32"/>
        <v xml:space="preserve"> </v>
      </c>
    </row>
    <row r="66" spans="1:81" s="26" customFormat="1" ht="9" customHeight="1">
      <c r="A66" s="368">
        <v>50</v>
      </c>
      <c r="B66" s="173" t="s">
        <v>523</v>
      </c>
      <c r="C66" s="178">
        <v>2510.5</v>
      </c>
      <c r="D66" s="174"/>
      <c r="E66" s="389">
        <f t="shared" si="38"/>
        <v>-263491.8899999999</v>
      </c>
      <c r="F66" s="389">
        <v>2179716</v>
      </c>
      <c r="G66" s="269">
        <f>ROUND(H66+U66+X66+Z66+AB66+AD66+AF66+AH66+AJ66+AK66+AL66+AI66,2)</f>
        <v>1916224.11</v>
      </c>
      <c r="H66" s="361">
        <f>ROUND(I66+K66+M66+O66+Q66+S66,2)</f>
        <v>1458084</v>
      </c>
      <c r="I66" s="178">
        <v>0</v>
      </c>
      <c r="J66" s="178">
        <v>1350.5</v>
      </c>
      <c r="K66" s="178">
        <v>1266174</v>
      </c>
      <c r="L66" s="178">
        <v>0</v>
      </c>
      <c r="M66" s="178">
        <v>0</v>
      </c>
      <c r="N66" s="361">
        <v>341</v>
      </c>
      <c r="O66" s="361">
        <v>191910</v>
      </c>
      <c r="P66" s="361">
        <v>0</v>
      </c>
      <c r="Q66" s="361">
        <v>0</v>
      </c>
      <c r="R66" s="361">
        <v>0</v>
      </c>
      <c r="S66" s="361">
        <v>0</v>
      </c>
      <c r="T66" s="103">
        <v>0</v>
      </c>
      <c r="U66" s="361">
        <v>0</v>
      </c>
      <c r="V66" s="174"/>
      <c r="W66" s="361">
        <v>0</v>
      </c>
      <c r="X66" s="361">
        <v>0</v>
      </c>
      <c r="Y66" s="361">
        <v>0</v>
      </c>
      <c r="Z66" s="361">
        <v>0</v>
      </c>
      <c r="AA66" s="361">
        <v>0</v>
      </c>
      <c r="AB66" s="361">
        <v>0</v>
      </c>
      <c r="AC66" s="361">
        <v>0</v>
      </c>
      <c r="AD66" s="361">
        <v>0</v>
      </c>
      <c r="AE66" s="361">
        <v>0</v>
      </c>
      <c r="AF66" s="361">
        <v>0</v>
      </c>
      <c r="AG66" s="361">
        <v>0</v>
      </c>
      <c r="AH66" s="361">
        <v>0</v>
      </c>
      <c r="AI66" s="361">
        <v>276939</v>
      </c>
      <c r="AJ66" s="380">
        <v>120800.74</v>
      </c>
      <c r="AK66" s="380">
        <v>60400.37</v>
      </c>
      <c r="AL66" s="380">
        <v>0</v>
      </c>
      <c r="AN66" s="390">
        <f>I66/'Приложение 1.1'!J64</f>
        <v>0</v>
      </c>
      <c r="AO66" s="390">
        <f t="shared" si="10"/>
        <v>937.55942243613481</v>
      </c>
      <c r="AP66" s="390" t="e">
        <f t="shared" si="11"/>
        <v>#DIV/0!</v>
      </c>
      <c r="AQ66" s="390">
        <f t="shared" si="12"/>
        <v>562.78592375366566</v>
      </c>
      <c r="AR66" s="390" t="e">
        <f t="shared" si="13"/>
        <v>#DIV/0!</v>
      </c>
      <c r="AS66" s="390" t="e">
        <f t="shared" si="14"/>
        <v>#DIV/0!</v>
      </c>
      <c r="AT66" s="390" t="e">
        <f t="shared" si="15"/>
        <v>#DIV/0!</v>
      </c>
      <c r="AU66" s="390" t="e">
        <f t="shared" si="16"/>
        <v>#DIV/0!</v>
      </c>
      <c r="AV66" s="390" t="e">
        <f t="shared" si="17"/>
        <v>#DIV/0!</v>
      </c>
      <c r="AW66" s="390" t="e">
        <f t="shared" si="18"/>
        <v>#DIV/0!</v>
      </c>
      <c r="AX66" s="390" t="e">
        <f t="shared" si="19"/>
        <v>#DIV/0!</v>
      </c>
      <c r="AY66" s="390">
        <f>AI66/'Приложение 1.1'!J64</f>
        <v>110.31228838876717</v>
      </c>
      <c r="AZ66" s="390">
        <v>730.08</v>
      </c>
      <c r="BA66" s="390">
        <v>2070.12</v>
      </c>
      <c r="BB66" s="390">
        <v>848.92</v>
      </c>
      <c r="BC66" s="390">
        <v>819.73</v>
      </c>
      <c r="BD66" s="390">
        <v>611.5</v>
      </c>
      <c r="BE66" s="390">
        <v>1080.04</v>
      </c>
      <c r="BF66" s="390">
        <v>2102000</v>
      </c>
      <c r="BG66" s="390">
        <f t="shared" si="20"/>
        <v>4422.8500000000004</v>
      </c>
      <c r="BH66" s="390">
        <v>8748.57</v>
      </c>
      <c r="BI66" s="390">
        <v>3389.61</v>
      </c>
      <c r="BJ66" s="390">
        <v>5995.76</v>
      </c>
      <c r="BK66" s="390">
        <v>548.62</v>
      </c>
      <c r="BL66" s="391" t="str">
        <f t="shared" si="21"/>
        <v xml:space="preserve"> </v>
      </c>
      <c r="BM66" s="391" t="str">
        <f t="shared" si="22"/>
        <v xml:space="preserve"> </v>
      </c>
      <c r="BN66" s="391" t="e">
        <f t="shared" si="23"/>
        <v>#DIV/0!</v>
      </c>
      <c r="BO66" s="391" t="str">
        <f t="shared" si="24"/>
        <v xml:space="preserve"> </v>
      </c>
      <c r="BP66" s="391" t="e">
        <f t="shared" si="25"/>
        <v>#DIV/0!</v>
      </c>
      <c r="BQ66" s="391" t="e">
        <f t="shared" si="26"/>
        <v>#DIV/0!</v>
      </c>
      <c r="BR66" s="391" t="e">
        <f t="shared" si="27"/>
        <v>#DIV/0!</v>
      </c>
      <c r="BS66" s="391" t="e">
        <f t="shared" si="34"/>
        <v>#DIV/0!</v>
      </c>
      <c r="BT66" s="391" t="e">
        <f t="shared" si="28"/>
        <v>#DIV/0!</v>
      </c>
      <c r="BU66" s="391" t="e">
        <f t="shared" si="29"/>
        <v>#DIV/0!</v>
      </c>
      <c r="BV66" s="391" t="e">
        <f t="shared" si="30"/>
        <v>#DIV/0!</v>
      </c>
      <c r="BW66" s="391" t="str">
        <f t="shared" si="31"/>
        <v xml:space="preserve"> </v>
      </c>
      <c r="BY66" s="388">
        <f t="shared" si="39"/>
        <v>6.3041029162293549</v>
      </c>
      <c r="BZ66" s="392">
        <f t="shared" si="40"/>
        <v>3.1520514581146775</v>
      </c>
      <c r="CA66" s="393" t="e">
        <f t="shared" si="41"/>
        <v>#DIV/0!</v>
      </c>
      <c r="CB66" s="390">
        <f t="shared" si="35"/>
        <v>4621.88</v>
      </c>
      <c r="CC66" s="18" t="e">
        <f t="shared" si="32"/>
        <v>#DIV/0!</v>
      </c>
    </row>
    <row r="67" spans="1:81" s="26" customFormat="1" ht="9" customHeight="1">
      <c r="A67" s="368">
        <v>51</v>
      </c>
      <c r="B67" s="173" t="s">
        <v>524</v>
      </c>
      <c r="C67" s="178">
        <v>1289.3</v>
      </c>
      <c r="D67" s="174"/>
      <c r="E67" s="389">
        <f t="shared" si="38"/>
        <v>-386495.06000000006</v>
      </c>
      <c r="F67" s="389">
        <v>1853082</v>
      </c>
      <c r="G67" s="178">
        <f>ROUND(H67+U67+X67+Z67+AB67+AD67+AF67+AH67+AI67+AJ67+AK67+AL67,2)</f>
        <v>1466586.94</v>
      </c>
      <c r="H67" s="361">
        <f t="shared" si="9"/>
        <v>0</v>
      </c>
      <c r="I67" s="178">
        <v>0</v>
      </c>
      <c r="J67" s="178">
        <v>0</v>
      </c>
      <c r="K67" s="178">
        <v>0</v>
      </c>
      <c r="L67" s="178">
        <v>0</v>
      </c>
      <c r="M67" s="178">
        <v>0</v>
      </c>
      <c r="N67" s="361">
        <v>0</v>
      </c>
      <c r="O67" s="361">
        <v>0</v>
      </c>
      <c r="P67" s="361">
        <v>0</v>
      </c>
      <c r="Q67" s="361">
        <v>0</v>
      </c>
      <c r="R67" s="361">
        <v>0</v>
      </c>
      <c r="S67" s="361">
        <v>0</v>
      </c>
      <c r="T67" s="103">
        <v>0</v>
      </c>
      <c r="U67" s="361">
        <v>0</v>
      </c>
      <c r="V67" s="174" t="s">
        <v>976</v>
      </c>
      <c r="W67" s="361">
        <v>577.64</v>
      </c>
      <c r="X67" s="361">
        <v>1392510</v>
      </c>
      <c r="Y67" s="361">
        <v>0</v>
      </c>
      <c r="Z67" s="361">
        <v>0</v>
      </c>
      <c r="AA67" s="361">
        <v>0</v>
      </c>
      <c r="AB67" s="361">
        <v>0</v>
      </c>
      <c r="AC67" s="361">
        <v>0</v>
      </c>
      <c r="AD67" s="361">
        <v>0</v>
      </c>
      <c r="AE67" s="361">
        <v>0</v>
      </c>
      <c r="AF67" s="361">
        <v>0</v>
      </c>
      <c r="AG67" s="361">
        <v>0</v>
      </c>
      <c r="AH67" s="361">
        <v>0</v>
      </c>
      <c r="AI67" s="361">
        <v>0</v>
      </c>
      <c r="AJ67" s="380">
        <v>46419.69</v>
      </c>
      <c r="AK67" s="380">
        <v>27657.25</v>
      </c>
      <c r="AL67" s="380">
        <v>0</v>
      </c>
      <c r="AN67" s="390">
        <f>I67/'Приложение 1.1'!J65</f>
        <v>0</v>
      </c>
      <c r="AO67" s="390" t="e">
        <f t="shared" si="10"/>
        <v>#DIV/0!</v>
      </c>
      <c r="AP67" s="390" t="e">
        <f t="shared" si="11"/>
        <v>#DIV/0!</v>
      </c>
      <c r="AQ67" s="390" t="e">
        <f t="shared" si="12"/>
        <v>#DIV/0!</v>
      </c>
      <c r="AR67" s="390" t="e">
        <f t="shared" si="13"/>
        <v>#DIV/0!</v>
      </c>
      <c r="AS67" s="390" t="e">
        <f t="shared" si="14"/>
        <v>#DIV/0!</v>
      </c>
      <c r="AT67" s="390" t="e">
        <f t="shared" si="15"/>
        <v>#DIV/0!</v>
      </c>
      <c r="AU67" s="390">
        <f t="shared" si="16"/>
        <v>2410.688317983519</v>
      </c>
      <c r="AV67" s="390" t="e">
        <f t="shared" si="17"/>
        <v>#DIV/0!</v>
      </c>
      <c r="AW67" s="390" t="e">
        <f t="shared" si="18"/>
        <v>#DIV/0!</v>
      </c>
      <c r="AX67" s="390" t="e">
        <f t="shared" si="19"/>
        <v>#DIV/0!</v>
      </c>
      <c r="AY67" s="390">
        <f>AI67/'Приложение 1.1'!J65</f>
        <v>0</v>
      </c>
      <c r="AZ67" s="390">
        <v>730.08</v>
      </c>
      <c r="BA67" s="390">
        <v>2070.12</v>
      </c>
      <c r="BB67" s="390">
        <v>848.92</v>
      </c>
      <c r="BC67" s="390">
        <v>819.73</v>
      </c>
      <c r="BD67" s="390">
        <v>611.5</v>
      </c>
      <c r="BE67" s="390">
        <v>1080.04</v>
      </c>
      <c r="BF67" s="390">
        <v>2102000</v>
      </c>
      <c r="BG67" s="390">
        <f t="shared" si="20"/>
        <v>4422.8500000000004</v>
      </c>
      <c r="BH67" s="390">
        <v>8748.57</v>
      </c>
      <c r="BI67" s="390">
        <v>3389.61</v>
      </c>
      <c r="BJ67" s="390">
        <v>5995.76</v>
      </c>
      <c r="BK67" s="390">
        <v>548.62</v>
      </c>
      <c r="BL67" s="391" t="str">
        <f t="shared" si="21"/>
        <v xml:space="preserve"> </v>
      </c>
      <c r="BM67" s="391" t="e">
        <f t="shared" si="22"/>
        <v>#DIV/0!</v>
      </c>
      <c r="BN67" s="391" t="e">
        <f t="shared" si="23"/>
        <v>#DIV/0!</v>
      </c>
      <c r="BO67" s="391" t="e">
        <f t="shared" si="24"/>
        <v>#DIV/0!</v>
      </c>
      <c r="BP67" s="391" t="e">
        <f t="shared" si="25"/>
        <v>#DIV/0!</v>
      </c>
      <c r="BQ67" s="391" t="e">
        <f t="shared" si="26"/>
        <v>#DIV/0!</v>
      </c>
      <c r="BR67" s="391" t="e">
        <f t="shared" si="27"/>
        <v>#DIV/0!</v>
      </c>
      <c r="BS67" s="391" t="str">
        <f t="shared" si="34"/>
        <v xml:space="preserve"> </v>
      </c>
      <c r="BT67" s="391" t="e">
        <f t="shared" si="28"/>
        <v>#DIV/0!</v>
      </c>
      <c r="BU67" s="391" t="e">
        <f t="shared" si="29"/>
        <v>#DIV/0!</v>
      </c>
      <c r="BV67" s="391" t="e">
        <f t="shared" si="30"/>
        <v>#DIV/0!</v>
      </c>
      <c r="BW67" s="391" t="str">
        <f t="shared" si="31"/>
        <v xml:space="preserve"> </v>
      </c>
      <c r="BY67" s="388">
        <f t="shared" si="39"/>
        <v>3.1651509183628761</v>
      </c>
      <c r="BZ67" s="392">
        <f t="shared" si="40"/>
        <v>1.8858241025929225</v>
      </c>
      <c r="CA67" s="393">
        <f t="shared" si="41"/>
        <v>2538.9289869122636</v>
      </c>
      <c r="CB67" s="390">
        <f t="shared" si="35"/>
        <v>4621.88</v>
      </c>
      <c r="CC67" s="18" t="str">
        <f t="shared" si="32"/>
        <v xml:space="preserve"> </v>
      </c>
    </row>
    <row r="68" spans="1:81" s="26" customFormat="1" ht="9" customHeight="1">
      <c r="A68" s="368">
        <v>52</v>
      </c>
      <c r="B68" s="173" t="s">
        <v>525</v>
      </c>
      <c r="C68" s="178">
        <v>3491</v>
      </c>
      <c r="D68" s="114"/>
      <c r="E68" s="389">
        <f t="shared" si="38"/>
        <v>-1668471.72</v>
      </c>
      <c r="F68" s="269">
        <v>3660732</v>
      </c>
      <c r="G68" s="178">
        <f>ROUND(H68+U68+X68+Z68+AB68+AD68+AF68+AH68+AI68+AJ68+AK68+AL68,2)</f>
        <v>1992260.28</v>
      </c>
      <c r="H68" s="361">
        <f t="shared" si="9"/>
        <v>0</v>
      </c>
      <c r="I68" s="178">
        <v>0</v>
      </c>
      <c r="J68" s="178">
        <v>0</v>
      </c>
      <c r="K68" s="178">
        <v>0</v>
      </c>
      <c r="L68" s="178">
        <v>0</v>
      </c>
      <c r="M68" s="178">
        <v>0</v>
      </c>
      <c r="N68" s="361">
        <v>0</v>
      </c>
      <c r="O68" s="361">
        <v>0</v>
      </c>
      <c r="P68" s="361">
        <v>0</v>
      </c>
      <c r="Q68" s="361">
        <v>0</v>
      </c>
      <c r="R68" s="361">
        <v>0</v>
      </c>
      <c r="S68" s="361">
        <v>0</v>
      </c>
      <c r="T68" s="103">
        <v>0</v>
      </c>
      <c r="U68" s="361">
        <v>0</v>
      </c>
      <c r="V68" s="114" t="s">
        <v>975</v>
      </c>
      <c r="W68" s="361">
        <v>874.73</v>
      </c>
      <c r="X68" s="361">
        <v>1828351</v>
      </c>
      <c r="Y68" s="361">
        <v>0</v>
      </c>
      <c r="Z68" s="361">
        <v>0</v>
      </c>
      <c r="AA68" s="361">
        <v>0</v>
      </c>
      <c r="AB68" s="361">
        <v>0</v>
      </c>
      <c r="AC68" s="361">
        <v>0</v>
      </c>
      <c r="AD68" s="361">
        <v>0</v>
      </c>
      <c r="AE68" s="361">
        <v>0</v>
      </c>
      <c r="AF68" s="361">
        <v>0</v>
      </c>
      <c r="AG68" s="361">
        <v>0</v>
      </c>
      <c r="AH68" s="361">
        <v>0</v>
      </c>
      <c r="AI68" s="361">
        <v>0</v>
      </c>
      <c r="AJ68" s="380">
        <v>109272.85</v>
      </c>
      <c r="AK68" s="380">
        <v>54636.43</v>
      </c>
      <c r="AL68" s="380">
        <v>0</v>
      </c>
      <c r="AN68" s="390">
        <f>I68/'Приложение 1.1'!J66</f>
        <v>0</v>
      </c>
      <c r="AO68" s="390" t="e">
        <f t="shared" si="10"/>
        <v>#DIV/0!</v>
      </c>
      <c r="AP68" s="390" t="e">
        <f t="shared" si="11"/>
        <v>#DIV/0!</v>
      </c>
      <c r="AQ68" s="390" t="e">
        <f t="shared" si="12"/>
        <v>#DIV/0!</v>
      </c>
      <c r="AR68" s="390" t="e">
        <f t="shared" si="13"/>
        <v>#DIV/0!</v>
      </c>
      <c r="AS68" s="390" t="e">
        <f t="shared" si="14"/>
        <v>#DIV/0!</v>
      </c>
      <c r="AT68" s="390" t="e">
        <f t="shared" si="15"/>
        <v>#DIV/0!</v>
      </c>
      <c r="AU68" s="390">
        <f t="shared" si="16"/>
        <v>2090.1889725972587</v>
      </c>
      <c r="AV68" s="390" t="e">
        <f t="shared" si="17"/>
        <v>#DIV/0!</v>
      </c>
      <c r="AW68" s="390" t="e">
        <f t="shared" si="18"/>
        <v>#DIV/0!</v>
      </c>
      <c r="AX68" s="390" t="e">
        <f t="shared" si="19"/>
        <v>#DIV/0!</v>
      </c>
      <c r="AY68" s="390">
        <f>AI68/'Приложение 1.1'!J66</f>
        <v>0</v>
      </c>
      <c r="AZ68" s="390">
        <v>730.08</v>
      </c>
      <c r="BA68" s="390">
        <v>2070.12</v>
      </c>
      <c r="BB68" s="390">
        <v>848.92</v>
      </c>
      <c r="BC68" s="390">
        <v>819.73</v>
      </c>
      <c r="BD68" s="390">
        <v>611.5</v>
      </c>
      <c r="BE68" s="390">
        <v>1080.04</v>
      </c>
      <c r="BF68" s="390">
        <v>2102000</v>
      </c>
      <c r="BG68" s="390">
        <f t="shared" si="20"/>
        <v>4607.6000000000004</v>
      </c>
      <c r="BH68" s="390">
        <v>8748.57</v>
      </c>
      <c r="BI68" s="390">
        <v>3389.61</v>
      </c>
      <c r="BJ68" s="390">
        <v>5995.76</v>
      </c>
      <c r="BK68" s="390">
        <v>548.62</v>
      </c>
      <c r="BL68" s="391" t="str">
        <f t="shared" si="21"/>
        <v xml:space="preserve"> </v>
      </c>
      <c r="BM68" s="391" t="e">
        <f t="shared" si="22"/>
        <v>#DIV/0!</v>
      </c>
      <c r="BN68" s="391" t="e">
        <f t="shared" si="23"/>
        <v>#DIV/0!</v>
      </c>
      <c r="BO68" s="391" t="e">
        <f t="shared" si="24"/>
        <v>#DIV/0!</v>
      </c>
      <c r="BP68" s="391" t="e">
        <f t="shared" si="25"/>
        <v>#DIV/0!</v>
      </c>
      <c r="BQ68" s="391" t="e">
        <f t="shared" si="26"/>
        <v>#DIV/0!</v>
      </c>
      <c r="BR68" s="391" t="e">
        <f t="shared" si="27"/>
        <v>#DIV/0!</v>
      </c>
      <c r="BS68" s="391" t="str">
        <f t="shared" si="34"/>
        <v xml:space="preserve"> </v>
      </c>
      <c r="BT68" s="391" t="e">
        <f t="shared" si="28"/>
        <v>#DIV/0!</v>
      </c>
      <c r="BU68" s="391" t="e">
        <f t="shared" si="29"/>
        <v>#DIV/0!</v>
      </c>
      <c r="BV68" s="391" t="e">
        <f t="shared" si="30"/>
        <v>#DIV/0!</v>
      </c>
      <c r="BW68" s="391" t="str">
        <f t="shared" si="31"/>
        <v xml:space="preserve"> </v>
      </c>
      <c r="BY68" s="388">
        <f t="shared" si="39"/>
        <v>5.4848681719438792</v>
      </c>
      <c r="BZ68" s="392">
        <f t="shared" si="40"/>
        <v>2.742434336943163</v>
      </c>
      <c r="CA68" s="393">
        <f t="shared" si="41"/>
        <v>2277.5716849770788</v>
      </c>
      <c r="CB68" s="390">
        <f t="shared" si="35"/>
        <v>4814.95</v>
      </c>
      <c r="CC68" s="18" t="str">
        <f t="shared" si="32"/>
        <v xml:space="preserve"> </v>
      </c>
    </row>
    <row r="69" spans="1:81" s="26" customFormat="1" ht="9" customHeight="1">
      <c r="A69" s="368">
        <v>53</v>
      </c>
      <c r="B69" s="173" t="s">
        <v>526</v>
      </c>
      <c r="C69" s="178">
        <v>5053</v>
      </c>
      <c r="D69" s="114"/>
      <c r="E69" s="389">
        <f t="shared" si="38"/>
        <v>-174832.53000000026</v>
      </c>
      <c r="F69" s="269">
        <v>4790958</v>
      </c>
      <c r="G69" s="269">
        <f>ROUND(H69+U69+X69+Z69+AB69+AD69+AF69+AH69+AJ69+AK69+AL69+AI69,2)</f>
        <v>4616125.47</v>
      </c>
      <c r="H69" s="361">
        <f t="shared" si="9"/>
        <v>0</v>
      </c>
      <c r="I69" s="178">
        <v>0</v>
      </c>
      <c r="J69" s="178">
        <v>0</v>
      </c>
      <c r="K69" s="178">
        <v>0</v>
      </c>
      <c r="L69" s="178">
        <v>0</v>
      </c>
      <c r="M69" s="178">
        <v>0</v>
      </c>
      <c r="N69" s="361">
        <v>0</v>
      </c>
      <c r="O69" s="361">
        <v>0</v>
      </c>
      <c r="P69" s="361">
        <v>0</v>
      </c>
      <c r="Q69" s="361">
        <v>0</v>
      </c>
      <c r="R69" s="361">
        <v>0</v>
      </c>
      <c r="S69" s="361">
        <v>0</v>
      </c>
      <c r="T69" s="103">
        <v>0</v>
      </c>
      <c r="U69" s="361">
        <v>0</v>
      </c>
      <c r="V69" s="114" t="s">
        <v>975</v>
      </c>
      <c r="W69" s="361">
        <v>1500</v>
      </c>
      <c r="X69" s="361">
        <v>4401610.32</v>
      </c>
      <c r="Y69" s="361">
        <v>0</v>
      </c>
      <c r="Z69" s="361">
        <v>0</v>
      </c>
      <c r="AA69" s="361">
        <v>0</v>
      </c>
      <c r="AB69" s="361">
        <v>0</v>
      </c>
      <c r="AC69" s="361">
        <v>0</v>
      </c>
      <c r="AD69" s="361">
        <v>0</v>
      </c>
      <c r="AE69" s="361">
        <v>0</v>
      </c>
      <c r="AF69" s="361">
        <v>0</v>
      </c>
      <c r="AG69" s="361">
        <v>0</v>
      </c>
      <c r="AH69" s="361">
        <v>0</v>
      </c>
      <c r="AI69" s="361">
        <v>0</v>
      </c>
      <c r="AJ69" s="380">
        <v>143010.1</v>
      </c>
      <c r="AK69" s="380">
        <v>71505.05</v>
      </c>
      <c r="AL69" s="380">
        <v>0</v>
      </c>
      <c r="AN69" s="390">
        <f>I69/'Приложение 1.1'!J67</f>
        <v>0</v>
      </c>
      <c r="AO69" s="390" t="e">
        <f t="shared" si="10"/>
        <v>#DIV/0!</v>
      </c>
      <c r="AP69" s="390" t="e">
        <f t="shared" si="11"/>
        <v>#DIV/0!</v>
      </c>
      <c r="AQ69" s="390" t="e">
        <f t="shared" si="12"/>
        <v>#DIV/0!</v>
      </c>
      <c r="AR69" s="390" t="e">
        <f t="shared" si="13"/>
        <v>#DIV/0!</v>
      </c>
      <c r="AS69" s="390" t="e">
        <f t="shared" si="14"/>
        <v>#DIV/0!</v>
      </c>
      <c r="AT69" s="390" t="e">
        <f t="shared" si="15"/>
        <v>#DIV/0!</v>
      </c>
      <c r="AU69" s="390">
        <f t="shared" si="16"/>
        <v>2934.40688</v>
      </c>
      <c r="AV69" s="390" t="e">
        <f t="shared" si="17"/>
        <v>#DIV/0!</v>
      </c>
      <c r="AW69" s="390" t="e">
        <f t="shared" si="18"/>
        <v>#DIV/0!</v>
      </c>
      <c r="AX69" s="390" t="e">
        <f t="shared" si="19"/>
        <v>#DIV/0!</v>
      </c>
      <c r="AY69" s="390">
        <f>AI69/'Приложение 1.1'!J67</f>
        <v>0</v>
      </c>
      <c r="AZ69" s="390">
        <v>730.08</v>
      </c>
      <c r="BA69" s="390">
        <v>2070.12</v>
      </c>
      <c r="BB69" s="390">
        <v>848.92</v>
      </c>
      <c r="BC69" s="390">
        <v>819.73</v>
      </c>
      <c r="BD69" s="390">
        <v>611.5</v>
      </c>
      <c r="BE69" s="390">
        <v>1080.04</v>
      </c>
      <c r="BF69" s="390">
        <v>2102000</v>
      </c>
      <c r="BG69" s="390">
        <f t="shared" si="20"/>
        <v>4607.6000000000004</v>
      </c>
      <c r="BH69" s="390">
        <v>8748.57</v>
      </c>
      <c r="BI69" s="390">
        <v>3389.61</v>
      </c>
      <c r="BJ69" s="390">
        <v>5995.76</v>
      </c>
      <c r="BK69" s="390">
        <v>548.62</v>
      </c>
      <c r="BL69" s="391" t="str">
        <f t="shared" si="21"/>
        <v xml:space="preserve"> </v>
      </c>
      <c r="BM69" s="391" t="e">
        <f t="shared" si="22"/>
        <v>#DIV/0!</v>
      </c>
      <c r="BN69" s="391" t="e">
        <f t="shared" si="23"/>
        <v>#DIV/0!</v>
      </c>
      <c r="BO69" s="391" t="e">
        <f t="shared" si="24"/>
        <v>#DIV/0!</v>
      </c>
      <c r="BP69" s="391" t="e">
        <f t="shared" si="25"/>
        <v>#DIV/0!</v>
      </c>
      <c r="BQ69" s="391" t="e">
        <f t="shared" si="26"/>
        <v>#DIV/0!</v>
      </c>
      <c r="BR69" s="391" t="e">
        <f t="shared" si="27"/>
        <v>#DIV/0!</v>
      </c>
      <c r="BS69" s="391" t="str">
        <f t="shared" si="34"/>
        <v xml:space="preserve"> </v>
      </c>
      <c r="BT69" s="391" t="e">
        <f t="shared" si="28"/>
        <v>#DIV/0!</v>
      </c>
      <c r="BU69" s="391" t="e">
        <f t="shared" si="29"/>
        <v>#DIV/0!</v>
      </c>
      <c r="BV69" s="391" t="e">
        <f t="shared" si="30"/>
        <v>#DIV/0!</v>
      </c>
      <c r="BW69" s="391" t="str">
        <f t="shared" si="31"/>
        <v xml:space="preserve"> </v>
      </c>
      <c r="BY69" s="388">
        <f t="shared" si="39"/>
        <v>3.0980548715457688</v>
      </c>
      <c r="BZ69" s="392">
        <f t="shared" si="40"/>
        <v>1.5490274357728844</v>
      </c>
      <c r="CA69" s="393">
        <f t="shared" si="41"/>
        <v>3077.41698</v>
      </c>
      <c r="CB69" s="390">
        <f t="shared" si="35"/>
        <v>4814.95</v>
      </c>
      <c r="CC69" s="18" t="str">
        <f t="shared" si="32"/>
        <v xml:space="preserve"> </v>
      </c>
    </row>
    <row r="70" spans="1:81" s="26" customFormat="1" ht="9" customHeight="1">
      <c r="A70" s="368">
        <v>54</v>
      </c>
      <c r="B70" s="173" t="s">
        <v>527</v>
      </c>
      <c r="C70" s="178">
        <v>2528.1000000000004</v>
      </c>
      <c r="D70" s="114"/>
      <c r="E70" s="389">
        <f t="shared" si="38"/>
        <v>92575.899999999907</v>
      </c>
      <c r="F70" s="269">
        <v>2371474.2000000002</v>
      </c>
      <c r="G70" s="178">
        <f t="shared" ref="G70:G80" si="42">ROUND(H70+U70+X70+Z70+AB70+AD70+AF70+AH70+AI70+AJ70+AK70+AL70,2)</f>
        <v>2464050.1</v>
      </c>
      <c r="H70" s="361">
        <f t="shared" si="9"/>
        <v>0</v>
      </c>
      <c r="I70" s="178">
        <v>0</v>
      </c>
      <c r="J70" s="178">
        <v>0</v>
      </c>
      <c r="K70" s="178">
        <v>0</v>
      </c>
      <c r="L70" s="178">
        <v>0</v>
      </c>
      <c r="M70" s="178">
        <v>0</v>
      </c>
      <c r="N70" s="361">
        <v>0</v>
      </c>
      <c r="O70" s="361">
        <v>0</v>
      </c>
      <c r="P70" s="361">
        <v>0</v>
      </c>
      <c r="Q70" s="361">
        <v>0</v>
      </c>
      <c r="R70" s="361">
        <v>0</v>
      </c>
      <c r="S70" s="361">
        <v>0</v>
      </c>
      <c r="T70" s="103">
        <v>0</v>
      </c>
      <c r="U70" s="361">
        <v>0</v>
      </c>
      <c r="V70" s="114" t="s">
        <v>975</v>
      </c>
      <c r="W70" s="361">
        <v>629.07000000000005</v>
      </c>
      <c r="X70" s="361">
        <v>2377432</v>
      </c>
      <c r="Y70" s="361">
        <v>0</v>
      </c>
      <c r="Z70" s="361">
        <v>0</v>
      </c>
      <c r="AA70" s="361">
        <v>0</v>
      </c>
      <c r="AB70" s="361">
        <v>0</v>
      </c>
      <c r="AC70" s="361">
        <v>0</v>
      </c>
      <c r="AD70" s="361">
        <v>0</v>
      </c>
      <c r="AE70" s="361">
        <v>0</v>
      </c>
      <c r="AF70" s="361">
        <v>0</v>
      </c>
      <c r="AG70" s="361">
        <v>0</v>
      </c>
      <c r="AH70" s="361">
        <v>0</v>
      </c>
      <c r="AI70" s="361">
        <v>0</v>
      </c>
      <c r="AJ70" s="380">
        <v>51223.85</v>
      </c>
      <c r="AK70" s="380">
        <v>35394.25</v>
      </c>
      <c r="AL70" s="380">
        <v>0</v>
      </c>
      <c r="AN70" s="390">
        <f>I70/'Приложение 1.1'!J68</f>
        <v>0</v>
      </c>
      <c r="AO70" s="390" t="e">
        <f t="shared" si="10"/>
        <v>#DIV/0!</v>
      </c>
      <c r="AP70" s="390" t="e">
        <f t="shared" si="11"/>
        <v>#DIV/0!</v>
      </c>
      <c r="AQ70" s="390" t="e">
        <f t="shared" si="12"/>
        <v>#DIV/0!</v>
      </c>
      <c r="AR70" s="390" t="e">
        <f t="shared" si="13"/>
        <v>#DIV/0!</v>
      </c>
      <c r="AS70" s="390" t="e">
        <f t="shared" si="14"/>
        <v>#DIV/0!</v>
      </c>
      <c r="AT70" s="390" t="e">
        <f t="shared" si="15"/>
        <v>#DIV/0!</v>
      </c>
      <c r="AU70" s="390">
        <f t="shared" si="16"/>
        <v>3779.2805252197686</v>
      </c>
      <c r="AV70" s="390" t="e">
        <f t="shared" si="17"/>
        <v>#DIV/0!</v>
      </c>
      <c r="AW70" s="390" t="e">
        <f t="shared" si="18"/>
        <v>#DIV/0!</v>
      </c>
      <c r="AX70" s="390" t="e">
        <f t="shared" si="19"/>
        <v>#DIV/0!</v>
      </c>
      <c r="AY70" s="390">
        <f>AI70/'Приложение 1.1'!J68</f>
        <v>0</v>
      </c>
      <c r="AZ70" s="390">
        <v>730.08</v>
      </c>
      <c r="BA70" s="390">
        <v>2070.12</v>
      </c>
      <c r="BB70" s="390">
        <v>848.92</v>
      </c>
      <c r="BC70" s="390">
        <v>819.73</v>
      </c>
      <c r="BD70" s="390">
        <v>611.5</v>
      </c>
      <c r="BE70" s="390">
        <v>1080.04</v>
      </c>
      <c r="BF70" s="390">
        <v>2102000</v>
      </c>
      <c r="BG70" s="390">
        <f t="shared" si="20"/>
        <v>4607.6000000000004</v>
      </c>
      <c r="BH70" s="390">
        <v>8748.57</v>
      </c>
      <c r="BI70" s="390">
        <v>3389.61</v>
      </c>
      <c r="BJ70" s="390">
        <v>5995.76</v>
      </c>
      <c r="BK70" s="390">
        <v>548.62</v>
      </c>
      <c r="BL70" s="391" t="str">
        <f t="shared" si="21"/>
        <v xml:space="preserve"> </v>
      </c>
      <c r="BM70" s="391" t="e">
        <f t="shared" si="22"/>
        <v>#DIV/0!</v>
      </c>
      <c r="BN70" s="391" t="e">
        <f t="shared" si="23"/>
        <v>#DIV/0!</v>
      </c>
      <c r="BO70" s="391" t="e">
        <f t="shared" si="24"/>
        <v>#DIV/0!</v>
      </c>
      <c r="BP70" s="391" t="e">
        <f t="shared" si="25"/>
        <v>#DIV/0!</v>
      </c>
      <c r="BQ70" s="391" t="e">
        <f t="shared" si="26"/>
        <v>#DIV/0!</v>
      </c>
      <c r="BR70" s="391" t="e">
        <f t="shared" si="27"/>
        <v>#DIV/0!</v>
      </c>
      <c r="BS70" s="391" t="str">
        <f t="shared" si="34"/>
        <v xml:space="preserve"> </v>
      </c>
      <c r="BT70" s="391" t="e">
        <f t="shared" si="28"/>
        <v>#DIV/0!</v>
      </c>
      <c r="BU70" s="391" t="e">
        <f t="shared" si="29"/>
        <v>#DIV/0!</v>
      </c>
      <c r="BV70" s="391" t="e">
        <f t="shared" si="30"/>
        <v>#DIV/0!</v>
      </c>
      <c r="BW70" s="391" t="str">
        <f t="shared" si="31"/>
        <v xml:space="preserve"> </v>
      </c>
      <c r="BY70" s="388">
        <f t="shared" si="39"/>
        <v>2.0788477474544855</v>
      </c>
      <c r="BZ70" s="392">
        <f t="shared" si="40"/>
        <v>1.4364257447525113</v>
      </c>
      <c r="CA70" s="393">
        <f t="shared" si="41"/>
        <v>3916.9728329120762</v>
      </c>
      <c r="CB70" s="390">
        <f t="shared" si="35"/>
        <v>4814.95</v>
      </c>
      <c r="CC70" s="18" t="str">
        <f t="shared" si="32"/>
        <v xml:space="preserve"> </v>
      </c>
    </row>
    <row r="71" spans="1:81" s="26" customFormat="1" ht="9" customHeight="1">
      <c r="A71" s="368">
        <v>55</v>
      </c>
      <c r="B71" s="173" t="s">
        <v>528</v>
      </c>
      <c r="C71" s="178">
        <v>4736.3</v>
      </c>
      <c r="D71" s="114"/>
      <c r="E71" s="389">
        <f t="shared" si="38"/>
        <v>-1094477.6499999999</v>
      </c>
      <c r="F71" s="269">
        <v>4380876</v>
      </c>
      <c r="G71" s="178">
        <f t="shared" si="42"/>
        <v>3286398.35</v>
      </c>
      <c r="H71" s="361">
        <f t="shared" si="9"/>
        <v>0</v>
      </c>
      <c r="I71" s="178">
        <v>0</v>
      </c>
      <c r="J71" s="178">
        <v>0</v>
      </c>
      <c r="K71" s="178">
        <v>0</v>
      </c>
      <c r="L71" s="178">
        <v>0</v>
      </c>
      <c r="M71" s="178">
        <v>0</v>
      </c>
      <c r="N71" s="361">
        <v>0</v>
      </c>
      <c r="O71" s="361">
        <v>0</v>
      </c>
      <c r="P71" s="361">
        <v>0</v>
      </c>
      <c r="Q71" s="361">
        <v>0</v>
      </c>
      <c r="R71" s="361">
        <v>0</v>
      </c>
      <c r="S71" s="361">
        <v>0</v>
      </c>
      <c r="T71" s="103">
        <v>0</v>
      </c>
      <c r="U71" s="361">
        <v>0</v>
      </c>
      <c r="V71" s="114" t="s">
        <v>975</v>
      </c>
      <c r="W71" s="361">
        <v>1229</v>
      </c>
      <c r="X71" s="361">
        <v>3123107.53</v>
      </c>
      <c r="Y71" s="361">
        <v>0</v>
      </c>
      <c r="Z71" s="361">
        <v>0</v>
      </c>
      <c r="AA71" s="361">
        <v>0</v>
      </c>
      <c r="AB71" s="361">
        <v>0</v>
      </c>
      <c r="AC71" s="361">
        <v>0</v>
      </c>
      <c r="AD71" s="361">
        <v>0</v>
      </c>
      <c r="AE71" s="361">
        <v>0</v>
      </c>
      <c r="AF71" s="361">
        <v>0</v>
      </c>
      <c r="AG71" s="361">
        <v>0</v>
      </c>
      <c r="AH71" s="361">
        <v>0</v>
      </c>
      <c r="AI71" s="361">
        <v>0</v>
      </c>
      <c r="AJ71" s="380">
        <v>97906.25</v>
      </c>
      <c r="AK71" s="380">
        <v>65384.57</v>
      </c>
      <c r="AL71" s="380">
        <v>0</v>
      </c>
      <c r="AN71" s="390">
        <f>I71/'Приложение 1.1'!J69</f>
        <v>0</v>
      </c>
      <c r="AO71" s="390" t="e">
        <f t="shared" si="10"/>
        <v>#DIV/0!</v>
      </c>
      <c r="AP71" s="390" t="e">
        <f t="shared" si="11"/>
        <v>#DIV/0!</v>
      </c>
      <c r="AQ71" s="390" t="e">
        <f t="shared" si="12"/>
        <v>#DIV/0!</v>
      </c>
      <c r="AR71" s="390" t="e">
        <f t="shared" si="13"/>
        <v>#DIV/0!</v>
      </c>
      <c r="AS71" s="390" t="e">
        <f t="shared" si="14"/>
        <v>#DIV/0!</v>
      </c>
      <c r="AT71" s="390" t="e">
        <f t="shared" si="15"/>
        <v>#DIV/0!</v>
      </c>
      <c r="AU71" s="390">
        <f t="shared" si="16"/>
        <v>2541.1778112286411</v>
      </c>
      <c r="AV71" s="390" t="e">
        <f t="shared" si="17"/>
        <v>#DIV/0!</v>
      </c>
      <c r="AW71" s="390" t="e">
        <f t="shared" si="18"/>
        <v>#DIV/0!</v>
      </c>
      <c r="AX71" s="390" t="e">
        <f t="shared" si="19"/>
        <v>#DIV/0!</v>
      </c>
      <c r="AY71" s="390">
        <f>AI71/'Приложение 1.1'!J69</f>
        <v>0</v>
      </c>
      <c r="AZ71" s="390">
        <v>730.08</v>
      </c>
      <c r="BA71" s="390">
        <v>2070.12</v>
      </c>
      <c r="BB71" s="390">
        <v>848.92</v>
      </c>
      <c r="BC71" s="390">
        <v>819.73</v>
      </c>
      <c r="BD71" s="390">
        <v>611.5</v>
      </c>
      <c r="BE71" s="390">
        <v>1080.04</v>
      </c>
      <c r="BF71" s="390">
        <v>2102000</v>
      </c>
      <c r="BG71" s="390">
        <f t="shared" si="20"/>
        <v>4607.6000000000004</v>
      </c>
      <c r="BH71" s="390">
        <v>8748.57</v>
      </c>
      <c r="BI71" s="390">
        <v>3389.61</v>
      </c>
      <c r="BJ71" s="390">
        <v>5995.76</v>
      </c>
      <c r="BK71" s="390">
        <v>548.62</v>
      </c>
      <c r="BL71" s="391" t="str">
        <f t="shared" si="21"/>
        <v xml:space="preserve"> </v>
      </c>
      <c r="BM71" s="391" t="e">
        <f t="shared" si="22"/>
        <v>#DIV/0!</v>
      </c>
      <c r="BN71" s="391" t="e">
        <f t="shared" si="23"/>
        <v>#DIV/0!</v>
      </c>
      <c r="BO71" s="391" t="e">
        <f t="shared" si="24"/>
        <v>#DIV/0!</v>
      </c>
      <c r="BP71" s="391" t="e">
        <f t="shared" si="25"/>
        <v>#DIV/0!</v>
      </c>
      <c r="BQ71" s="391" t="e">
        <f t="shared" si="26"/>
        <v>#DIV/0!</v>
      </c>
      <c r="BR71" s="391" t="e">
        <f t="shared" si="27"/>
        <v>#DIV/0!</v>
      </c>
      <c r="BS71" s="391" t="str">
        <f t="shared" si="34"/>
        <v xml:space="preserve"> </v>
      </c>
      <c r="BT71" s="391" t="e">
        <f t="shared" si="28"/>
        <v>#DIV/0!</v>
      </c>
      <c r="BU71" s="391" t="e">
        <f t="shared" si="29"/>
        <v>#DIV/0!</v>
      </c>
      <c r="BV71" s="391" t="e">
        <f t="shared" si="30"/>
        <v>#DIV/0!</v>
      </c>
      <c r="BW71" s="391" t="str">
        <f t="shared" si="31"/>
        <v xml:space="preserve"> </v>
      </c>
      <c r="BY71" s="388">
        <f t="shared" si="39"/>
        <v>2.9791351982634726</v>
      </c>
      <c r="BZ71" s="392">
        <f t="shared" si="40"/>
        <v>1.9895509623780085</v>
      </c>
      <c r="CA71" s="393">
        <f t="shared" si="41"/>
        <v>2674.042595606184</v>
      </c>
      <c r="CB71" s="390">
        <f t="shared" si="35"/>
        <v>4814.95</v>
      </c>
      <c r="CC71" s="18" t="str">
        <f t="shared" si="32"/>
        <v xml:space="preserve"> </v>
      </c>
    </row>
    <row r="72" spans="1:81" s="26" customFormat="1" ht="9" customHeight="1">
      <c r="A72" s="368">
        <v>56</v>
      </c>
      <c r="B72" s="173" t="s">
        <v>529</v>
      </c>
      <c r="C72" s="178">
        <v>1897.7</v>
      </c>
      <c r="D72" s="174"/>
      <c r="E72" s="389">
        <f t="shared" si="38"/>
        <v>-2095539.17</v>
      </c>
      <c r="F72" s="389">
        <v>5303760</v>
      </c>
      <c r="G72" s="178">
        <f t="shared" si="42"/>
        <v>3208220.83</v>
      </c>
      <c r="H72" s="361">
        <f t="shared" si="9"/>
        <v>0</v>
      </c>
      <c r="I72" s="178">
        <v>0</v>
      </c>
      <c r="J72" s="178">
        <v>0</v>
      </c>
      <c r="K72" s="178">
        <v>0</v>
      </c>
      <c r="L72" s="178">
        <v>0</v>
      </c>
      <c r="M72" s="178">
        <v>0</v>
      </c>
      <c r="N72" s="361">
        <v>0</v>
      </c>
      <c r="O72" s="361">
        <v>0</v>
      </c>
      <c r="P72" s="361">
        <v>0</v>
      </c>
      <c r="Q72" s="361">
        <v>0</v>
      </c>
      <c r="R72" s="361">
        <v>0</v>
      </c>
      <c r="S72" s="361">
        <v>0</v>
      </c>
      <c r="T72" s="103">
        <v>0</v>
      </c>
      <c r="U72" s="361">
        <v>0</v>
      </c>
      <c r="V72" s="174" t="s">
        <v>976</v>
      </c>
      <c r="W72" s="361">
        <v>1230</v>
      </c>
      <c r="X72" s="361">
        <v>3010530.83</v>
      </c>
      <c r="Y72" s="361">
        <v>0</v>
      </c>
      <c r="Z72" s="361">
        <v>0</v>
      </c>
      <c r="AA72" s="361">
        <v>0</v>
      </c>
      <c r="AB72" s="361">
        <v>0</v>
      </c>
      <c r="AC72" s="361">
        <v>0</v>
      </c>
      <c r="AD72" s="361">
        <v>0</v>
      </c>
      <c r="AE72" s="361">
        <v>0</v>
      </c>
      <c r="AF72" s="361">
        <v>0</v>
      </c>
      <c r="AG72" s="361">
        <v>0</v>
      </c>
      <c r="AH72" s="361">
        <v>0</v>
      </c>
      <c r="AI72" s="361">
        <v>0</v>
      </c>
      <c r="AJ72" s="380">
        <v>118531.38</v>
      </c>
      <c r="AK72" s="380">
        <v>79158.62</v>
      </c>
      <c r="AL72" s="380">
        <v>0</v>
      </c>
      <c r="AN72" s="390">
        <f>I72/'Приложение 1.1'!J70</f>
        <v>0</v>
      </c>
      <c r="AO72" s="390" t="e">
        <f t="shared" si="10"/>
        <v>#DIV/0!</v>
      </c>
      <c r="AP72" s="390" t="e">
        <f t="shared" si="11"/>
        <v>#DIV/0!</v>
      </c>
      <c r="AQ72" s="390" t="e">
        <f t="shared" si="12"/>
        <v>#DIV/0!</v>
      </c>
      <c r="AR72" s="390" t="e">
        <f t="shared" si="13"/>
        <v>#DIV/0!</v>
      </c>
      <c r="AS72" s="390" t="e">
        <f t="shared" si="14"/>
        <v>#DIV/0!</v>
      </c>
      <c r="AT72" s="390" t="e">
        <f t="shared" si="15"/>
        <v>#DIV/0!</v>
      </c>
      <c r="AU72" s="390">
        <f t="shared" si="16"/>
        <v>2447.5860406504066</v>
      </c>
      <c r="AV72" s="390" t="e">
        <f t="shared" si="17"/>
        <v>#DIV/0!</v>
      </c>
      <c r="AW72" s="390" t="e">
        <f t="shared" si="18"/>
        <v>#DIV/0!</v>
      </c>
      <c r="AX72" s="390" t="e">
        <f t="shared" si="19"/>
        <v>#DIV/0!</v>
      </c>
      <c r="AY72" s="390">
        <f>AI72/'Приложение 1.1'!J70</f>
        <v>0</v>
      </c>
      <c r="AZ72" s="390">
        <v>730.08</v>
      </c>
      <c r="BA72" s="390">
        <v>2070.12</v>
      </c>
      <c r="BB72" s="390">
        <v>848.92</v>
      </c>
      <c r="BC72" s="390">
        <v>819.73</v>
      </c>
      <c r="BD72" s="390">
        <v>611.5</v>
      </c>
      <c r="BE72" s="390">
        <v>1080.04</v>
      </c>
      <c r="BF72" s="390">
        <v>2102000</v>
      </c>
      <c r="BG72" s="390">
        <f t="shared" si="20"/>
        <v>4422.8500000000004</v>
      </c>
      <c r="BH72" s="390">
        <v>8748.57</v>
      </c>
      <c r="BI72" s="390">
        <v>3389.61</v>
      </c>
      <c r="BJ72" s="390">
        <v>5995.76</v>
      </c>
      <c r="BK72" s="390">
        <v>548.62</v>
      </c>
      <c r="BL72" s="391" t="str">
        <f t="shared" si="21"/>
        <v xml:space="preserve"> </v>
      </c>
      <c r="BM72" s="391" t="e">
        <f t="shared" si="22"/>
        <v>#DIV/0!</v>
      </c>
      <c r="BN72" s="391" t="e">
        <f t="shared" si="23"/>
        <v>#DIV/0!</v>
      </c>
      <c r="BO72" s="391" t="e">
        <f t="shared" si="24"/>
        <v>#DIV/0!</v>
      </c>
      <c r="BP72" s="391" t="e">
        <f t="shared" si="25"/>
        <v>#DIV/0!</v>
      </c>
      <c r="BQ72" s="391" t="e">
        <f t="shared" si="26"/>
        <v>#DIV/0!</v>
      </c>
      <c r="BR72" s="391" t="e">
        <f t="shared" si="27"/>
        <v>#DIV/0!</v>
      </c>
      <c r="BS72" s="391" t="str">
        <f t="shared" si="34"/>
        <v xml:space="preserve"> </v>
      </c>
      <c r="BT72" s="391" t="e">
        <f t="shared" si="28"/>
        <v>#DIV/0!</v>
      </c>
      <c r="BU72" s="391" t="e">
        <f t="shared" si="29"/>
        <v>#DIV/0!</v>
      </c>
      <c r="BV72" s="391" t="e">
        <f t="shared" si="30"/>
        <v>#DIV/0!</v>
      </c>
      <c r="BW72" s="391" t="str">
        <f t="shared" si="31"/>
        <v xml:space="preserve"> </v>
      </c>
      <c r="BY72" s="388">
        <f t="shared" si="39"/>
        <v>3.6946141266715733</v>
      </c>
      <c r="BZ72" s="392">
        <f t="shared" si="40"/>
        <v>2.4673681830062799</v>
      </c>
      <c r="CA72" s="393">
        <f t="shared" si="41"/>
        <v>2608.3096178861788</v>
      </c>
      <c r="CB72" s="390">
        <f t="shared" si="35"/>
        <v>4621.88</v>
      </c>
      <c r="CC72" s="18" t="str">
        <f t="shared" si="32"/>
        <v xml:space="preserve"> </v>
      </c>
    </row>
    <row r="73" spans="1:81" s="26" customFormat="1" ht="9" customHeight="1">
      <c r="A73" s="368">
        <v>57</v>
      </c>
      <c r="B73" s="173" t="s">
        <v>530</v>
      </c>
      <c r="C73" s="178">
        <v>27311.7</v>
      </c>
      <c r="D73" s="114"/>
      <c r="E73" s="389">
        <f t="shared" si="38"/>
        <v>-3382850.8100000005</v>
      </c>
      <c r="F73" s="269">
        <v>15546442</v>
      </c>
      <c r="G73" s="178">
        <f t="shared" si="42"/>
        <v>12163591.189999999</v>
      </c>
      <c r="H73" s="361">
        <f t="shared" si="9"/>
        <v>0</v>
      </c>
      <c r="I73" s="178">
        <v>0</v>
      </c>
      <c r="J73" s="178">
        <v>0</v>
      </c>
      <c r="K73" s="178">
        <v>0</v>
      </c>
      <c r="L73" s="178">
        <v>0</v>
      </c>
      <c r="M73" s="178">
        <v>0</v>
      </c>
      <c r="N73" s="361">
        <v>0</v>
      </c>
      <c r="O73" s="361">
        <v>0</v>
      </c>
      <c r="P73" s="361">
        <v>0</v>
      </c>
      <c r="Q73" s="361">
        <v>0</v>
      </c>
      <c r="R73" s="361">
        <v>0</v>
      </c>
      <c r="S73" s="361">
        <v>0</v>
      </c>
      <c r="T73" s="103">
        <v>0</v>
      </c>
      <c r="U73" s="361">
        <v>0</v>
      </c>
      <c r="V73" s="114" t="s">
        <v>975</v>
      </c>
      <c r="W73" s="361">
        <v>3971</v>
      </c>
      <c r="X73" s="361">
        <v>11467499.25</v>
      </c>
      <c r="Y73" s="361">
        <v>0</v>
      </c>
      <c r="Z73" s="361">
        <v>0</v>
      </c>
      <c r="AA73" s="361">
        <v>0</v>
      </c>
      <c r="AB73" s="361">
        <v>0</v>
      </c>
      <c r="AC73" s="361">
        <v>0</v>
      </c>
      <c r="AD73" s="361">
        <v>0</v>
      </c>
      <c r="AE73" s="361">
        <v>0</v>
      </c>
      <c r="AF73" s="361">
        <v>0</v>
      </c>
      <c r="AG73" s="361">
        <v>0</v>
      </c>
      <c r="AH73" s="361">
        <v>0</v>
      </c>
      <c r="AI73" s="361">
        <v>0</v>
      </c>
      <c r="AJ73" s="380">
        <v>464061.3</v>
      </c>
      <c r="AK73" s="380">
        <v>232030.64</v>
      </c>
      <c r="AL73" s="380">
        <v>0</v>
      </c>
      <c r="AN73" s="390">
        <f>I73/'Приложение 1.1'!J71</f>
        <v>0</v>
      </c>
      <c r="AO73" s="390" t="e">
        <f t="shared" si="10"/>
        <v>#DIV/0!</v>
      </c>
      <c r="AP73" s="390" t="e">
        <f t="shared" si="11"/>
        <v>#DIV/0!</v>
      </c>
      <c r="AQ73" s="390" t="e">
        <f t="shared" si="12"/>
        <v>#DIV/0!</v>
      </c>
      <c r="AR73" s="390" t="e">
        <f t="shared" si="13"/>
        <v>#DIV/0!</v>
      </c>
      <c r="AS73" s="390" t="e">
        <f t="shared" si="14"/>
        <v>#DIV/0!</v>
      </c>
      <c r="AT73" s="390" t="e">
        <f t="shared" si="15"/>
        <v>#DIV/0!</v>
      </c>
      <c r="AU73" s="390">
        <f t="shared" si="16"/>
        <v>2887.8114454797278</v>
      </c>
      <c r="AV73" s="390" t="e">
        <f t="shared" si="17"/>
        <v>#DIV/0!</v>
      </c>
      <c r="AW73" s="390" t="e">
        <f t="shared" si="18"/>
        <v>#DIV/0!</v>
      </c>
      <c r="AX73" s="390" t="e">
        <f t="shared" si="19"/>
        <v>#DIV/0!</v>
      </c>
      <c r="AY73" s="390">
        <f>AI73/'Приложение 1.1'!J71</f>
        <v>0</v>
      </c>
      <c r="AZ73" s="390">
        <v>730.08</v>
      </c>
      <c r="BA73" s="390">
        <v>2070.12</v>
      </c>
      <c r="BB73" s="390">
        <v>848.92</v>
      </c>
      <c r="BC73" s="390">
        <v>819.73</v>
      </c>
      <c r="BD73" s="390">
        <v>611.5</v>
      </c>
      <c r="BE73" s="390">
        <v>1080.04</v>
      </c>
      <c r="BF73" s="390">
        <v>2102000</v>
      </c>
      <c r="BG73" s="390">
        <f t="shared" si="20"/>
        <v>4607.6000000000004</v>
      </c>
      <c r="BH73" s="390">
        <v>8748.57</v>
      </c>
      <c r="BI73" s="390">
        <v>3389.61</v>
      </c>
      <c r="BJ73" s="390">
        <v>5995.76</v>
      </c>
      <c r="BK73" s="390">
        <v>548.62</v>
      </c>
      <c r="BL73" s="391" t="str">
        <f t="shared" si="21"/>
        <v xml:space="preserve"> </v>
      </c>
      <c r="BM73" s="391" t="e">
        <f t="shared" si="22"/>
        <v>#DIV/0!</v>
      </c>
      <c r="BN73" s="391" t="e">
        <f t="shared" si="23"/>
        <v>#DIV/0!</v>
      </c>
      <c r="BO73" s="391" t="e">
        <f t="shared" si="24"/>
        <v>#DIV/0!</v>
      </c>
      <c r="BP73" s="391" t="e">
        <f t="shared" si="25"/>
        <v>#DIV/0!</v>
      </c>
      <c r="BQ73" s="391" t="e">
        <f t="shared" si="26"/>
        <v>#DIV/0!</v>
      </c>
      <c r="BR73" s="391" t="e">
        <f t="shared" si="27"/>
        <v>#DIV/0!</v>
      </c>
      <c r="BS73" s="391" t="str">
        <f t="shared" si="34"/>
        <v xml:space="preserve"> </v>
      </c>
      <c r="BT73" s="391" t="e">
        <f t="shared" si="28"/>
        <v>#DIV/0!</v>
      </c>
      <c r="BU73" s="391" t="e">
        <f t="shared" si="29"/>
        <v>#DIV/0!</v>
      </c>
      <c r="BV73" s="391" t="e">
        <f t="shared" si="30"/>
        <v>#DIV/0!</v>
      </c>
      <c r="BW73" s="391" t="str">
        <f t="shared" si="31"/>
        <v xml:space="preserve"> </v>
      </c>
      <c r="BY73" s="388">
        <f t="shared" si="39"/>
        <v>3.8151668594511525</v>
      </c>
      <c r="BZ73" s="392">
        <f t="shared" si="40"/>
        <v>1.9075833475130137</v>
      </c>
      <c r="CA73" s="393">
        <f t="shared" si="41"/>
        <v>3063.1053110047847</v>
      </c>
      <c r="CB73" s="390">
        <f t="shared" si="35"/>
        <v>4814.95</v>
      </c>
      <c r="CC73" s="18" t="str">
        <f t="shared" si="32"/>
        <v xml:space="preserve"> </v>
      </c>
    </row>
    <row r="74" spans="1:81" s="26" customFormat="1" ht="9" customHeight="1">
      <c r="A74" s="368">
        <v>58</v>
      </c>
      <c r="B74" s="173" t="s">
        <v>531</v>
      </c>
      <c r="C74" s="178">
        <v>2768.4</v>
      </c>
      <c r="D74" s="114"/>
      <c r="E74" s="389">
        <f t="shared" si="38"/>
        <v>-1641475.44</v>
      </c>
      <c r="F74" s="269">
        <v>3040608</v>
      </c>
      <c r="G74" s="178">
        <f t="shared" si="42"/>
        <v>1399132.56</v>
      </c>
      <c r="H74" s="361">
        <f t="shared" si="9"/>
        <v>0</v>
      </c>
      <c r="I74" s="178">
        <v>0</v>
      </c>
      <c r="J74" s="178">
        <v>0</v>
      </c>
      <c r="K74" s="178">
        <v>0</v>
      </c>
      <c r="L74" s="178">
        <v>0</v>
      </c>
      <c r="M74" s="178">
        <v>0</v>
      </c>
      <c r="N74" s="361">
        <v>0</v>
      </c>
      <c r="O74" s="361">
        <v>0</v>
      </c>
      <c r="P74" s="361">
        <v>0</v>
      </c>
      <c r="Q74" s="361">
        <v>0</v>
      </c>
      <c r="R74" s="361">
        <v>0</v>
      </c>
      <c r="S74" s="361">
        <v>0</v>
      </c>
      <c r="T74" s="103">
        <v>0</v>
      </c>
      <c r="U74" s="361">
        <v>0</v>
      </c>
      <c r="V74" s="114" t="s">
        <v>975</v>
      </c>
      <c r="W74" s="361">
        <v>755.3</v>
      </c>
      <c r="X74" s="361">
        <v>1262989.3400000001</v>
      </c>
      <c r="Y74" s="361">
        <v>0</v>
      </c>
      <c r="Z74" s="361">
        <v>0</v>
      </c>
      <c r="AA74" s="361">
        <v>0</v>
      </c>
      <c r="AB74" s="361">
        <v>0</v>
      </c>
      <c r="AC74" s="361">
        <v>0</v>
      </c>
      <c r="AD74" s="361">
        <v>0</v>
      </c>
      <c r="AE74" s="361">
        <v>0</v>
      </c>
      <c r="AF74" s="361">
        <v>0</v>
      </c>
      <c r="AG74" s="361">
        <v>0</v>
      </c>
      <c r="AH74" s="361">
        <v>0</v>
      </c>
      <c r="AI74" s="361">
        <v>0</v>
      </c>
      <c r="AJ74" s="380">
        <v>90762.15</v>
      </c>
      <c r="AK74" s="380">
        <v>45381.07</v>
      </c>
      <c r="AL74" s="380">
        <v>0</v>
      </c>
      <c r="AN74" s="390">
        <f>I74/'Приложение 1.1'!J72</f>
        <v>0</v>
      </c>
      <c r="AO74" s="390" t="e">
        <f t="shared" si="10"/>
        <v>#DIV/0!</v>
      </c>
      <c r="AP74" s="390" t="e">
        <f t="shared" si="11"/>
        <v>#DIV/0!</v>
      </c>
      <c r="AQ74" s="390" t="e">
        <f t="shared" si="12"/>
        <v>#DIV/0!</v>
      </c>
      <c r="AR74" s="390" t="e">
        <f t="shared" si="13"/>
        <v>#DIV/0!</v>
      </c>
      <c r="AS74" s="390" t="e">
        <f t="shared" si="14"/>
        <v>#DIV/0!</v>
      </c>
      <c r="AT74" s="390" t="e">
        <f t="shared" si="15"/>
        <v>#DIV/0!</v>
      </c>
      <c r="AU74" s="390">
        <f t="shared" si="16"/>
        <v>1672.1691248510529</v>
      </c>
      <c r="AV74" s="390" t="e">
        <f t="shared" si="17"/>
        <v>#DIV/0!</v>
      </c>
      <c r="AW74" s="390" t="e">
        <f t="shared" si="18"/>
        <v>#DIV/0!</v>
      </c>
      <c r="AX74" s="390" t="e">
        <f t="shared" si="19"/>
        <v>#DIV/0!</v>
      </c>
      <c r="AY74" s="390">
        <f>AI74/'Приложение 1.1'!J72</f>
        <v>0</v>
      </c>
      <c r="AZ74" s="390">
        <v>730.08</v>
      </c>
      <c r="BA74" s="390">
        <v>2070.12</v>
      </c>
      <c r="BB74" s="390">
        <v>848.92</v>
      </c>
      <c r="BC74" s="390">
        <v>819.73</v>
      </c>
      <c r="BD74" s="390">
        <v>611.5</v>
      </c>
      <c r="BE74" s="390">
        <v>1080.04</v>
      </c>
      <c r="BF74" s="390">
        <v>2102000</v>
      </c>
      <c r="BG74" s="390">
        <f t="shared" si="20"/>
        <v>4607.6000000000004</v>
      </c>
      <c r="BH74" s="390">
        <v>8748.57</v>
      </c>
      <c r="BI74" s="390">
        <v>3389.61</v>
      </c>
      <c r="BJ74" s="390">
        <v>5995.76</v>
      </c>
      <c r="BK74" s="390">
        <v>548.62</v>
      </c>
      <c r="BL74" s="391" t="str">
        <f t="shared" si="21"/>
        <v xml:space="preserve"> </v>
      </c>
      <c r="BM74" s="391" t="e">
        <f t="shared" si="22"/>
        <v>#DIV/0!</v>
      </c>
      <c r="BN74" s="391" t="e">
        <f t="shared" si="23"/>
        <v>#DIV/0!</v>
      </c>
      <c r="BO74" s="391" t="e">
        <f t="shared" si="24"/>
        <v>#DIV/0!</v>
      </c>
      <c r="BP74" s="391" t="e">
        <f t="shared" si="25"/>
        <v>#DIV/0!</v>
      </c>
      <c r="BQ74" s="391" t="e">
        <f t="shared" si="26"/>
        <v>#DIV/0!</v>
      </c>
      <c r="BR74" s="391" t="e">
        <f t="shared" si="27"/>
        <v>#DIV/0!</v>
      </c>
      <c r="BS74" s="391" t="str">
        <f t="shared" si="34"/>
        <v xml:space="preserve"> </v>
      </c>
      <c r="BT74" s="391" t="e">
        <f t="shared" si="28"/>
        <v>#DIV/0!</v>
      </c>
      <c r="BU74" s="391" t="e">
        <f t="shared" si="29"/>
        <v>#DIV/0!</v>
      </c>
      <c r="BV74" s="391" t="e">
        <f t="shared" si="30"/>
        <v>#DIV/0!</v>
      </c>
      <c r="BW74" s="391" t="str">
        <f t="shared" si="31"/>
        <v xml:space="preserve"> </v>
      </c>
      <c r="BY74" s="388">
        <f t="shared" si="39"/>
        <v>6.4870300781221175</v>
      </c>
      <c r="BZ74" s="392">
        <f t="shared" si="40"/>
        <v>3.2435146816967788</v>
      </c>
      <c r="CA74" s="393">
        <f t="shared" si="41"/>
        <v>1852.4196478220576</v>
      </c>
      <c r="CB74" s="390">
        <f t="shared" si="35"/>
        <v>4814.95</v>
      </c>
      <c r="CC74" s="18" t="str">
        <f t="shared" si="32"/>
        <v xml:space="preserve"> </v>
      </c>
    </row>
    <row r="75" spans="1:81" s="26" customFormat="1" ht="9" customHeight="1">
      <c r="A75" s="368">
        <v>59</v>
      </c>
      <c r="B75" s="173" t="s">
        <v>532</v>
      </c>
      <c r="C75" s="178">
        <v>2680.2</v>
      </c>
      <c r="D75" s="114"/>
      <c r="E75" s="389">
        <f t="shared" si="38"/>
        <v>-1471616.9500000002</v>
      </c>
      <c r="F75" s="269">
        <v>3764086</v>
      </c>
      <c r="G75" s="178">
        <f t="shared" si="42"/>
        <v>2292469.0499999998</v>
      </c>
      <c r="H75" s="361">
        <f t="shared" si="9"/>
        <v>0</v>
      </c>
      <c r="I75" s="178">
        <v>0</v>
      </c>
      <c r="J75" s="178">
        <v>0</v>
      </c>
      <c r="K75" s="178">
        <v>0</v>
      </c>
      <c r="L75" s="178">
        <v>0</v>
      </c>
      <c r="M75" s="178">
        <v>0</v>
      </c>
      <c r="N75" s="361">
        <v>0</v>
      </c>
      <c r="O75" s="361">
        <v>0</v>
      </c>
      <c r="P75" s="361">
        <v>0</v>
      </c>
      <c r="Q75" s="361">
        <v>0</v>
      </c>
      <c r="R75" s="361">
        <v>0</v>
      </c>
      <c r="S75" s="361">
        <v>0</v>
      </c>
      <c r="T75" s="103">
        <v>0</v>
      </c>
      <c r="U75" s="361">
        <v>0</v>
      </c>
      <c r="V75" s="114" t="s">
        <v>975</v>
      </c>
      <c r="W75" s="361">
        <v>1006.76</v>
      </c>
      <c r="X75" s="361">
        <v>2162325.7799999998</v>
      </c>
      <c r="Y75" s="361">
        <v>0</v>
      </c>
      <c r="Z75" s="361">
        <v>0</v>
      </c>
      <c r="AA75" s="361">
        <v>0</v>
      </c>
      <c r="AB75" s="361">
        <v>0</v>
      </c>
      <c r="AC75" s="361">
        <v>0</v>
      </c>
      <c r="AD75" s="361">
        <v>0</v>
      </c>
      <c r="AE75" s="361">
        <v>0</v>
      </c>
      <c r="AF75" s="361">
        <v>0</v>
      </c>
      <c r="AG75" s="361">
        <v>0</v>
      </c>
      <c r="AH75" s="361">
        <v>0</v>
      </c>
      <c r="AI75" s="361">
        <v>0</v>
      </c>
      <c r="AJ75" s="380">
        <v>73964.289999999994</v>
      </c>
      <c r="AK75" s="380">
        <v>56178.98</v>
      </c>
      <c r="AL75" s="380">
        <v>0</v>
      </c>
      <c r="AN75" s="390">
        <f>I75/'Приложение 1.1'!J73</f>
        <v>0</v>
      </c>
      <c r="AO75" s="390" t="e">
        <f t="shared" si="10"/>
        <v>#DIV/0!</v>
      </c>
      <c r="AP75" s="390" t="e">
        <f t="shared" si="11"/>
        <v>#DIV/0!</v>
      </c>
      <c r="AQ75" s="390" t="e">
        <f t="shared" si="12"/>
        <v>#DIV/0!</v>
      </c>
      <c r="AR75" s="390" t="e">
        <f t="shared" si="13"/>
        <v>#DIV/0!</v>
      </c>
      <c r="AS75" s="390" t="e">
        <f t="shared" si="14"/>
        <v>#DIV/0!</v>
      </c>
      <c r="AT75" s="390" t="e">
        <f t="shared" si="15"/>
        <v>#DIV/0!</v>
      </c>
      <c r="AU75" s="390">
        <f t="shared" si="16"/>
        <v>2147.8066073344194</v>
      </c>
      <c r="AV75" s="390" t="e">
        <f t="shared" si="17"/>
        <v>#DIV/0!</v>
      </c>
      <c r="AW75" s="390" t="e">
        <f t="shared" si="18"/>
        <v>#DIV/0!</v>
      </c>
      <c r="AX75" s="390" t="e">
        <f t="shared" si="19"/>
        <v>#DIV/0!</v>
      </c>
      <c r="AY75" s="390">
        <f>AI75/'Приложение 1.1'!J73</f>
        <v>0</v>
      </c>
      <c r="AZ75" s="390">
        <v>730.08</v>
      </c>
      <c r="BA75" s="390">
        <v>2070.12</v>
      </c>
      <c r="BB75" s="390">
        <v>848.92</v>
      </c>
      <c r="BC75" s="390">
        <v>819.73</v>
      </c>
      <c r="BD75" s="390">
        <v>611.5</v>
      </c>
      <c r="BE75" s="390">
        <v>1080.04</v>
      </c>
      <c r="BF75" s="390">
        <v>2102000</v>
      </c>
      <c r="BG75" s="390">
        <f t="shared" si="20"/>
        <v>4607.6000000000004</v>
      </c>
      <c r="BH75" s="390">
        <v>8748.57</v>
      </c>
      <c r="BI75" s="390">
        <v>3389.61</v>
      </c>
      <c r="BJ75" s="390">
        <v>5995.76</v>
      </c>
      <c r="BK75" s="390">
        <v>548.62</v>
      </c>
      <c r="BL75" s="391" t="str">
        <f t="shared" si="21"/>
        <v xml:space="preserve"> </v>
      </c>
      <c r="BM75" s="391" t="e">
        <f t="shared" si="22"/>
        <v>#DIV/0!</v>
      </c>
      <c r="BN75" s="391" t="e">
        <f t="shared" si="23"/>
        <v>#DIV/0!</v>
      </c>
      <c r="BO75" s="391" t="e">
        <f t="shared" si="24"/>
        <v>#DIV/0!</v>
      </c>
      <c r="BP75" s="391" t="e">
        <f t="shared" si="25"/>
        <v>#DIV/0!</v>
      </c>
      <c r="BQ75" s="391" t="e">
        <f t="shared" si="26"/>
        <v>#DIV/0!</v>
      </c>
      <c r="BR75" s="391" t="e">
        <f t="shared" si="27"/>
        <v>#DIV/0!</v>
      </c>
      <c r="BS75" s="391" t="str">
        <f t="shared" si="34"/>
        <v xml:space="preserve"> </v>
      </c>
      <c r="BT75" s="391" t="e">
        <f t="shared" si="28"/>
        <v>#DIV/0!</v>
      </c>
      <c r="BU75" s="391" t="e">
        <f t="shared" si="29"/>
        <v>#DIV/0!</v>
      </c>
      <c r="BV75" s="391" t="e">
        <f t="shared" si="30"/>
        <v>#DIV/0!</v>
      </c>
      <c r="BW75" s="391" t="str">
        <f t="shared" si="31"/>
        <v xml:space="preserve"> </v>
      </c>
      <c r="BY75" s="388">
        <f t="shared" si="39"/>
        <v>3.2264029911330754</v>
      </c>
      <c r="BZ75" s="392">
        <f t="shared" si="40"/>
        <v>2.4505883732650613</v>
      </c>
      <c r="CA75" s="393">
        <f t="shared" si="41"/>
        <v>2277.0760161309545</v>
      </c>
      <c r="CB75" s="390">
        <f t="shared" si="35"/>
        <v>4814.95</v>
      </c>
      <c r="CC75" s="18" t="str">
        <f t="shared" si="32"/>
        <v xml:space="preserve"> </v>
      </c>
    </row>
    <row r="76" spans="1:81" s="26" customFormat="1" ht="9" customHeight="1">
      <c r="A76" s="368">
        <v>60</v>
      </c>
      <c r="B76" s="173" t="s">
        <v>533</v>
      </c>
      <c r="C76" s="178">
        <v>1751.2</v>
      </c>
      <c r="D76" s="174"/>
      <c r="E76" s="389">
        <f t="shared" si="38"/>
        <v>-488530.25</v>
      </c>
      <c r="F76" s="389">
        <v>2102100</v>
      </c>
      <c r="G76" s="178">
        <f t="shared" si="42"/>
        <v>1613569.75</v>
      </c>
      <c r="H76" s="361">
        <f t="shared" si="9"/>
        <v>0</v>
      </c>
      <c r="I76" s="178">
        <v>0</v>
      </c>
      <c r="J76" s="178">
        <v>0</v>
      </c>
      <c r="K76" s="178">
        <v>0</v>
      </c>
      <c r="L76" s="178">
        <v>0</v>
      </c>
      <c r="M76" s="178">
        <v>0</v>
      </c>
      <c r="N76" s="361">
        <v>0</v>
      </c>
      <c r="O76" s="361">
        <v>0</v>
      </c>
      <c r="P76" s="361">
        <v>0</v>
      </c>
      <c r="Q76" s="361">
        <v>0</v>
      </c>
      <c r="R76" s="361">
        <v>0</v>
      </c>
      <c r="S76" s="361">
        <v>0</v>
      </c>
      <c r="T76" s="103">
        <v>0</v>
      </c>
      <c r="U76" s="361">
        <v>0</v>
      </c>
      <c r="V76" s="174" t="s">
        <v>976</v>
      </c>
      <c r="W76" s="361">
        <v>607.25</v>
      </c>
      <c r="X76" s="361">
        <v>1519448.22</v>
      </c>
      <c r="Y76" s="361">
        <v>0</v>
      </c>
      <c r="Z76" s="361">
        <v>0</v>
      </c>
      <c r="AA76" s="361">
        <v>0</v>
      </c>
      <c r="AB76" s="361">
        <v>0</v>
      </c>
      <c r="AC76" s="361">
        <v>0</v>
      </c>
      <c r="AD76" s="361">
        <v>0</v>
      </c>
      <c r="AE76" s="361">
        <v>0</v>
      </c>
      <c r="AF76" s="361">
        <v>0</v>
      </c>
      <c r="AG76" s="361">
        <v>0</v>
      </c>
      <c r="AH76" s="361">
        <v>0</v>
      </c>
      <c r="AI76" s="361">
        <v>0</v>
      </c>
      <c r="AJ76" s="380">
        <v>62747.69</v>
      </c>
      <c r="AK76" s="380">
        <v>31373.84</v>
      </c>
      <c r="AL76" s="380">
        <v>0</v>
      </c>
      <c r="AN76" s="390">
        <f>I76/'Приложение 1.1'!J74</f>
        <v>0</v>
      </c>
      <c r="AO76" s="390" t="e">
        <f t="shared" si="10"/>
        <v>#DIV/0!</v>
      </c>
      <c r="AP76" s="390" t="e">
        <f t="shared" si="11"/>
        <v>#DIV/0!</v>
      </c>
      <c r="AQ76" s="390" t="e">
        <f t="shared" si="12"/>
        <v>#DIV/0!</v>
      </c>
      <c r="AR76" s="390" t="e">
        <f t="shared" si="13"/>
        <v>#DIV/0!</v>
      </c>
      <c r="AS76" s="390" t="e">
        <f t="shared" si="14"/>
        <v>#DIV/0!</v>
      </c>
      <c r="AT76" s="390" t="e">
        <f t="shared" si="15"/>
        <v>#DIV/0!</v>
      </c>
      <c r="AU76" s="390">
        <f t="shared" si="16"/>
        <v>2502.1790366405926</v>
      </c>
      <c r="AV76" s="390" t="e">
        <f t="shared" si="17"/>
        <v>#DIV/0!</v>
      </c>
      <c r="AW76" s="390" t="e">
        <f t="shared" si="18"/>
        <v>#DIV/0!</v>
      </c>
      <c r="AX76" s="390" t="e">
        <f t="shared" si="19"/>
        <v>#DIV/0!</v>
      </c>
      <c r="AY76" s="390">
        <f>AI76/'Приложение 1.1'!J74</f>
        <v>0</v>
      </c>
      <c r="AZ76" s="390">
        <v>730.08</v>
      </c>
      <c r="BA76" s="390">
        <v>2070.12</v>
      </c>
      <c r="BB76" s="390">
        <v>848.92</v>
      </c>
      <c r="BC76" s="390">
        <v>819.73</v>
      </c>
      <c r="BD76" s="390">
        <v>611.5</v>
      </c>
      <c r="BE76" s="390">
        <v>1080.04</v>
      </c>
      <c r="BF76" s="390">
        <v>2102000</v>
      </c>
      <c r="BG76" s="390">
        <f t="shared" si="20"/>
        <v>4422.8500000000004</v>
      </c>
      <c r="BH76" s="390">
        <v>8748.57</v>
      </c>
      <c r="BI76" s="390">
        <v>3389.61</v>
      </c>
      <c r="BJ76" s="390">
        <v>5995.76</v>
      </c>
      <c r="BK76" s="390">
        <v>548.62</v>
      </c>
      <c r="BL76" s="391" t="str">
        <f t="shared" si="21"/>
        <v xml:space="preserve"> </v>
      </c>
      <c r="BM76" s="391" t="e">
        <f t="shared" si="22"/>
        <v>#DIV/0!</v>
      </c>
      <c r="BN76" s="391" t="e">
        <f t="shared" si="23"/>
        <v>#DIV/0!</v>
      </c>
      <c r="BO76" s="391" t="e">
        <f t="shared" si="24"/>
        <v>#DIV/0!</v>
      </c>
      <c r="BP76" s="391" t="e">
        <f t="shared" si="25"/>
        <v>#DIV/0!</v>
      </c>
      <c r="BQ76" s="391" t="e">
        <f t="shared" si="26"/>
        <v>#DIV/0!</v>
      </c>
      <c r="BR76" s="391" t="e">
        <f t="shared" si="27"/>
        <v>#DIV/0!</v>
      </c>
      <c r="BS76" s="391" t="str">
        <f t="shared" si="34"/>
        <v xml:space="preserve"> </v>
      </c>
      <c r="BT76" s="391" t="e">
        <f t="shared" si="28"/>
        <v>#DIV/0!</v>
      </c>
      <c r="BU76" s="391" t="e">
        <f t="shared" si="29"/>
        <v>#DIV/0!</v>
      </c>
      <c r="BV76" s="391" t="e">
        <f t="shared" si="30"/>
        <v>#DIV/0!</v>
      </c>
      <c r="BW76" s="391" t="str">
        <f t="shared" si="31"/>
        <v xml:space="preserve"> </v>
      </c>
      <c r="BY76" s="388">
        <f t="shared" si="39"/>
        <v>3.8887497735998089</v>
      </c>
      <c r="BZ76" s="392">
        <f t="shared" si="40"/>
        <v>1.9443745769279572</v>
      </c>
      <c r="CA76" s="393">
        <f t="shared" si="41"/>
        <v>2657.1753808151502</v>
      </c>
      <c r="CB76" s="390">
        <f t="shared" si="35"/>
        <v>4621.88</v>
      </c>
      <c r="CC76" s="18" t="str">
        <f t="shared" si="32"/>
        <v xml:space="preserve"> </v>
      </c>
    </row>
    <row r="77" spans="1:81" s="26" customFormat="1" ht="9" customHeight="1">
      <c r="A77" s="368">
        <v>61</v>
      </c>
      <c r="B77" s="173" t="s">
        <v>534</v>
      </c>
      <c r="C77" s="178">
        <v>1207.5999999999999</v>
      </c>
      <c r="D77" s="174"/>
      <c r="E77" s="389">
        <f t="shared" si="38"/>
        <v>-304885.65999999992</v>
      </c>
      <c r="F77" s="389">
        <v>1862784</v>
      </c>
      <c r="G77" s="178">
        <f t="shared" si="42"/>
        <v>1557898.34</v>
      </c>
      <c r="H77" s="361">
        <f t="shared" si="9"/>
        <v>0</v>
      </c>
      <c r="I77" s="178">
        <v>0</v>
      </c>
      <c r="J77" s="178">
        <v>0</v>
      </c>
      <c r="K77" s="178">
        <v>0</v>
      </c>
      <c r="L77" s="178">
        <v>0</v>
      </c>
      <c r="M77" s="178">
        <v>0</v>
      </c>
      <c r="N77" s="361">
        <v>0</v>
      </c>
      <c r="O77" s="361">
        <v>0</v>
      </c>
      <c r="P77" s="361">
        <v>0</v>
      </c>
      <c r="Q77" s="361">
        <v>0</v>
      </c>
      <c r="R77" s="361">
        <v>0</v>
      </c>
      <c r="S77" s="361">
        <v>0</v>
      </c>
      <c r="T77" s="103">
        <v>0</v>
      </c>
      <c r="U77" s="361">
        <v>0</v>
      </c>
      <c r="V77" s="174" t="s">
        <v>976</v>
      </c>
      <c r="W77" s="361">
        <v>532</v>
      </c>
      <c r="X77" s="361">
        <v>1474492.19</v>
      </c>
      <c r="Y77" s="361">
        <v>0</v>
      </c>
      <c r="Z77" s="361">
        <v>0</v>
      </c>
      <c r="AA77" s="361">
        <v>0</v>
      </c>
      <c r="AB77" s="361">
        <v>0</v>
      </c>
      <c r="AC77" s="361">
        <v>0</v>
      </c>
      <c r="AD77" s="361">
        <v>0</v>
      </c>
      <c r="AE77" s="361">
        <v>0</v>
      </c>
      <c r="AF77" s="361">
        <v>0</v>
      </c>
      <c r="AG77" s="361">
        <v>0</v>
      </c>
      <c r="AH77" s="361">
        <v>0</v>
      </c>
      <c r="AI77" s="361">
        <v>0</v>
      </c>
      <c r="AJ77" s="380">
        <v>55604.1</v>
      </c>
      <c r="AK77" s="380">
        <v>27802.05</v>
      </c>
      <c r="AL77" s="380">
        <v>0</v>
      </c>
      <c r="AN77" s="390">
        <f>I77/'Приложение 1.1'!J75</f>
        <v>0</v>
      </c>
      <c r="AO77" s="390" t="e">
        <f t="shared" si="10"/>
        <v>#DIV/0!</v>
      </c>
      <c r="AP77" s="390" t="e">
        <f t="shared" si="11"/>
        <v>#DIV/0!</v>
      </c>
      <c r="AQ77" s="390" t="e">
        <f t="shared" si="12"/>
        <v>#DIV/0!</v>
      </c>
      <c r="AR77" s="390" t="e">
        <f t="shared" si="13"/>
        <v>#DIV/0!</v>
      </c>
      <c r="AS77" s="390" t="e">
        <f t="shared" si="14"/>
        <v>#DIV/0!</v>
      </c>
      <c r="AT77" s="390" t="e">
        <f t="shared" si="15"/>
        <v>#DIV/0!</v>
      </c>
      <c r="AU77" s="390">
        <f t="shared" si="16"/>
        <v>2771.6018609022553</v>
      </c>
      <c r="AV77" s="390" t="e">
        <f t="shared" si="17"/>
        <v>#DIV/0!</v>
      </c>
      <c r="AW77" s="390" t="e">
        <f t="shared" si="18"/>
        <v>#DIV/0!</v>
      </c>
      <c r="AX77" s="390" t="e">
        <f t="shared" si="19"/>
        <v>#DIV/0!</v>
      </c>
      <c r="AY77" s="390">
        <f>AI77/'Приложение 1.1'!J75</f>
        <v>0</v>
      </c>
      <c r="AZ77" s="390">
        <v>730.08</v>
      </c>
      <c r="BA77" s="390">
        <v>2070.12</v>
      </c>
      <c r="BB77" s="390">
        <v>848.92</v>
      </c>
      <c r="BC77" s="390">
        <v>819.73</v>
      </c>
      <c r="BD77" s="390">
        <v>611.5</v>
      </c>
      <c r="BE77" s="390">
        <v>1080.04</v>
      </c>
      <c r="BF77" s="390">
        <v>2102000</v>
      </c>
      <c r="BG77" s="390">
        <f t="shared" si="20"/>
        <v>4422.8500000000004</v>
      </c>
      <c r="BH77" s="390">
        <v>8748.57</v>
      </c>
      <c r="BI77" s="390">
        <v>3389.61</v>
      </c>
      <c r="BJ77" s="390">
        <v>5995.76</v>
      </c>
      <c r="BK77" s="390">
        <v>548.62</v>
      </c>
      <c r="BL77" s="391" t="str">
        <f t="shared" si="21"/>
        <v xml:space="preserve"> </v>
      </c>
      <c r="BM77" s="391" t="e">
        <f t="shared" si="22"/>
        <v>#DIV/0!</v>
      </c>
      <c r="BN77" s="391" t="e">
        <f t="shared" si="23"/>
        <v>#DIV/0!</v>
      </c>
      <c r="BO77" s="391" t="e">
        <f t="shared" si="24"/>
        <v>#DIV/0!</v>
      </c>
      <c r="BP77" s="391" t="e">
        <f t="shared" si="25"/>
        <v>#DIV/0!</v>
      </c>
      <c r="BQ77" s="391" t="e">
        <f t="shared" si="26"/>
        <v>#DIV/0!</v>
      </c>
      <c r="BR77" s="391" t="e">
        <f t="shared" si="27"/>
        <v>#DIV/0!</v>
      </c>
      <c r="BS77" s="391" t="str">
        <f t="shared" si="34"/>
        <v xml:space="preserve"> </v>
      </c>
      <c r="BT77" s="391" t="e">
        <f t="shared" si="28"/>
        <v>#DIV/0!</v>
      </c>
      <c r="BU77" s="391" t="e">
        <f t="shared" si="29"/>
        <v>#DIV/0!</v>
      </c>
      <c r="BV77" s="391" t="e">
        <f t="shared" si="30"/>
        <v>#DIV/0!</v>
      </c>
      <c r="BW77" s="391" t="str">
        <f t="shared" si="31"/>
        <v xml:space="preserve"> </v>
      </c>
      <c r="BY77" s="388">
        <f t="shared" si="39"/>
        <v>3.569173839674288</v>
      </c>
      <c r="BZ77" s="392">
        <f t="shared" si="40"/>
        <v>1.784586919837144</v>
      </c>
      <c r="CA77" s="393">
        <f t="shared" si="41"/>
        <v>2928.3803383458649</v>
      </c>
      <c r="CB77" s="390">
        <f t="shared" si="35"/>
        <v>4621.88</v>
      </c>
      <c r="CC77" s="18" t="str">
        <f t="shared" si="32"/>
        <v xml:space="preserve"> </v>
      </c>
    </row>
    <row r="78" spans="1:81" s="26" customFormat="1" ht="9" customHeight="1">
      <c r="A78" s="368">
        <v>62</v>
      </c>
      <c r="B78" s="173" t="s">
        <v>535</v>
      </c>
      <c r="C78" s="178">
        <v>3071.7</v>
      </c>
      <c r="D78" s="114"/>
      <c r="E78" s="389">
        <f t="shared" si="38"/>
        <v>197170.33999999985</v>
      </c>
      <c r="F78" s="269">
        <v>2850570</v>
      </c>
      <c r="G78" s="178">
        <f t="shared" si="42"/>
        <v>3047740.34</v>
      </c>
      <c r="H78" s="361">
        <f t="shared" si="9"/>
        <v>0</v>
      </c>
      <c r="I78" s="178">
        <v>0</v>
      </c>
      <c r="J78" s="178">
        <v>0</v>
      </c>
      <c r="K78" s="178">
        <v>0</v>
      </c>
      <c r="L78" s="178">
        <v>0</v>
      </c>
      <c r="M78" s="178">
        <v>0</v>
      </c>
      <c r="N78" s="361">
        <v>0</v>
      </c>
      <c r="O78" s="361">
        <v>0</v>
      </c>
      <c r="P78" s="361">
        <v>0</v>
      </c>
      <c r="Q78" s="361">
        <v>0</v>
      </c>
      <c r="R78" s="361">
        <v>0</v>
      </c>
      <c r="S78" s="361">
        <v>0</v>
      </c>
      <c r="T78" s="103">
        <v>0</v>
      </c>
      <c r="U78" s="361">
        <v>0</v>
      </c>
      <c r="V78" s="114" t="s">
        <v>975</v>
      </c>
      <c r="W78" s="361">
        <v>953</v>
      </c>
      <c r="X78" s="361">
        <v>2941485.36</v>
      </c>
      <c r="Y78" s="361">
        <v>0</v>
      </c>
      <c r="Z78" s="361">
        <v>0</v>
      </c>
      <c r="AA78" s="361">
        <v>0</v>
      </c>
      <c r="AB78" s="361">
        <v>0</v>
      </c>
      <c r="AC78" s="361">
        <v>0</v>
      </c>
      <c r="AD78" s="361">
        <v>0</v>
      </c>
      <c r="AE78" s="361">
        <v>0</v>
      </c>
      <c r="AF78" s="361">
        <v>0</v>
      </c>
      <c r="AG78" s="361">
        <v>0</v>
      </c>
      <c r="AH78" s="361">
        <v>0</v>
      </c>
      <c r="AI78" s="361">
        <v>0</v>
      </c>
      <c r="AJ78" s="380">
        <v>63710.22</v>
      </c>
      <c r="AK78" s="380">
        <v>42544.76</v>
      </c>
      <c r="AL78" s="380">
        <v>0</v>
      </c>
      <c r="AN78" s="390">
        <f>I78/'Приложение 1.1'!J76</f>
        <v>0</v>
      </c>
      <c r="AO78" s="390" t="e">
        <f t="shared" si="10"/>
        <v>#DIV/0!</v>
      </c>
      <c r="AP78" s="390" t="e">
        <f t="shared" si="11"/>
        <v>#DIV/0!</v>
      </c>
      <c r="AQ78" s="390" t="e">
        <f t="shared" si="12"/>
        <v>#DIV/0!</v>
      </c>
      <c r="AR78" s="390" t="e">
        <f t="shared" si="13"/>
        <v>#DIV/0!</v>
      </c>
      <c r="AS78" s="390" t="e">
        <f t="shared" si="14"/>
        <v>#DIV/0!</v>
      </c>
      <c r="AT78" s="390" t="e">
        <f t="shared" si="15"/>
        <v>#DIV/0!</v>
      </c>
      <c r="AU78" s="390">
        <f t="shared" si="16"/>
        <v>3086.5533683105978</v>
      </c>
      <c r="AV78" s="390" t="e">
        <f t="shared" si="17"/>
        <v>#DIV/0!</v>
      </c>
      <c r="AW78" s="390" t="e">
        <f t="shared" si="18"/>
        <v>#DIV/0!</v>
      </c>
      <c r="AX78" s="390" t="e">
        <f t="shared" si="19"/>
        <v>#DIV/0!</v>
      </c>
      <c r="AY78" s="390">
        <f>AI78/'Приложение 1.1'!J76</f>
        <v>0</v>
      </c>
      <c r="AZ78" s="390">
        <v>730.08</v>
      </c>
      <c r="BA78" s="390">
        <v>2070.12</v>
      </c>
      <c r="BB78" s="390">
        <v>848.92</v>
      </c>
      <c r="BC78" s="390">
        <v>819.73</v>
      </c>
      <c r="BD78" s="390">
        <v>611.5</v>
      </c>
      <c r="BE78" s="390">
        <v>1080.04</v>
      </c>
      <c r="BF78" s="390">
        <v>2102000</v>
      </c>
      <c r="BG78" s="390">
        <f t="shared" si="20"/>
        <v>4607.6000000000004</v>
      </c>
      <c r="BH78" s="390">
        <v>8748.57</v>
      </c>
      <c r="BI78" s="390">
        <v>3389.61</v>
      </c>
      <c r="BJ78" s="390">
        <v>5995.76</v>
      </c>
      <c r="BK78" s="390">
        <v>548.62</v>
      </c>
      <c r="BL78" s="391" t="str">
        <f t="shared" si="21"/>
        <v xml:space="preserve"> </v>
      </c>
      <c r="BM78" s="391" t="e">
        <f t="shared" si="22"/>
        <v>#DIV/0!</v>
      </c>
      <c r="BN78" s="391" t="e">
        <f t="shared" si="23"/>
        <v>#DIV/0!</v>
      </c>
      <c r="BO78" s="391" t="e">
        <f t="shared" si="24"/>
        <v>#DIV/0!</v>
      </c>
      <c r="BP78" s="391" t="e">
        <f t="shared" si="25"/>
        <v>#DIV/0!</v>
      </c>
      <c r="BQ78" s="391" t="e">
        <f t="shared" si="26"/>
        <v>#DIV/0!</v>
      </c>
      <c r="BR78" s="391" t="e">
        <f t="shared" si="27"/>
        <v>#DIV/0!</v>
      </c>
      <c r="BS78" s="391" t="str">
        <f t="shared" si="34"/>
        <v xml:space="preserve"> </v>
      </c>
      <c r="BT78" s="391" t="e">
        <f t="shared" si="28"/>
        <v>#DIV/0!</v>
      </c>
      <c r="BU78" s="391" t="e">
        <f t="shared" si="29"/>
        <v>#DIV/0!</v>
      </c>
      <c r="BV78" s="391" t="e">
        <f t="shared" si="30"/>
        <v>#DIV/0!</v>
      </c>
      <c r="BW78" s="391" t="str">
        <f t="shared" si="31"/>
        <v xml:space="preserve"> </v>
      </c>
      <c r="BY78" s="388">
        <f t="shared" si="39"/>
        <v>2.0904083974555392</v>
      </c>
      <c r="BZ78" s="392">
        <f t="shared" si="40"/>
        <v>1.395944380222365</v>
      </c>
      <c r="CA78" s="393">
        <f t="shared" si="41"/>
        <v>3198.0486253934941</v>
      </c>
      <c r="CB78" s="390">
        <f t="shared" si="35"/>
        <v>4814.95</v>
      </c>
      <c r="CC78" s="18" t="str">
        <f t="shared" si="32"/>
        <v xml:space="preserve"> </v>
      </c>
    </row>
    <row r="79" spans="1:81" s="26" customFormat="1" ht="9" customHeight="1">
      <c r="A79" s="368">
        <v>63</v>
      </c>
      <c r="B79" s="173" t="s">
        <v>536</v>
      </c>
      <c r="C79" s="178">
        <v>5535.8</v>
      </c>
      <c r="D79" s="114"/>
      <c r="E79" s="389">
        <f t="shared" si="38"/>
        <v>136282</v>
      </c>
      <c r="F79" s="269">
        <v>4634260</v>
      </c>
      <c r="G79" s="178">
        <f t="shared" si="42"/>
        <v>4770542</v>
      </c>
      <c r="H79" s="361">
        <f t="shared" si="9"/>
        <v>0</v>
      </c>
      <c r="I79" s="178">
        <v>0</v>
      </c>
      <c r="J79" s="178">
        <v>0</v>
      </c>
      <c r="K79" s="178">
        <v>0</v>
      </c>
      <c r="L79" s="178">
        <v>0</v>
      </c>
      <c r="M79" s="178">
        <v>0</v>
      </c>
      <c r="N79" s="361">
        <v>0</v>
      </c>
      <c r="O79" s="361">
        <v>0</v>
      </c>
      <c r="P79" s="361">
        <v>0</v>
      </c>
      <c r="Q79" s="361">
        <v>0</v>
      </c>
      <c r="R79" s="361">
        <v>0</v>
      </c>
      <c r="S79" s="361">
        <v>0</v>
      </c>
      <c r="T79" s="103">
        <v>0</v>
      </c>
      <c r="U79" s="361">
        <v>0</v>
      </c>
      <c r="V79" s="114" t="s">
        <v>975</v>
      </c>
      <c r="W79" s="361">
        <v>1499</v>
      </c>
      <c r="X79" s="361">
        <v>4597800</v>
      </c>
      <c r="Y79" s="361">
        <v>0</v>
      </c>
      <c r="Z79" s="361">
        <v>0</v>
      </c>
      <c r="AA79" s="361">
        <v>0</v>
      </c>
      <c r="AB79" s="361">
        <v>0</v>
      </c>
      <c r="AC79" s="361">
        <v>0</v>
      </c>
      <c r="AD79" s="361">
        <v>0</v>
      </c>
      <c r="AE79" s="361">
        <v>0</v>
      </c>
      <c r="AF79" s="361">
        <v>0</v>
      </c>
      <c r="AG79" s="361">
        <v>0</v>
      </c>
      <c r="AH79" s="361">
        <v>0</v>
      </c>
      <c r="AI79" s="361">
        <v>0</v>
      </c>
      <c r="AJ79" s="380">
        <v>103575.67</v>
      </c>
      <c r="AK79" s="380">
        <v>69166.33</v>
      </c>
      <c r="AL79" s="380">
        <v>0</v>
      </c>
      <c r="AN79" s="390">
        <f>I79/'Приложение 1.1'!J77</f>
        <v>0</v>
      </c>
      <c r="AO79" s="390" t="e">
        <f t="shared" si="10"/>
        <v>#DIV/0!</v>
      </c>
      <c r="AP79" s="390" t="e">
        <f t="shared" si="11"/>
        <v>#DIV/0!</v>
      </c>
      <c r="AQ79" s="390" t="e">
        <f t="shared" si="12"/>
        <v>#DIV/0!</v>
      </c>
      <c r="AR79" s="390" t="e">
        <f t="shared" si="13"/>
        <v>#DIV/0!</v>
      </c>
      <c r="AS79" s="390" t="e">
        <f t="shared" si="14"/>
        <v>#DIV/0!</v>
      </c>
      <c r="AT79" s="390" t="e">
        <f t="shared" si="15"/>
        <v>#DIV/0!</v>
      </c>
      <c r="AU79" s="390">
        <f t="shared" si="16"/>
        <v>3067.2448298865911</v>
      </c>
      <c r="AV79" s="390" t="e">
        <f t="shared" si="17"/>
        <v>#DIV/0!</v>
      </c>
      <c r="AW79" s="390" t="e">
        <f t="shared" si="18"/>
        <v>#DIV/0!</v>
      </c>
      <c r="AX79" s="390" t="e">
        <f t="shared" si="19"/>
        <v>#DIV/0!</v>
      </c>
      <c r="AY79" s="390">
        <f>AI79/'Приложение 1.1'!J77</f>
        <v>0</v>
      </c>
      <c r="AZ79" s="390">
        <v>730.08</v>
      </c>
      <c r="BA79" s="390">
        <v>2070.12</v>
      </c>
      <c r="BB79" s="390">
        <v>848.92</v>
      </c>
      <c r="BC79" s="390">
        <v>819.73</v>
      </c>
      <c r="BD79" s="390">
        <v>611.5</v>
      </c>
      <c r="BE79" s="390">
        <v>1080.04</v>
      </c>
      <c r="BF79" s="390">
        <v>2102000</v>
      </c>
      <c r="BG79" s="390">
        <f t="shared" si="20"/>
        <v>4607.6000000000004</v>
      </c>
      <c r="BH79" s="390">
        <v>8748.57</v>
      </c>
      <c r="BI79" s="390">
        <v>3389.61</v>
      </c>
      <c r="BJ79" s="390">
        <v>5995.76</v>
      </c>
      <c r="BK79" s="390">
        <v>548.62</v>
      </c>
      <c r="BL79" s="391" t="str">
        <f t="shared" si="21"/>
        <v xml:space="preserve"> </v>
      </c>
      <c r="BM79" s="391" t="e">
        <f t="shared" si="22"/>
        <v>#DIV/0!</v>
      </c>
      <c r="BN79" s="391" t="e">
        <f t="shared" si="23"/>
        <v>#DIV/0!</v>
      </c>
      <c r="BO79" s="391" t="e">
        <f t="shared" si="24"/>
        <v>#DIV/0!</v>
      </c>
      <c r="BP79" s="391" t="e">
        <f t="shared" si="25"/>
        <v>#DIV/0!</v>
      </c>
      <c r="BQ79" s="391" t="e">
        <f t="shared" si="26"/>
        <v>#DIV/0!</v>
      </c>
      <c r="BR79" s="391" t="e">
        <f t="shared" si="27"/>
        <v>#DIV/0!</v>
      </c>
      <c r="BS79" s="391" t="str">
        <f t="shared" si="34"/>
        <v xml:space="preserve"> </v>
      </c>
      <c r="BT79" s="391" t="e">
        <f t="shared" si="28"/>
        <v>#DIV/0!</v>
      </c>
      <c r="BU79" s="391" t="e">
        <f t="shared" si="29"/>
        <v>#DIV/0!</v>
      </c>
      <c r="BV79" s="391" t="e">
        <f t="shared" si="30"/>
        <v>#DIV/0!</v>
      </c>
      <c r="BW79" s="391" t="str">
        <f t="shared" si="31"/>
        <v xml:space="preserve"> </v>
      </c>
      <c r="BY79" s="388">
        <f t="shared" si="39"/>
        <v>2.1711509929060471</v>
      </c>
      <c r="BZ79" s="392">
        <f t="shared" si="40"/>
        <v>1.4498631392407824</v>
      </c>
      <c r="CA79" s="393">
        <f t="shared" si="41"/>
        <v>3182.482988659106</v>
      </c>
      <c r="CB79" s="390">
        <f t="shared" si="35"/>
        <v>4814.95</v>
      </c>
      <c r="CC79" s="18" t="str">
        <f t="shared" si="32"/>
        <v xml:space="preserve"> </v>
      </c>
    </row>
    <row r="80" spans="1:81" s="26" customFormat="1" ht="9" customHeight="1">
      <c r="A80" s="368">
        <v>64</v>
      </c>
      <c r="B80" s="173" t="s">
        <v>537</v>
      </c>
      <c r="C80" s="178">
        <v>3791</v>
      </c>
      <c r="D80" s="114"/>
      <c r="E80" s="389">
        <f t="shared" si="38"/>
        <v>371818.85999999987</v>
      </c>
      <c r="F80" s="269">
        <v>3173968</v>
      </c>
      <c r="G80" s="178">
        <f t="shared" si="42"/>
        <v>3545786.86</v>
      </c>
      <c r="H80" s="361">
        <f t="shared" si="9"/>
        <v>0</v>
      </c>
      <c r="I80" s="178">
        <v>0</v>
      </c>
      <c r="J80" s="178">
        <v>0</v>
      </c>
      <c r="K80" s="178">
        <v>0</v>
      </c>
      <c r="L80" s="178">
        <v>0</v>
      </c>
      <c r="M80" s="178">
        <v>0</v>
      </c>
      <c r="N80" s="361">
        <v>0</v>
      </c>
      <c r="O80" s="361">
        <v>0</v>
      </c>
      <c r="P80" s="361">
        <v>0</v>
      </c>
      <c r="Q80" s="361">
        <v>0</v>
      </c>
      <c r="R80" s="361">
        <v>0</v>
      </c>
      <c r="S80" s="361">
        <v>0</v>
      </c>
      <c r="T80" s="103">
        <v>0</v>
      </c>
      <c r="U80" s="361">
        <v>0</v>
      </c>
      <c r="V80" s="114" t="s">
        <v>975</v>
      </c>
      <c r="W80" s="361">
        <v>1037</v>
      </c>
      <c r="X80" s="361">
        <v>3427477.23</v>
      </c>
      <c r="Y80" s="361">
        <v>0</v>
      </c>
      <c r="Z80" s="361">
        <v>0</v>
      </c>
      <c r="AA80" s="361">
        <v>0</v>
      </c>
      <c r="AB80" s="361">
        <v>0</v>
      </c>
      <c r="AC80" s="361">
        <v>0</v>
      </c>
      <c r="AD80" s="361">
        <v>0</v>
      </c>
      <c r="AE80" s="361">
        <v>0</v>
      </c>
      <c r="AF80" s="361">
        <v>0</v>
      </c>
      <c r="AG80" s="361">
        <v>0</v>
      </c>
      <c r="AH80" s="361">
        <v>0</v>
      </c>
      <c r="AI80" s="361">
        <v>0</v>
      </c>
      <c r="AJ80" s="380">
        <v>70938.16</v>
      </c>
      <c r="AK80" s="380">
        <v>47371.47</v>
      </c>
      <c r="AL80" s="380">
        <v>0</v>
      </c>
      <c r="AN80" s="390">
        <f>I80/'Приложение 1.1'!J78</f>
        <v>0</v>
      </c>
      <c r="AO80" s="390" t="e">
        <f t="shared" si="10"/>
        <v>#DIV/0!</v>
      </c>
      <c r="AP80" s="390" t="e">
        <f t="shared" si="11"/>
        <v>#DIV/0!</v>
      </c>
      <c r="AQ80" s="390" t="e">
        <f t="shared" si="12"/>
        <v>#DIV/0!</v>
      </c>
      <c r="AR80" s="390" t="e">
        <f t="shared" si="13"/>
        <v>#DIV/0!</v>
      </c>
      <c r="AS80" s="390" t="e">
        <f t="shared" si="14"/>
        <v>#DIV/0!</v>
      </c>
      <c r="AT80" s="390" t="e">
        <f t="shared" si="15"/>
        <v>#DIV/0!</v>
      </c>
      <c r="AU80" s="390">
        <f t="shared" si="16"/>
        <v>3305.1853712632592</v>
      </c>
      <c r="AV80" s="390" t="e">
        <f t="shared" si="17"/>
        <v>#DIV/0!</v>
      </c>
      <c r="AW80" s="390" t="e">
        <f t="shared" si="18"/>
        <v>#DIV/0!</v>
      </c>
      <c r="AX80" s="390" t="e">
        <f t="shared" si="19"/>
        <v>#DIV/0!</v>
      </c>
      <c r="AY80" s="390">
        <f>AI80/'Приложение 1.1'!J78</f>
        <v>0</v>
      </c>
      <c r="AZ80" s="390">
        <v>730.08</v>
      </c>
      <c r="BA80" s="390">
        <v>2070.12</v>
      </c>
      <c r="BB80" s="390">
        <v>848.92</v>
      </c>
      <c r="BC80" s="390">
        <v>819.73</v>
      </c>
      <c r="BD80" s="390">
        <v>611.5</v>
      </c>
      <c r="BE80" s="390">
        <v>1080.04</v>
      </c>
      <c r="BF80" s="390">
        <v>2102000</v>
      </c>
      <c r="BG80" s="390">
        <f t="shared" si="20"/>
        <v>4607.6000000000004</v>
      </c>
      <c r="BH80" s="390">
        <v>8748.57</v>
      </c>
      <c r="BI80" s="390">
        <v>3389.61</v>
      </c>
      <c r="BJ80" s="390">
        <v>5995.76</v>
      </c>
      <c r="BK80" s="390">
        <v>548.62</v>
      </c>
      <c r="BL80" s="391" t="str">
        <f t="shared" si="21"/>
        <v xml:space="preserve"> </v>
      </c>
      <c r="BM80" s="391" t="e">
        <f t="shared" si="22"/>
        <v>#DIV/0!</v>
      </c>
      <c r="BN80" s="391" t="e">
        <f t="shared" si="23"/>
        <v>#DIV/0!</v>
      </c>
      <c r="BO80" s="391" t="e">
        <f t="shared" si="24"/>
        <v>#DIV/0!</v>
      </c>
      <c r="BP80" s="391" t="e">
        <f t="shared" si="25"/>
        <v>#DIV/0!</v>
      </c>
      <c r="BQ80" s="391" t="e">
        <f t="shared" si="26"/>
        <v>#DIV/0!</v>
      </c>
      <c r="BR80" s="391" t="e">
        <f t="shared" si="27"/>
        <v>#DIV/0!</v>
      </c>
      <c r="BS80" s="391" t="str">
        <f t="shared" si="34"/>
        <v xml:space="preserve"> </v>
      </c>
      <c r="BT80" s="391" t="e">
        <f t="shared" si="28"/>
        <v>#DIV/0!</v>
      </c>
      <c r="BU80" s="391" t="e">
        <f t="shared" si="29"/>
        <v>#DIV/0!</v>
      </c>
      <c r="BV80" s="391" t="e">
        <f t="shared" si="30"/>
        <v>#DIV/0!</v>
      </c>
      <c r="BW80" s="391" t="str">
        <f t="shared" si="31"/>
        <v xml:space="preserve"> </v>
      </c>
      <c r="BY80" s="388">
        <f t="shared" si="39"/>
        <v>2.0006323786760269</v>
      </c>
      <c r="BZ80" s="392">
        <f t="shared" si="40"/>
        <v>1.3359931623188428</v>
      </c>
      <c r="CA80" s="393">
        <f t="shared" si="41"/>
        <v>3419.2737319189969</v>
      </c>
      <c r="CB80" s="390">
        <f t="shared" si="35"/>
        <v>4814.95</v>
      </c>
      <c r="CC80" s="18" t="str">
        <f t="shared" si="32"/>
        <v xml:space="preserve"> </v>
      </c>
    </row>
    <row r="81" spans="1:81" s="26" customFormat="1" ht="9" customHeight="1">
      <c r="A81" s="368">
        <v>65</v>
      </c>
      <c r="B81" s="173" t="s">
        <v>538</v>
      </c>
      <c r="C81" s="178">
        <v>3980.7</v>
      </c>
      <c r="D81" s="174"/>
      <c r="E81" s="389">
        <f t="shared" ref="E81:E112" si="43">G81-F81</f>
        <v>-5762121.9000000004</v>
      </c>
      <c r="F81" s="389">
        <v>7292642.4000000004</v>
      </c>
      <c r="G81" s="269">
        <f>ROUND(H81+U81+X81+Z81+AB81+AD81+AF81+AH81+AJ81+AK81+AL81+AI81,2)</f>
        <v>1530520.5</v>
      </c>
      <c r="H81" s="361">
        <f>ROUND(I81+K81+M81+O81+Q81+S81,2)</f>
        <v>1154969</v>
      </c>
      <c r="I81" s="178">
        <v>0</v>
      </c>
      <c r="J81" s="178">
        <v>1370</v>
      </c>
      <c r="K81" s="178">
        <v>792213</v>
      </c>
      <c r="L81" s="178">
        <v>0</v>
      </c>
      <c r="M81" s="178">
        <v>0</v>
      </c>
      <c r="N81" s="361">
        <v>353.93</v>
      </c>
      <c r="O81" s="361">
        <v>285266</v>
      </c>
      <c r="P81" s="361">
        <v>0</v>
      </c>
      <c r="Q81" s="361">
        <v>0</v>
      </c>
      <c r="R81" s="361">
        <v>132.5</v>
      </c>
      <c r="S81" s="361">
        <v>77490</v>
      </c>
      <c r="T81" s="103">
        <v>0</v>
      </c>
      <c r="U81" s="361">
        <v>0</v>
      </c>
      <c r="V81" s="174"/>
      <c r="W81" s="361">
        <v>0</v>
      </c>
      <c r="X81" s="361">
        <v>0</v>
      </c>
      <c r="Y81" s="361">
        <v>0</v>
      </c>
      <c r="Z81" s="361">
        <v>0</v>
      </c>
      <c r="AA81" s="361">
        <v>0</v>
      </c>
      <c r="AB81" s="361">
        <v>0</v>
      </c>
      <c r="AC81" s="361">
        <v>0</v>
      </c>
      <c r="AD81" s="361">
        <v>0</v>
      </c>
      <c r="AE81" s="361">
        <v>0</v>
      </c>
      <c r="AF81" s="361">
        <v>0</v>
      </c>
      <c r="AG81" s="361">
        <v>0</v>
      </c>
      <c r="AH81" s="361">
        <v>0</v>
      </c>
      <c r="AI81" s="380">
        <v>74730</v>
      </c>
      <c r="AJ81" s="380">
        <v>191431.86</v>
      </c>
      <c r="AK81" s="380">
        <v>109389.64</v>
      </c>
      <c r="AL81" s="380">
        <v>0</v>
      </c>
      <c r="AN81" s="390">
        <f>I81/'Приложение 1.1'!J79</f>
        <v>0</v>
      </c>
      <c r="AO81" s="390">
        <f t="shared" si="10"/>
        <v>578.25766423357663</v>
      </c>
      <c r="AP81" s="390" t="e">
        <f t="shared" si="11"/>
        <v>#DIV/0!</v>
      </c>
      <c r="AQ81" s="390">
        <f t="shared" si="12"/>
        <v>805.99553584042042</v>
      </c>
      <c r="AR81" s="390" t="e">
        <f t="shared" si="13"/>
        <v>#DIV/0!</v>
      </c>
      <c r="AS81" s="390">
        <f t="shared" si="14"/>
        <v>584.83018867924534</v>
      </c>
      <c r="AT81" s="390" t="e">
        <f t="shared" si="15"/>
        <v>#DIV/0!</v>
      </c>
      <c r="AU81" s="390" t="e">
        <f t="shared" si="16"/>
        <v>#DIV/0!</v>
      </c>
      <c r="AV81" s="390" t="e">
        <f t="shared" si="17"/>
        <v>#DIV/0!</v>
      </c>
      <c r="AW81" s="390" t="e">
        <f t="shared" si="18"/>
        <v>#DIV/0!</v>
      </c>
      <c r="AX81" s="390" t="e">
        <f t="shared" si="19"/>
        <v>#DIV/0!</v>
      </c>
      <c r="AY81" s="390">
        <f>AI81/'Приложение 1.1'!J79</f>
        <v>18.773080111538171</v>
      </c>
      <c r="AZ81" s="390">
        <v>730.08</v>
      </c>
      <c r="BA81" s="390">
        <v>2070.12</v>
      </c>
      <c r="BB81" s="390">
        <v>848.92</v>
      </c>
      <c r="BC81" s="390">
        <v>819.73</v>
      </c>
      <c r="BD81" s="390">
        <v>611.5</v>
      </c>
      <c r="BE81" s="390">
        <v>1080.04</v>
      </c>
      <c r="BF81" s="390">
        <v>2102000</v>
      </c>
      <c r="BG81" s="390">
        <f t="shared" si="20"/>
        <v>4422.8500000000004</v>
      </c>
      <c r="BH81" s="390">
        <v>8748.57</v>
      </c>
      <c r="BI81" s="390">
        <v>3389.61</v>
      </c>
      <c r="BJ81" s="390">
        <v>5995.76</v>
      </c>
      <c r="BK81" s="390">
        <v>548.62</v>
      </c>
      <c r="BL81" s="391" t="str">
        <f t="shared" si="21"/>
        <v xml:space="preserve"> </v>
      </c>
      <c r="BM81" s="391" t="str">
        <f t="shared" si="22"/>
        <v xml:space="preserve"> </v>
      </c>
      <c r="BN81" s="391" t="e">
        <f t="shared" si="23"/>
        <v>#DIV/0!</v>
      </c>
      <c r="BO81" s="391" t="str">
        <f t="shared" si="24"/>
        <v xml:space="preserve"> </v>
      </c>
      <c r="BP81" s="391" t="e">
        <f t="shared" si="25"/>
        <v>#DIV/0!</v>
      </c>
      <c r="BQ81" s="391" t="str">
        <f t="shared" si="26"/>
        <v xml:space="preserve"> </v>
      </c>
      <c r="BR81" s="391" t="e">
        <f t="shared" si="27"/>
        <v>#DIV/0!</v>
      </c>
      <c r="BS81" s="391" t="e">
        <f t="shared" si="34"/>
        <v>#DIV/0!</v>
      </c>
      <c r="BT81" s="391" t="e">
        <f t="shared" si="28"/>
        <v>#DIV/0!</v>
      </c>
      <c r="BU81" s="391" t="e">
        <f t="shared" si="29"/>
        <v>#DIV/0!</v>
      </c>
      <c r="BV81" s="391" t="e">
        <f t="shared" si="30"/>
        <v>#DIV/0!</v>
      </c>
      <c r="BW81" s="391" t="str">
        <f t="shared" si="31"/>
        <v xml:space="preserve"> </v>
      </c>
      <c r="BY81" s="388">
        <f t="shared" ref="BY81:BY112" si="44">AJ81/G81*100</f>
        <v>12.50763122741577</v>
      </c>
      <c r="BZ81" s="392">
        <f t="shared" ref="BZ81:BZ112" si="45">AK81/G81*100</f>
        <v>7.1472182175932959</v>
      </c>
      <c r="CA81" s="393" t="e">
        <f t="shared" ref="CA81:CA112" si="46">G81/W81</f>
        <v>#DIV/0!</v>
      </c>
      <c r="CB81" s="390">
        <f t="shared" si="35"/>
        <v>4621.88</v>
      </c>
      <c r="CC81" s="18" t="e">
        <f t="shared" si="32"/>
        <v>#DIV/0!</v>
      </c>
    </row>
    <row r="82" spans="1:81" s="26" customFormat="1" ht="9" customHeight="1">
      <c r="A82" s="368">
        <v>66</v>
      </c>
      <c r="B82" s="173" t="s">
        <v>539</v>
      </c>
      <c r="C82" s="178">
        <v>1781.2</v>
      </c>
      <c r="D82" s="174"/>
      <c r="E82" s="389">
        <f t="shared" si="43"/>
        <v>103660.79000000004</v>
      </c>
      <c r="F82" s="389">
        <v>2037420</v>
      </c>
      <c r="G82" s="178">
        <f t="shared" ref="G82:G94" si="47">ROUND(H82+U82+X82+Z82+AB82+AD82+AF82+AH82+AI82+AJ82+AK82+AL82,2)</f>
        <v>2141080.79</v>
      </c>
      <c r="H82" s="361">
        <f t="shared" ref="H82:H144" si="48">I82+K82+M82+O82+Q82+S82</f>
        <v>0</v>
      </c>
      <c r="I82" s="178">
        <v>0</v>
      </c>
      <c r="J82" s="178">
        <v>0</v>
      </c>
      <c r="K82" s="178">
        <v>0</v>
      </c>
      <c r="L82" s="178">
        <v>0</v>
      </c>
      <c r="M82" s="178">
        <v>0</v>
      </c>
      <c r="N82" s="361">
        <v>0</v>
      </c>
      <c r="O82" s="361">
        <v>0</v>
      </c>
      <c r="P82" s="361">
        <v>0</v>
      </c>
      <c r="Q82" s="361">
        <v>0</v>
      </c>
      <c r="R82" s="361">
        <v>0</v>
      </c>
      <c r="S82" s="361">
        <v>0</v>
      </c>
      <c r="T82" s="103">
        <v>0</v>
      </c>
      <c r="U82" s="361">
        <v>0</v>
      </c>
      <c r="V82" s="174" t="s">
        <v>976</v>
      </c>
      <c r="W82" s="361">
        <v>625</v>
      </c>
      <c r="X82" s="361">
        <v>2053217.06</v>
      </c>
      <c r="Y82" s="361">
        <v>0</v>
      </c>
      <c r="Z82" s="361">
        <v>0</v>
      </c>
      <c r="AA82" s="361">
        <v>0</v>
      </c>
      <c r="AB82" s="361">
        <v>0</v>
      </c>
      <c r="AC82" s="361">
        <v>0</v>
      </c>
      <c r="AD82" s="361">
        <v>0</v>
      </c>
      <c r="AE82" s="361">
        <v>0</v>
      </c>
      <c r="AF82" s="361">
        <v>0</v>
      </c>
      <c r="AG82" s="361">
        <v>0</v>
      </c>
      <c r="AH82" s="361">
        <v>0</v>
      </c>
      <c r="AI82" s="361">
        <v>0</v>
      </c>
      <c r="AJ82" s="380">
        <v>57455.24</v>
      </c>
      <c r="AK82" s="380">
        <v>30408.49</v>
      </c>
      <c r="AL82" s="380">
        <v>0</v>
      </c>
      <c r="AN82" s="390">
        <f>I82/'Приложение 1.1'!J80</f>
        <v>0</v>
      </c>
      <c r="AO82" s="390" t="e">
        <f t="shared" ref="AO82:AO145" si="49">K82/J82</f>
        <v>#DIV/0!</v>
      </c>
      <c r="AP82" s="390" t="e">
        <f t="shared" ref="AP82:AP145" si="50">M82/L82</f>
        <v>#DIV/0!</v>
      </c>
      <c r="AQ82" s="390" t="e">
        <f t="shared" ref="AQ82:AQ145" si="51">O82/N82</f>
        <v>#DIV/0!</v>
      </c>
      <c r="AR82" s="390" t="e">
        <f t="shared" ref="AR82:AR145" si="52">Q82/P82</f>
        <v>#DIV/0!</v>
      </c>
      <c r="AS82" s="390" t="e">
        <f t="shared" ref="AS82:AS145" si="53">S82/R82</f>
        <v>#DIV/0!</v>
      </c>
      <c r="AT82" s="390" t="e">
        <f t="shared" ref="AT82:AT145" si="54">U82/T82</f>
        <v>#DIV/0!</v>
      </c>
      <c r="AU82" s="390">
        <f t="shared" ref="AU82:AU145" si="55">X82/W82</f>
        <v>3285.1472960000001</v>
      </c>
      <c r="AV82" s="390" t="e">
        <f t="shared" ref="AV82:AV145" si="56">Z82/Y82</f>
        <v>#DIV/0!</v>
      </c>
      <c r="AW82" s="390" t="e">
        <f t="shared" ref="AW82:AW145" si="57">AB82/AA82</f>
        <v>#DIV/0!</v>
      </c>
      <c r="AX82" s="390" t="e">
        <f t="shared" ref="AX82:AX145" si="58">AH82/AG82</f>
        <v>#DIV/0!</v>
      </c>
      <c r="AY82" s="390">
        <f>AI82/'Приложение 1.1'!J80</f>
        <v>0</v>
      </c>
      <c r="AZ82" s="390">
        <v>730.08</v>
      </c>
      <c r="BA82" s="390">
        <v>2070.12</v>
      </c>
      <c r="BB82" s="390">
        <v>848.92</v>
      </c>
      <c r="BC82" s="390">
        <v>819.73</v>
      </c>
      <c r="BD82" s="390">
        <v>611.5</v>
      </c>
      <c r="BE82" s="390">
        <v>1080.04</v>
      </c>
      <c r="BF82" s="390">
        <v>2102000</v>
      </c>
      <c r="BG82" s="390">
        <f t="shared" ref="BG82:BG145" si="59">IF(V82="ПК",4607.6,4422.85)</f>
        <v>4422.8500000000004</v>
      </c>
      <c r="BH82" s="390">
        <v>8748.57</v>
      </c>
      <c r="BI82" s="390">
        <v>3389.61</v>
      </c>
      <c r="BJ82" s="390">
        <v>5995.76</v>
      </c>
      <c r="BK82" s="390">
        <v>548.62</v>
      </c>
      <c r="BL82" s="391" t="str">
        <f t="shared" ref="BL82:BL145" si="60">IF(AN82&gt;AZ82, "+", " ")</f>
        <v xml:space="preserve"> </v>
      </c>
      <c r="BM82" s="391" t="e">
        <f t="shared" ref="BM82:BM145" si="61">IF(AO82&gt;BA82, "+", " ")</f>
        <v>#DIV/0!</v>
      </c>
      <c r="BN82" s="391" t="e">
        <f t="shared" ref="BN82:BN145" si="62">IF(AP82&gt;BB82, "+", " ")</f>
        <v>#DIV/0!</v>
      </c>
      <c r="BO82" s="391" t="e">
        <f t="shared" ref="BO82:BO145" si="63">IF(AQ82&gt;BC82, "+", " ")</f>
        <v>#DIV/0!</v>
      </c>
      <c r="BP82" s="391" t="e">
        <f t="shared" ref="BP82:BP145" si="64">IF(AR82&gt;BD82, "+", " ")</f>
        <v>#DIV/0!</v>
      </c>
      <c r="BQ82" s="391" t="e">
        <f t="shared" ref="BQ82:BQ145" si="65">IF(AS82&gt;BE82, "+", " ")</f>
        <v>#DIV/0!</v>
      </c>
      <c r="BR82" s="391" t="e">
        <f t="shared" ref="BR82:BR145" si="66">IF(AT82&gt;BF82, "+", " ")</f>
        <v>#DIV/0!</v>
      </c>
      <c r="BS82" s="391" t="str">
        <f t="shared" ref="BS82:BS145" si="67">IF(AU82&gt;BG82, "+", " ")</f>
        <v xml:space="preserve"> </v>
      </c>
      <c r="BT82" s="391" t="e">
        <f t="shared" ref="BT82:BT145" si="68">IF(AV82&gt;BH82, "+", " ")</f>
        <v>#DIV/0!</v>
      </c>
      <c r="BU82" s="391" t="e">
        <f t="shared" ref="BU82:BU145" si="69">IF(AW82&gt;BI82, "+", " ")</f>
        <v>#DIV/0!</v>
      </c>
      <c r="BV82" s="391" t="e">
        <f t="shared" ref="BV82:BV145" si="70">IF(AX82&gt;BJ82, "+", " ")</f>
        <v>#DIV/0!</v>
      </c>
      <c r="BW82" s="391" t="str">
        <f t="shared" ref="BW82:BW145" si="71">IF(AY82&gt;BK82, "+", " ")</f>
        <v xml:space="preserve"> </v>
      </c>
      <c r="BY82" s="388">
        <f t="shared" si="44"/>
        <v>2.683469034346901</v>
      </c>
      <c r="BZ82" s="392">
        <f t="shared" si="45"/>
        <v>1.4202401956070045</v>
      </c>
      <c r="CA82" s="393">
        <f t="shared" si="46"/>
        <v>3425.7292640000001</v>
      </c>
      <c r="CB82" s="390">
        <f t="shared" ref="CB82:CB141" si="72">IF(V82="ПК",4814.95,4621.88)</f>
        <v>4621.88</v>
      </c>
      <c r="CC82" s="18" t="str">
        <f t="shared" ref="CC82:CC144" si="73">IF(CA82&gt;CB82, "+", " ")</f>
        <v xml:space="preserve"> </v>
      </c>
    </row>
    <row r="83" spans="1:81" s="26" customFormat="1" ht="9" customHeight="1">
      <c r="A83" s="368">
        <v>67</v>
      </c>
      <c r="B83" s="173" t="s">
        <v>540</v>
      </c>
      <c r="C83" s="178">
        <v>1653.8</v>
      </c>
      <c r="D83" s="114"/>
      <c r="E83" s="389">
        <f t="shared" si="43"/>
        <v>-3473060.1900000004</v>
      </c>
      <c r="F83" s="269">
        <v>5099686.4000000004</v>
      </c>
      <c r="G83" s="178">
        <f t="shared" si="47"/>
        <v>1626626.21</v>
      </c>
      <c r="H83" s="361">
        <f t="shared" si="48"/>
        <v>0</v>
      </c>
      <c r="I83" s="178">
        <v>0</v>
      </c>
      <c r="J83" s="178">
        <v>0</v>
      </c>
      <c r="K83" s="178">
        <v>0</v>
      </c>
      <c r="L83" s="178">
        <v>0</v>
      </c>
      <c r="M83" s="178">
        <v>0</v>
      </c>
      <c r="N83" s="361">
        <v>0</v>
      </c>
      <c r="O83" s="361">
        <v>0</v>
      </c>
      <c r="P83" s="361">
        <v>0</v>
      </c>
      <c r="Q83" s="361">
        <v>0</v>
      </c>
      <c r="R83" s="361">
        <v>0</v>
      </c>
      <c r="S83" s="361">
        <v>0</v>
      </c>
      <c r="T83" s="103">
        <v>0</v>
      </c>
      <c r="U83" s="361">
        <v>0</v>
      </c>
      <c r="V83" s="114" t="s">
        <v>975</v>
      </c>
      <c r="W83" s="361">
        <v>631.5</v>
      </c>
      <c r="X83" s="361">
        <v>1436152.92</v>
      </c>
      <c r="Y83" s="361">
        <v>0</v>
      </c>
      <c r="Z83" s="361">
        <v>0</v>
      </c>
      <c r="AA83" s="361">
        <v>0</v>
      </c>
      <c r="AB83" s="361">
        <v>0</v>
      </c>
      <c r="AC83" s="361">
        <v>0</v>
      </c>
      <c r="AD83" s="361">
        <v>0</v>
      </c>
      <c r="AE83" s="361">
        <v>0</v>
      </c>
      <c r="AF83" s="361">
        <v>0</v>
      </c>
      <c r="AG83" s="361">
        <v>0</v>
      </c>
      <c r="AH83" s="361">
        <v>0</v>
      </c>
      <c r="AI83" s="361">
        <v>0</v>
      </c>
      <c r="AJ83" s="380">
        <v>113977.99</v>
      </c>
      <c r="AK83" s="380">
        <v>76495.3</v>
      </c>
      <c r="AL83" s="380">
        <v>0</v>
      </c>
      <c r="AN83" s="390">
        <f>I83/'Приложение 1.1'!J81</f>
        <v>0</v>
      </c>
      <c r="AO83" s="390" t="e">
        <f t="shared" si="49"/>
        <v>#DIV/0!</v>
      </c>
      <c r="AP83" s="390" t="e">
        <f t="shared" si="50"/>
        <v>#DIV/0!</v>
      </c>
      <c r="AQ83" s="390" t="e">
        <f t="shared" si="51"/>
        <v>#DIV/0!</v>
      </c>
      <c r="AR83" s="390" t="e">
        <f t="shared" si="52"/>
        <v>#DIV/0!</v>
      </c>
      <c r="AS83" s="390" t="e">
        <f t="shared" si="53"/>
        <v>#DIV/0!</v>
      </c>
      <c r="AT83" s="390" t="e">
        <f t="shared" si="54"/>
        <v>#DIV/0!</v>
      </c>
      <c r="AU83" s="390">
        <f t="shared" si="55"/>
        <v>2274.1930641330164</v>
      </c>
      <c r="AV83" s="390" t="e">
        <f t="shared" si="56"/>
        <v>#DIV/0!</v>
      </c>
      <c r="AW83" s="390" t="e">
        <f t="shared" si="57"/>
        <v>#DIV/0!</v>
      </c>
      <c r="AX83" s="390" t="e">
        <f t="shared" si="58"/>
        <v>#DIV/0!</v>
      </c>
      <c r="AY83" s="390">
        <f>AI83/'Приложение 1.1'!J81</f>
        <v>0</v>
      </c>
      <c r="AZ83" s="390">
        <v>730.08</v>
      </c>
      <c r="BA83" s="390">
        <v>2070.12</v>
      </c>
      <c r="BB83" s="390">
        <v>848.92</v>
      </c>
      <c r="BC83" s="390">
        <v>819.73</v>
      </c>
      <c r="BD83" s="390">
        <v>611.5</v>
      </c>
      <c r="BE83" s="390">
        <v>1080.04</v>
      </c>
      <c r="BF83" s="390">
        <v>2102000</v>
      </c>
      <c r="BG83" s="390">
        <f t="shared" si="59"/>
        <v>4607.6000000000004</v>
      </c>
      <c r="BH83" s="390">
        <v>8748.57</v>
      </c>
      <c r="BI83" s="390">
        <v>3389.61</v>
      </c>
      <c r="BJ83" s="390">
        <v>5995.76</v>
      </c>
      <c r="BK83" s="390">
        <v>548.62</v>
      </c>
      <c r="BL83" s="391" t="str">
        <f t="shared" si="60"/>
        <v xml:space="preserve"> </v>
      </c>
      <c r="BM83" s="391" t="e">
        <f t="shared" si="61"/>
        <v>#DIV/0!</v>
      </c>
      <c r="BN83" s="391" t="e">
        <f t="shared" si="62"/>
        <v>#DIV/0!</v>
      </c>
      <c r="BO83" s="391" t="e">
        <f t="shared" si="63"/>
        <v>#DIV/0!</v>
      </c>
      <c r="BP83" s="391" t="e">
        <f t="shared" si="64"/>
        <v>#DIV/0!</v>
      </c>
      <c r="BQ83" s="391" t="e">
        <f t="shared" si="65"/>
        <v>#DIV/0!</v>
      </c>
      <c r="BR83" s="391" t="e">
        <f t="shared" si="66"/>
        <v>#DIV/0!</v>
      </c>
      <c r="BS83" s="391" t="str">
        <f t="shared" si="67"/>
        <v xml:space="preserve"> </v>
      </c>
      <c r="BT83" s="391" t="e">
        <f t="shared" si="68"/>
        <v>#DIV/0!</v>
      </c>
      <c r="BU83" s="391" t="e">
        <f t="shared" si="69"/>
        <v>#DIV/0!</v>
      </c>
      <c r="BV83" s="391" t="e">
        <f t="shared" si="70"/>
        <v>#DIV/0!</v>
      </c>
      <c r="BW83" s="391" t="str">
        <f t="shared" si="71"/>
        <v xml:space="preserve"> </v>
      </c>
      <c r="BY83" s="388">
        <f t="shared" si="44"/>
        <v>7.0070179183944177</v>
      </c>
      <c r="BZ83" s="392">
        <f t="shared" si="45"/>
        <v>4.7026968783442884</v>
      </c>
      <c r="CA83" s="393">
        <f t="shared" si="46"/>
        <v>2575.8134758511478</v>
      </c>
      <c r="CB83" s="390">
        <f t="shared" si="72"/>
        <v>4814.95</v>
      </c>
      <c r="CC83" s="18" t="str">
        <f t="shared" si="73"/>
        <v xml:space="preserve"> </v>
      </c>
    </row>
    <row r="84" spans="1:81" s="26" customFormat="1" ht="9" customHeight="1">
      <c r="A84" s="368">
        <v>68</v>
      </c>
      <c r="B84" s="173" t="s">
        <v>541</v>
      </c>
      <c r="C84" s="178">
        <v>3742.7</v>
      </c>
      <c r="D84" s="114"/>
      <c r="E84" s="389">
        <f t="shared" si="43"/>
        <v>-1432414.08</v>
      </c>
      <c r="F84" s="269">
        <v>3477362</v>
      </c>
      <c r="G84" s="178">
        <f t="shared" si="47"/>
        <v>2044947.92</v>
      </c>
      <c r="H84" s="361">
        <f t="shared" si="48"/>
        <v>0</v>
      </c>
      <c r="I84" s="178">
        <v>0</v>
      </c>
      <c r="J84" s="178">
        <v>0</v>
      </c>
      <c r="K84" s="178">
        <v>0</v>
      </c>
      <c r="L84" s="178">
        <v>0</v>
      </c>
      <c r="M84" s="178">
        <v>0</v>
      </c>
      <c r="N84" s="361">
        <v>0</v>
      </c>
      <c r="O84" s="361">
        <v>0</v>
      </c>
      <c r="P84" s="361">
        <v>0</v>
      </c>
      <c r="Q84" s="361">
        <v>0</v>
      </c>
      <c r="R84" s="361">
        <v>0</v>
      </c>
      <c r="S84" s="361">
        <v>0</v>
      </c>
      <c r="T84" s="103">
        <v>0</v>
      </c>
      <c r="U84" s="361">
        <v>0</v>
      </c>
      <c r="V84" s="114" t="s">
        <v>975</v>
      </c>
      <c r="W84" s="361">
        <v>1005.89</v>
      </c>
      <c r="X84" s="361">
        <v>1915329.27</v>
      </c>
      <c r="Y84" s="361">
        <v>0</v>
      </c>
      <c r="Z84" s="361">
        <v>0</v>
      </c>
      <c r="AA84" s="361">
        <v>0</v>
      </c>
      <c r="AB84" s="361">
        <v>0</v>
      </c>
      <c r="AC84" s="361">
        <v>0</v>
      </c>
      <c r="AD84" s="361">
        <v>0</v>
      </c>
      <c r="AE84" s="361">
        <v>0</v>
      </c>
      <c r="AF84" s="361">
        <v>0</v>
      </c>
      <c r="AG84" s="361">
        <v>0</v>
      </c>
      <c r="AH84" s="361">
        <v>0</v>
      </c>
      <c r="AI84" s="361">
        <v>0</v>
      </c>
      <c r="AJ84" s="380">
        <v>77719.02</v>
      </c>
      <c r="AK84" s="380">
        <v>51899.63</v>
      </c>
      <c r="AL84" s="380">
        <v>0</v>
      </c>
      <c r="AN84" s="390">
        <f>I84/'Приложение 1.1'!J82</f>
        <v>0</v>
      </c>
      <c r="AO84" s="390" t="e">
        <f t="shared" si="49"/>
        <v>#DIV/0!</v>
      </c>
      <c r="AP84" s="390" t="e">
        <f t="shared" si="50"/>
        <v>#DIV/0!</v>
      </c>
      <c r="AQ84" s="390" t="e">
        <f t="shared" si="51"/>
        <v>#DIV/0!</v>
      </c>
      <c r="AR84" s="390" t="e">
        <f t="shared" si="52"/>
        <v>#DIV/0!</v>
      </c>
      <c r="AS84" s="390" t="e">
        <f t="shared" si="53"/>
        <v>#DIV/0!</v>
      </c>
      <c r="AT84" s="390" t="e">
        <f t="shared" si="54"/>
        <v>#DIV/0!</v>
      </c>
      <c r="AU84" s="390">
        <f t="shared" si="55"/>
        <v>1904.1140383143286</v>
      </c>
      <c r="AV84" s="390" t="e">
        <f t="shared" si="56"/>
        <v>#DIV/0!</v>
      </c>
      <c r="AW84" s="390" t="e">
        <f t="shared" si="57"/>
        <v>#DIV/0!</v>
      </c>
      <c r="AX84" s="390" t="e">
        <f t="shared" si="58"/>
        <v>#DIV/0!</v>
      </c>
      <c r="AY84" s="390">
        <f>AI84/'Приложение 1.1'!J82</f>
        <v>0</v>
      </c>
      <c r="AZ84" s="390">
        <v>730.08</v>
      </c>
      <c r="BA84" s="390">
        <v>2070.12</v>
      </c>
      <c r="BB84" s="390">
        <v>848.92</v>
      </c>
      <c r="BC84" s="390">
        <v>819.73</v>
      </c>
      <c r="BD84" s="390">
        <v>611.5</v>
      </c>
      <c r="BE84" s="390">
        <v>1080.04</v>
      </c>
      <c r="BF84" s="390">
        <v>2102000</v>
      </c>
      <c r="BG84" s="390">
        <f t="shared" si="59"/>
        <v>4607.6000000000004</v>
      </c>
      <c r="BH84" s="390">
        <v>8748.57</v>
      </c>
      <c r="BI84" s="390">
        <v>3389.61</v>
      </c>
      <c r="BJ84" s="390">
        <v>5995.76</v>
      </c>
      <c r="BK84" s="390">
        <v>548.62</v>
      </c>
      <c r="BL84" s="391" t="str">
        <f t="shared" si="60"/>
        <v xml:space="preserve"> </v>
      </c>
      <c r="BM84" s="391" t="e">
        <f t="shared" si="61"/>
        <v>#DIV/0!</v>
      </c>
      <c r="BN84" s="391" t="e">
        <f t="shared" si="62"/>
        <v>#DIV/0!</v>
      </c>
      <c r="BO84" s="391" t="e">
        <f t="shared" si="63"/>
        <v>#DIV/0!</v>
      </c>
      <c r="BP84" s="391" t="e">
        <f t="shared" si="64"/>
        <v>#DIV/0!</v>
      </c>
      <c r="BQ84" s="391" t="e">
        <f t="shared" si="65"/>
        <v>#DIV/0!</v>
      </c>
      <c r="BR84" s="391" t="e">
        <f t="shared" si="66"/>
        <v>#DIV/0!</v>
      </c>
      <c r="BS84" s="391" t="str">
        <f t="shared" si="67"/>
        <v xml:space="preserve"> </v>
      </c>
      <c r="BT84" s="391" t="e">
        <f t="shared" si="68"/>
        <v>#DIV/0!</v>
      </c>
      <c r="BU84" s="391" t="e">
        <f t="shared" si="69"/>
        <v>#DIV/0!</v>
      </c>
      <c r="BV84" s="391" t="e">
        <f t="shared" si="70"/>
        <v>#DIV/0!</v>
      </c>
      <c r="BW84" s="391" t="str">
        <f t="shared" si="71"/>
        <v xml:space="preserve"> </v>
      </c>
      <c r="BY84" s="388">
        <f t="shared" si="44"/>
        <v>3.8005378640645286</v>
      </c>
      <c r="BZ84" s="392">
        <f t="shared" si="45"/>
        <v>2.5379438514013599</v>
      </c>
      <c r="CA84" s="393">
        <f t="shared" si="46"/>
        <v>2032.973704878267</v>
      </c>
      <c r="CB84" s="390">
        <f t="shared" si="72"/>
        <v>4814.95</v>
      </c>
      <c r="CC84" s="18" t="str">
        <f t="shared" si="73"/>
        <v xml:space="preserve"> </v>
      </c>
    </row>
    <row r="85" spans="1:81" s="26" customFormat="1" ht="9" customHeight="1">
      <c r="A85" s="368">
        <v>69</v>
      </c>
      <c r="B85" s="173" t="s">
        <v>542</v>
      </c>
      <c r="C85" s="178">
        <v>2779</v>
      </c>
      <c r="D85" s="114"/>
      <c r="E85" s="389">
        <f t="shared" si="43"/>
        <v>-1082966.68</v>
      </c>
      <c r="F85" s="269">
        <v>2688871</v>
      </c>
      <c r="G85" s="178">
        <f t="shared" si="47"/>
        <v>1605904.32</v>
      </c>
      <c r="H85" s="361">
        <f t="shared" si="48"/>
        <v>0</v>
      </c>
      <c r="I85" s="178">
        <v>0</v>
      </c>
      <c r="J85" s="178">
        <v>0</v>
      </c>
      <c r="K85" s="178">
        <v>0</v>
      </c>
      <c r="L85" s="178">
        <v>0</v>
      </c>
      <c r="M85" s="178">
        <v>0</v>
      </c>
      <c r="N85" s="361">
        <v>0</v>
      </c>
      <c r="O85" s="361">
        <v>0</v>
      </c>
      <c r="P85" s="361">
        <v>0</v>
      </c>
      <c r="Q85" s="361">
        <v>0</v>
      </c>
      <c r="R85" s="361">
        <v>0</v>
      </c>
      <c r="S85" s="361">
        <v>0</v>
      </c>
      <c r="T85" s="103">
        <v>0</v>
      </c>
      <c r="U85" s="361">
        <v>0</v>
      </c>
      <c r="V85" s="114" t="s">
        <v>975</v>
      </c>
      <c r="W85" s="361">
        <v>769.74</v>
      </c>
      <c r="X85" s="361">
        <v>1505676.66</v>
      </c>
      <c r="Y85" s="361">
        <v>0</v>
      </c>
      <c r="Z85" s="361">
        <v>0</v>
      </c>
      <c r="AA85" s="361">
        <v>0</v>
      </c>
      <c r="AB85" s="361">
        <v>0</v>
      </c>
      <c r="AC85" s="361">
        <v>0</v>
      </c>
      <c r="AD85" s="361">
        <v>0</v>
      </c>
      <c r="AE85" s="361">
        <v>0</v>
      </c>
      <c r="AF85" s="361">
        <v>0</v>
      </c>
      <c r="AG85" s="361">
        <v>0</v>
      </c>
      <c r="AH85" s="361">
        <v>0</v>
      </c>
      <c r="AI85" s="361">
        <v>0</v>
      </c>
      <c r="AJ85" s="380">
        <v>60096.26</v>
      </c>
      <c r="AK85" s="380">
        <v>40131.4</v>
      </c>
      <c r="AL85" s="380">
        <v>0</v>
      </c>
      <c r="AN85" s="390">
        <f>I85/'Приложение 1.1'!J83</f>
        <v>0</v>
      </c>
      <c r="AO85" s="390" t="e">
        <f t="shared" si="49"/>
        <v>#DIV/0!</v>
      </c>
      <c r="AP85" s="390" t="e">
        <f t="shared" si="50"/>
        <v>#DIV/0!</v>
      </c>
      <c r="AQ85" s="390" t="e">
        <f t="shared" si="51"/>
        <v>#DIV/0!</v>
      </c>
      <c r="AR85" s="390" t="e">
        <f t="shared" si="52"/>
        <v>#DIV/0!</v>
      </c>
      <c r="AS85" s="390" t="e">
        <f t="shared" si="53"/>
        <v>#DIV/0!</v>
      </c>
      <c r="AT85" s="390" t="e">
        <f t="shared" si="54"/>
        <v>#DIV/0!</v>
      </c>
      <c r="AU85" s="390">
        <f t="shared" si="55"/>
        <v>1956.0847299088002</v>
      </c>
      <c r="AV85" s="390" t="e">
        <f t="shared" si="56"/>
        <v>#DIV/0!</v>
      </c>
      <c r="AW85" s="390" t="e">
        <f t="shared" si="57"/>
        <v>#DIV/0!</v>
      </c>
      <c r="AX85" s="390" t="e">
        <f t="shared" si="58"/>
        <v>#DIV/0!</v>
      </c>
      <c r="AY85" s="390">
        <f>AI85/'Приложение 1.1'!J83</f>
        <v>0</v>
      </c>
      <c r="AZ85" s="390">
        <v>730.08</v>
      </c>
      <c r="BA85" s="390">
        <v>2070.12</v>
      </c>
      <c r="BB85" s="390">
        <v>848.92</v>
      </c>
      <c r="BC85" s="390">
        <v>819.73</v>
      </c>
      <c r="BD85" s="390">
        <v>611.5</v>
      </c>
      <c r="BE85" s="390">
        <v>1080.04</v>
      </c>
      <c r="BF85" s="390">
        <v>2102000</v>
      </c>
      <c r="BG85" s="390">
        <f t="shared" si="59"/>
        <v>4607.6000000000004</v>
      </c>
      <c r="BH85" s="390">
        <v>8748.57</v>
      </c>
      <c r="BI85" s="390">
        <v>3389.61</v>
      </c>
      <c r="BJ85" s="390">
        <v>5995.76</v>
      </c>
      <c r="BK85" s="390">
        <v>548.62</v>
      </c>
      <c r="BL85" s="391" t="str">
        <f t="shared" si="60"/>
        <v xml:space="preserve"> </v>
      </c>
      <c r="BM85" s="391" t="e">
        <f t="shared" si="61"/>
        <v>#DIV/0!</v>
      </c>
      <c r="BN85" s="391" t="e">
        <f t="shared" si="62"/>
        <v>#DIV/0!</v>
      </c>
      <c r="BO85" s="391" t="e">
        <f t="shared" si="63"/>
        <v>#DIV/0!</v>
      </c>
      <c r="BP85" s="391" t="e">
        <f t="shared" si="64"/>
        <v>#DIV/0!</v>
      </c>
      <c r="BQ85" s="391" t="e">
        <f t="shared" si="65"/>
        <v>#DIV/0!</v>
      </c>
      <c r="BR85" s="391" t="e">
        <f t="shared" si="66"/>
        <v>#DIV/0!</v>
      </c>
      <c r="BS85" s="391" t="str">
        <f t="shared" si="67"/>
        <v xml:space="preserve"> </v>
      </c>
      <c r="BT85" s="391" t="e">
        <f t="shared" si="68"/>
        <v>#DIV/0!</v>
      </c>
      <c r="BU85" s="391" t="e">
        <f t="shared" si="69"/>
        <v>#DIV/0!</v>
      </c>
      <c r="BV85" s="391" t="e">
        <f t="shared" si="70"/>
        <v>#DIV/0!</v>
      </c>
      <c r="BW85" s="391" t="str">
        <f t="shared" si="71"/>
        <v xml:space="preserve"> </v>
      </c>
      <c r="BY85" s="388">
        <f t="shared" si="44"/>
        <v>3.7422067586193428</v>
      </c>
      <c r="BZ85" s="392">
        <f t="shared" si="45"/>
        <v>2.4989907244287131</v>
      </c>
      <c r="CA85" s="393">
        <f t="shared" si="46"/>
        <v>2086.2944890482499</v>
      </c>
      <c r="CB85" s="390">
        <f t="shared" si="72"/>
        <v>4814.95</v>
      </c>
      <c r="CC85" s="18" t="str">
        <f t="shared" si="73"/>
        <v xml:space="preserve"> </v>
      </c>
    </row>
    <row r="86" spans="1:81" s="26" customFormat="1" ht="9" customHeight="1">
      <c r="A86" s="368">
        <v>70</v>
      </c>
      <c r="B86" s="173" t="s">
        <v>543</v>
      </c>
      <c r="C86" s="178">
        <v>3248</v>
      </c>
      <c r="D86" s="114"/>
      <c r="E86" s="389">
        <f t="shared" si="43"/>
        <v>-1026649.54</v>
      </c>
      <c r="F86" s="269">
        <v>3060612</v>
      </c>
      <c r="G86" s="178">
        <f t="shared" si="47"/>
        <v>2033962.46</v>
      </c>
      <c r="H86" s="361">
        <f t="shared" si="48"/>
        <v>0</v>
      </c>
      <c r="I86" s="178">
        <v>0</v>
      </c>
      <c r="J86" s="178">
        <v>0</v>
      </c>
      <c r="K86" s="178">
        <v>0</v>
      </c>
      <c r="L86" s="178">
        <v>0</v>
      </c>
      <c r="M86" s="178">
        <v>0</v>
      </c>
      <c r="N86" s="361">
        <v>0</v>
      </c>
      <c r="O86" s="361">
        <v>0</v>
      </c>
      <c r="P86" s="361">
        <v>0</v>
      </c>
      <c r="Q86" s="361">
        <v>0</v>
      </c>
      <c r="R86" s="361">
        <v>0</v>
      </c>
      <c r="S86" s="361">
        <v>0</v>
      </c>
      <c r="T86" s="103">
        <v>0</v>
      </c>
      <c r="U86" s="361">
        <v>0</v>
      </c>
      <c r="V86" s="114" t="s">
        <v>975</v>
      </c>
      <c r="W86" s="361">
        <v>882.12</v>
      </c>
      <c r="X86" s="361">
        <v>1919878.16</v>
      </c>
      <c r="Y86" s="361">
        <v>0</v>
      </c>
      <c r="Z86" s="361">
        <v>0</v>
      </c>
      <c r="AA86" s="361">
        <v>0</v>
      </c>
      <c r="AB86" s="361">
        <v>0</v>
      </c>
      <c r="AC86" s="361">
        <v>0</v>
      </c>
      <c r="AD86" s="361">
        <v>0</v>
      </c>
      <c r="AE86" s="361">
        <v>0</v>
      </c>
      <c r="AF86" s="361">
        <v>0</v>
      </c>
      <c r="AG86" s="361">
        <v>0</v>
      </c>
      <c r="AH86" s="361">
        <v>0</v>
      </c>
      <c r="AI86" s="361">
        <v>0</v>
      </c>
      <c r="AJ86" s="380">
        <v>68404.66</v>
      </c>
      <c r="AK86" s="380">
        <v>45679.64</v>
      </c>
      <c r="AL86" s="380">
        <v>0</v>
      </c>
      <c r="AN86" s="390">
        <f>I86/'Приложение 1.1'!J84</f>
        <v>0</v>
      </c>
      <c r="AO86" s="390" t="e">
        <f t="shared" si="49"/>
        <v>#DIV/0!</v>
      </c>
      <c r="AP86" s="390" t="e">
        <f t="shared" si="50"/>
        <v>#DIV/0!</v>
      </c>
      <c r="AQ86" s="390" t="e">
        <f t="shared" si="51"/>
        <v>#DIV/0!</v>
      </c>
      <c r="AR86" s="390" t="e">
        <f t="shared" si="52"/>
        <v>#DIV/0!</v>
      </c>
      <c r="AS86" s="390" t="e">
        <f t="shared" si="53"/>
        <v>#DIV/0!</v>
      </c>
      <c r="AT86" s="390" t="e">
        <f t="shared" si="54"/>
        <v>#DIV/0!</v>
      </c>
      <c r="AU86" s="390">
        <f t="shared" si="55"/>
        <v>2176.4364939010566</v>
      </c>
      <c r="AV86" s="390" t="e">
        <f t="shared" si="56"/>
        <v>#DIV/0!</v>
      </c>
      <c r="AW86" s="390" t="e">
        <f t="shared" si="57"/>
        <v>#DIV/0!</v>
      </c>
      <c r="AX86" s="390" t="e">
        <f t="shared" si="58"/>
        <v>#DIV/0!</v>
      </c>
      <c r="AY86" s="390">
        <f>AI86/'Приложение 1.1'!J84</f>
        <v>0</v>
      </c>
      <c r="AZ86" s="390">
        <v>730.08</v>
      </c>
      <c r="BA86" s="390">
        <v>2070.12</v>
      </c>
      <c r="BB86" s="390">
        <v>848.92</v>
      </c>
      <c r="BC86" s="390">
        <v>819.73</v>
      </c>
      <c r="BD86" s="390">
        <v>611.5</v>
      </c>
      <c r="BE86" s="390">
        <v>1080.04</v>
      </c>
      <c r="BF86" s="390">
        <v>2102000</v>
      </c>
      <c r="BG86" s="390">
        <f t="shared" si="59"/>
        <v>4607.6000000000004</v>
      </c>
      <c r="BH86" s="390">
        <v>8748.57</v>
      </c>
      <c r="BI86" s="390">
        <v>3389.61</v>
      </c>
      <c r="BJ86" s="390">
        <v>5995.76</v>
      </c>
      <c r="BK86" s="390">
        <v>548.62</v>
      </c>
      <c r="BL86" s="391" t="str">
        <f t="shared" si="60"/>
        <v xml:space="preserve"> </v>
      </c>
      <c r="BM86" s="391" t="e">
        <f t="shared" si="61"/>
        <v>#DIV/0!</v>
      </c>
      <c r="BN86" s="391" t="e">
        <f t="shared" si="62"/>
        <v>#DIV/0!</v>
      </c>
      <c r="BO86" s="391" t="e">
        <f t="shared" si="63"/>
        <v>#DIV/0!</v>
      </c>
      <c r="BP86" s="391" t="e">
        <f t="shared" si="64"/>
        <v>#DIV/0!</v>
      </c>
      <c r="BQ86" s="391" t="e">
        <f t="shared" si="65"/>
        <v>#DIV/0!</v>
      </c>
      <c r="BR86" s="391" t="e">
        <f t="shared" si="66"/>
        <v>#DIV/0!</v>
      </c>
      <c r="BS86" s="391" t="str">
        <f t="shared" si="67"/>
        <v xml:space="preserve"> </v>
      </c>
      <c r="BT86" s="391" t="e">
        <f t="shared" si="68"/>
        <v>#DIV/0!</v>
      </c>
      <c r="BU86" s="391" t="e">
        <f t="shared" si="69"/>
        <v>#DIV/0!</v>
      </c>
      <c r="BV86" s="391" t="e">
        <f t="shared" si="70"/>
        <v>#DIV/0!</v>
      </c>
      <c r="BW86" s="391" t="str">
        <f t="shared" si="71"/>
        <v xml:space="preserve"> </v>
      </c>
      <c r="BY86" s="388">
        <f t="shared" si="44"/>
        <v>3.3631230342373182</v>
      </c>
      <c r="BZ86" s="392">
        <f t="shared" si="45"/>
        <v>2.2458447930253342</v>
      </c>
      <c r="CA86" s="393">
        <f t="shared" si="46"/>
        <v>2305.7661769373781</v>
      </c>
      <c r="CB86" s="390">
        <f t="shared" si="72"/>
        <v>4814.95</v>
      </c>
      <c r="CC86" s="18" t="str">
        <f t="shared" si="73"/>
        <v xml:space="preserve"> </v>
      </c>
    </row>
    <row r="87" spans="1:81" s="26" customFormat="1" ht="9" customHeight="1">
      <c r="A87" s="368">
        <v>71</v>
      </c>
      <c r="B87" s="173" t="s">
        <v>544</v>
      </c>
      <c r="C87" s="178">
        <v>2005.6</v>
      </c>
      <c r="D87" s="114"/>
      <c r="E87" s="389">
        <f t="shared" si="43"/>
        <v>-554889.34999999986</v>
      </c>
      <c r="F87" s="269">
        <v>1348936.4</v>
      </c>
      <c r="G87" s="178">
        <f t="shared" si="47"/>
        <v>794047.05</v>
      </c>
      <c r="H87" s="361">
        <f t="shared" si="48"/>
        <v>0</v>
      </c>
      <c r="I87" s="178">
        <v>0</v>
      </c>
      <c r="J87" s="178">
        <v>0</v>
      </c>
      <c r="K87" s="178">
        <v>0</v>
      </c>
      <c r="L87" s="178">
        <v>0</v>
      </c>
      <c r="M87" s="178">
        <v>0</v>
      </c>
      <c r="N87" s="361">
        <v>0</v>
      </c>
      <c r="O87" s="361">
        <v>0</v>
      </c>
      <c r="P87" s="361">
        <v>0</v>
      </c>
      <c r="Q87" s="361">
        <v>0</v>
      </c>
      <c r="R87" s="361">
        <v>0</v>
      </c>
      <c r="S87" s="361">
        <v>0</v>
      </c>
      <c r="T87" s="103">
        <v>0</v>
      </c>
      <c r="U87" s="361">
        <v>0</v>
      </c>
      <c r="V87" s="114" t="s">
        <v>975</v>
      </c>
      <c r="W87" s="361">
        <v>305.14999999999998</v>
      </c>
      <c r="X87" s="361">
        <v>743765.46</v>
      </c>
      <c r="Y87" s="361">
        <v>0</v>
      </c>
      <c r="Z87" s="361">
        <v>0</v>
      </c>
      <c r="AA87" s="361">
        <v>0</v>
      </c>
      <c r="AB87" s="361">
        <v>0</v>
      </c>
      <c r="AC87" s="361">
        <v>0</v>
      </c>
      <c r="AD87" s="361">
        <v>0</v>
      </c>
      <c r="AE87" s="361">
        <v>0</v>
      </c>
      <c r="AF87" s="361">
        <v>0</v>
      </c>
      <c r="AG87" s="361">
        <v>0</v>
      </c>
      <c r="AH87" s="361">
        <v>0</v>
      </c>
      <c r="AI87" s="361">
        <v>0</v>
      </c>
      <c r="AJ87" s="380">
        <v>30148.720000000001</v>
      </c>
      <c r="AK87" s="380">
        <v>20132.87</v>
      </c>
      <c r="AL87" s="380">
        <v>0</v>
      </c>
      <c r="AN87" s="390">
        <f>I87/'Приложение 1.1'!J85</f>
        <v>0</v>
      </c>
      <c r="AO87" s="390" t="e">
        <f t="shared" si="49"/>
        <v>#DIV/0!</v>
      </c>
      <c r="AP87" s="390" t="e">
        <f t="shared" si="50"/>
        <v>#DIV/0!</v>
      </c>
      <c r="AQ87" s="390" t="e">
        <f t="shared" si="51"/>
        <v>#DIV/0!</v>
      </c>
      <c r="AR87" s="390" t="e">
        <f t="shared" si="52"/>
        <v>#DIV/0!</v>
      </c>
      <c r="AS87" s="390" t="e">
        <f t="shared" si="53"/>
        <v>#DIV/0!</v>
      </c>
      <c r="AT87" s="390" t="e">
        <f t="shared" si="54"/>
        <v>#DIV/0!</v>
      </c>
      <c r="AU87" s="390">
        <f t="shared" si="55"/>
        <v>2437.3765689005409</v>
      </c>
      <c r="AV87" s="390" t="e">
        <f t="shared" si="56"/>
        <v>#DIV/0!</v>
      </c>
      <c r="AW87" s="390" t="e">
        <f t="shared" si="57"/>
        <v>#DIV/0!</v>
      </c>
      <c r="AX87" s="390" t="e">
        <f t="shared" si="58"/>
        <v>#DIV/0!</v>
      </c>
      <c r="AY87" s="390">
        <f>AI87/'Приложение 1.1'!J85</f>
        <v>0</v>
      </c>
      <c r="AZ87" s="390">
        <v>730.08</v>
      </c>
      <c r="BA87" s="390">
        <v>2070.12</v>
      </c>
      <c r="BB87" s="390">
        <v>848.92</v>
      </c>
      <c r="BC87" s="390">
        <v>819.73</v>
      </c>
      <c r="BD87" s="390">
        <v>611.5</v>
      </c>
      <c r="BE87" s="390">
        <v>1080.04</v>
      </c>
      <c r="BF87" s="390">
        <v>2102000</v>
      </c>
      <c r="BG87" s="390">
        <f t="shared" si="59"/>
        <v>4607.6000000000004</v>
      </c>
      <c r="BH87" s="390">
        <v>8748.57</v>
      </c>
      <c r="BI87" s="390">
        <v>3389.61</v>
      </c>
      <c r="BJ87" s="390">
        <v>5995.76</v>
      </c>
      <c r="BK87" s="390">
        <v>548.62</v>
      </c>
      <c r="BL87" s="391" t="str">
        <f t="shared" si="60"/>
        <v xml:space="preserve"> </v>
      </c>
      <c r="BM87" s="391" t="e">
        <f t="shared" si="61"/>
        <v>#DIV/0!</v>
      </c>
      <c r="BN87" s="391" t="e">
        <f t="shared" si="62"/>
        <v>#DIV/0!</v>
      </c>
      <c r="BO87" s="391" t="e">
        <f t="shared" si="63"/>
        <v>#DIV/0!</v>
      </c>
      <c r="BP87" s="391" t="e">
        <f t="shared" si="64"/>
        <v>#DIV/0!</v>
      </c>
      <c r="BQ87" s="391" t="e">
        <f t="shared" si="65"/>
        <v>#DIV/0!</v>
      </c>
      <c r="BR87" s="391" t="e">
        <f t="shared" si="66"/>
        <v>#DIV/0!</v>
      </c>
      <c r="BS87" s="391" t="str">
        <f t="shared" si="67"/>
        <v xml:space="preserve"> </v>
      </c>
      <c r="BT87" s="391" t="e">
        <f t="shared" si="68"/>
        <v>#DIV/0!</v>
      </c>
      <c r="BU87" s="391" t="e">
        <f t="shared" si="69"/>
        <v>#DIV/0!</v>
      </c>
      <c r="BV87" s="391" t="e">
        <f t="shared" si="70"/>
        <v>#DIV/0!</v>
      </c>
      <c r="BW87" s="391" t="str">
        <f t="shared" si="71"/>
        <v xml:space="preserve"> </v>
      </c>
      <c r="BY87" s="388">
        <f t="shared" si="44"/>
        <v>3.7968430208260329</v>
      </c>
      <c r="BZ87" s="392">
        <f t="shared" si="45"/>
        <v>2.535475700086034</v>
      </c>
      <c r="CA87" s="393">
        <f t="shared" si="46"/>
        <v>2602.1532033426188</v>
      </c>
      <c r="CB87" s="390">
        <f t="shared" si="72"/>
        <v>4814.95</v>
      </c>
      <c r="CC87" s="18" t="str">
        <f t="shared" si="73"/>
        <v xml:space="preserve"> </v>
      </c>
    </row>
    <row r="88" spans="1:81" s="26" customFormat="1" ht="9" customHeight="1">
      <c r="A88" s="368">
        <v>72</v>
      </c>
      <c r="B88" s="173" t="s">
        <v>545</v>
      </c>
      <c r="C88" s="178">
        <v>1995.1</v>
      </c>
      <c r="D88" s="174"/>
      <c r="E88" s="389">
        <f t="shared" si="43"/>
        <v>141572.1399999999</v>
      </c>
      <c r="F88" s="389">
        <v>1963596.8</v>
      </c>
      <c r="G88" s="178">
        <f t="shared" si="47"/>
        <v>2105168.94</v>
      </c>
      <c r="H88" s="361">
        <f t="shared" si="48"/>
        <v>0</v>
      </c>
      <c r="I88" s="178">
        <v>0</v>
      </c>
      <c r="J88" s="178">
        <v>0</v>
      </c>
      <c r="K88" s="178">
        <v>0</v>
      </c>
      <c r="L88" s="178">
        <v>0</v>
      </c>
      <c r="M88" s="178">
        <v>0</v>
      </c>
      <c r="N88" s="361">
        <v>0</v>
      </c>
      <c r="O88" s="361">
        <v>0</v>
      </c>
      <c r="P88" s="361">
        <v>0</v>
      </c>
      <c r="Q88" s="361">
        <v>0</v>
      </c>
      <c r="R88" s="361">
        <v>0</v>
      </c>
      <c r="S88" s="361">
        <v>0</v>
      </c>
      <c r="T88" s="103">
        <v>1</v>
      </c>
      <c r="U88" s="361">
        <v>2016954.36</v>
      </c>
      <c r="V88" s="174"/>
      <c r="W88" s="361">
        <v>0</v>
      </c>
      <c r="X88" s="361">
        <v>0</v>
      </c>
      <c r="Y88" s="361">
        <v>0</v>
      </c>
      <c r="Z88" s="361">
        <v>0</v>
      </c>
      <c r="AA88" s="361">
        <v>0</v>
      </c>
      <c r="AB88" s="361">
        <v>0</v>
      </c>
      <c r="AC88" s="361">
        <v>0</v>
      </c>
      <c r="AD88" s="361">
        <v>0</v>
      </c>
      <c r="AE88" s="361">
        <v>0</v>
      </c>
      <c r="AF88" s="361">
        <v>0</v>
      </c>
      <c r="AG88" s="361">
        <v>0</v>
      </c>
      <c r="AH88" s="361">
        <v>0</v>
      </c>
      <c r="AI88" s="361">
        <v>0</v>
      </c>
      <c r="AJ88" s="380">
        <v>58907.9</v>
      </c>
      <c r="AK88" s="380">
        <v>29306.68</v>
      </c>
      <c r="AL88" s="380">
        <v>0</v>
      </c>
      <c r="AN88" s="390">
        <f>I88/'Приложение 1.1'!J86</f>
        <v>0</v>
      </c>
      <c r="AO88" s="390" t="e">
        <f t="shared" si="49"/>
        <v>#DIV/0!</v>
      </c>
      <c r="AP88" s="390" t="e">
        <f t="shared" si="50"/>
        <v>#DIV/0!</v>
      </c>
      <c r="AQ88" s="390" t="e">
        <f t="shared" si="51"/>
        <v>#DIV/0!</v>
      </c>
      <c r="AR88" s="390" t="e">
        <f t="shared" si="52"/>
        <v>#DIV/0!</v>
      </c>
      <c r="AS88" s="390" t="e">
        <f t="shared" si="53"/>
        <v>#DIV/0!</v>
      </c>
      <c r="AT88" s="390">
        <f t="shared" si="54"/>
        <v>2016954.36</v>
      </c>
      <c r="AU88" s="390" t="e">
        <f t="shared" si="55"/>
        <v>#DIV/0!</v>
      </c>
      <c r="AV88" s="390" t="e">
        <f t="shared" si="56"/>
        <v>#DIV/0!</v>
      </c>
      <c r="AW88" s="390" t="e">
        <f t="shared" si="57"/>
        <v>#DIV/0!</v>
      </c>
      <c r="AX88" s="390" t="e">
        <f t="shared" si="58"/>
        <v>#DIV/0!</v>
      </c>
      <c r="AY88" s="390">
        <f>AI88/'Приложение 1.1'!J86</f>
        <v>0</v>
      </c>
      <c r="AZ88" s="390">
        <v>730.08</v>
      </c>
      <c r="BA88" s="390">
        <v>2070.12</v>
      </c>
      <c r="BB88" s="390">
        <v>848.92</v>
      </c>
      <c r="BC88" s="390">
        <v>819.73</v>
      </c>
      <c r="BD88" s="390">
        <v>611.5</v>
      </c>
      <c r="BE88" s="390">
        <v>1080.04</v>
      </c>
      <c r="BF88" s="390">
        <v>2102000</v>
      </c>
      <c r="BG88" s="390">
        <f t="shared" si="59"/>
        <v>4422.8500000000004</v>
      </c>
      <c r="BH88" s="390">
        <v>8748.57</v>
      </c>
      <c r="BI88" s="390">
        <v>3389.61</v>
      </c>
      <c r="BJ88" s="390">
        <v>5995.76</v>
      </c>
      <c r="BK88" s="390">
        <v>548.62</v>
      </c>
      <c r="BL88" s="391" t="str">
        <f t="shared" si="60"/>
        <v xml:space="preserve"> </v>
      </c>
      <c r="BM88" s="391" t="e">
        <f t="shared" si="61"/>
        <v>#DIV/0!</v>
      </c>
      <c r="BN88" s="391" t="e">
        <f t="shared" si="62"/>
        <v>#DIV/0!</v>
      </c>
      <c r="BO88" s="391" t="e">
        <f t="shared" si="63"/>
        <v>#DIV/0!</v>
      </c>
      <c r="BP88" s="391" t="e">
        <f t="shared" si="64"/>
        <v>#DIV/0!</v>
      </c>
      <c r="BQ88" s="391" t="e">
        <f t="shared" si="65"/>
        <v>#DIV/0!</v>
      </c>
      <c r="BR88" s="391" t="str">
        <f t="shared" si="66"/>
        <v xml:space="preserve"> </v>
      </c>
      <c r="BS88" s="391" t="e">
        <f t="shared" si="67"/>
        <v>#DIV/0!</v>
      </c>
      <c r="BT88" s="391" t="e">
        <f t="shared" si="68"/>
        <v>#DIV/0!</v>
      </c>
      <c r="BU88" s="391" t="e">
        <f t="shared" si="69"/>
        <v>#DIV/0!</v>
      </c>
      <c r="BV88" s="391" t="e">
        <f t="shared" si="70"/>
        <v>#DIV/0!</v>
      </c>
      <c r="BW88" s="391" t="str">
        <f t="shared" si="71"/>
        <v xml:space="preserve"> </v>
      </c>
      <c r="BY88" s="388">
        <f t="shared" si="44"/>
        <v>2.7982504815029241</v>
      </c>
      <c r="BZ88" s="392">
        <f t="shared" si="45"/>
        <v>1.3921296026721732</v>
      </c>
      <c r="CA88" s="393" t="e">
        <f t="shared" si="46"/>
        <v>#DIV/0!</v>
      </c>
      <c r="CB88" s="390">
        <f t="shared" si="72"/>
        <v>4621.88</v>
      </c>
      <c r="CC88" s="18" t="e">
        <f t="shared" si="73"/>
        <v>#DIV/0!</v>
      </c>
    </row>
    <row r="89" spans="1:81" s="26" customFormat="1" ht="9" customHeight="1">
      <c r="A89" s="368">
        <v>73</v>
      </c>
      <c r="B89" s="173" t="s">
        <v>546</v>
      </c>
      <c r="C89" s="178">
        <v>2012.6</v>
      </c>
      <c r="D89" s="114"/>
      <c r="E89" s="389">
        <f t="shared" si="43"/>
        <v>-421565.16000000003</v>
      </c>
      <c r="F89" s="269">
        <v>1332599.8</v>
      </c>
      <c r="G89" s="178">
        <f t="shared" si="47"/>
        <v>911034.64</v>
      </c>
      <c r="H89" s="361">
        <f t="shared" si="48"/>
        <v>0</v>
      </c>
      <c r="I89" s="178">
        <v>0</v>
      </c>
      <c r="J89" s="178">
        <v>0</v>
      </c>
      <c r="K89" s="178">
        <v>0</v>
      </c>
      <c r="L89" s="178">
        <v>0</v>
      </c>
      <c r="M89" s="178">
        <v>0</v>
      </c>
      <c r="N89" s="361">
        <v>0</v>
      </c>
      <c r="O89" s="361">
        <v>0</v>
      </c>
      <c r="P89" s="361">
        <v>0</v>
      </c>
      <c r="Q89" s="361">
        <v>0</v>
      </c>
      <c r="R89" s="361">
        <v>0</v>
      </c>
      <c r="S89" s="361">
        <v>0</v>
      </c>
      <c r="T89" s="103">
        <v>0</v>
      </c>
      <c r="U89" s="361">
        <v>0</v>
      </c>
      <c r="V89" s="114" t="s">
        <v>975</v>
      </c>
      <c r="W89" s="361">
        <v>360</v>
      </c>
      <c r="X89" s="361">
        <v>861362</v>
      </c>
      <c r="Y89" s="361">
        <v>0</v>
      </c>
      <c r="Z89" s="361">
        <v>0</v>
      </c>
      <c r="AA89" s="361">
        <v>0</v>
      </c>
      <c r="AB89" s="361">
        <v>0</v>
      </c>
      <c r="AC89" s="361">
        <v>0</v>
      </c>
      <c r="AD89" s="361">
        <v>0</v>
      </c>
      <c r="AE89" s="361">
        <v>0</v>
      </c>
      <c r="AF89" s="361">
        <v>0</v>
      </c>
      <c r="AG89" s="361">
        <v>0</v>
      </c>
      <c r="AH89" s="361">
        <v>0</v>
      </c>
      <c r="AI89" s="361">
        <v>0</v>
      </c>
      <c r="AJ89" s="380">
        <v>29783.59</v>
      </c>
      <c r="AK89" s="380">
        <v>19889.05</v>
      </c>
      <c r="AL89" s="380">
        <v>0</v>
      </c>
      <c r="AN89" s="390">
        <f>I89/'Приложение 1.1'!J87</f>
        <v>0</v>
      </c>
      <c r="AO89" s="390" t="e">
        <f t="shared" si="49"/>
        <v>#DIV/0!</v>
      </c>
      <c r="AP89" s="390" t="e">
        <f t="shared" si="50"/>
        <v>#DIV/0!</v>
      </c>
      <c r="AQ89" s="390" t="e">
        <f t="shared" si="51"/>
        <v>#DIV/0!</v>
      </c>
      <c r="AR89" s="390" t="e">
        <f t="shared" si="52"/>
        <v>#DIV/0!</v>
      </c>
      <c r="AS89" s="390" t="e">
        <f t="shared" si="53"/>
        <v>#DIV/0!</v>
      </c>
      <c r="AT89" s="390" t="e">
        <f t="shared" si="54"/>
        <v>#DIV/0!</v>
      </c>
      <c r="AU89" s="390">
        <f t="shared" si="55"/>
        <v>2392.6722222222224</v>
      </c>
      <c r="AV89" s="390" t="e">
        <f t="shared" si="56"/>
        <v>#DIV/0!</v>
      </c>
      <c r="AW89" s="390" t="e">
        <f t="shared" si="57"/>
        <v>#DIV/0!</v>
      </c>
      <c r="AX89" s="390" t="e">
        <f t="shared" si="58"/>
        <v>#DIV/0!</v>
      </c>
      <c r="AY89" s="390">
        <f>AI89/'Приложение 1.1'!J87</f>
        <v>0</v>
      </c>
      <c r="AZ89" s="390">
        <v>730.08</v>
      </c>
      <c r="BA89" s="390">
        <v>2070.12</v>
      </c>
      <c r="BB89" s="390">
        <v>848.92</v>
      </c>
      <c r="BC89" s="390">
        <v>819.73</v>
      </c>
      <c r="BD89" s="390">
        <v>611.5</v>
      </c>
      <c r="BE89" s="390">
        <v>1080.04</v>
      </c>
      <c r="BF89" s="390">
        <v>2102000</v>
      </c>
      <c r="BG89" s="390">
        <f t="shared" si="59"/>
        <v>4607.6000000000004</v>
      </c>
      <c r="BH89" s="390">
        <v>8748.57</v>
      </c>
      <c r="BI89" s="390">
        <v>3389.61</v>
      </c>
      <c r="BJ89" s="390">
        <v>5995.76</v>
      </c>
      <c r="BK89" s="390">
        <v>548.62</v>
      </c>
      <c r="BL89" s="391" t="str">
        <f t="shared" si="60"/>
        <v xml:space="preserve"> </v>
      </c>
      <c r="BM89" s="391" t="e">
        <f t="shared" si="61"/>
        <v>#DIV/0!</v>
      </c>
      <c r="BN89" s="391" t="e">
        <f t="shared" si="62"/>
        <v>#DIV/0!</v>
      </c>
      <c r="BO89" s="391" t="e">
        <f t="shared" si="63"/>
        <v>#DIV/0!</v>
      </c>
      <c r="BP89" s="391" t="e">
        <f t="shared" si="64"/>
        <v>#DIV/0!</v>
      </c>
      <c r="BQ89" s="391" t="e">
        <f t="shared" si="65"/>
        <v>#DIV/0!</v>
      </c>
      <c r="BR89" s="391" t="e">
        <f t="shared" si="66"/>
        <v>#DIV/0!</v>
      </c>
      <c r="BS89" s="391" t="str">
        <f t="shared" si="67"/>
        <v xml:space="preserve"> </v>
      </c>
      <c r="BT89" s="391" t="e">
        <f t="shared" si="68"/>
        <v>#DIV/0!</v>
      </c>
      <c r="BU89" s="391" t="e">
        <f t="shared" si="69"/>
        <v>#DIV/0!</v>
      </c>
      <c r="BV89" s="391" t="e">
        <f t="shared" si="70"/>
        <v>#DIV/0!</v>
      </c>
      <c r="BW89" s="391" t="str">
        <f t="shared" si="71"/>
        <v xml:space="preserve"> </v>
      </c>
      <c r="BY89" s="388">
        <f t="shared" si="44"/>
        <v>3.2692049997132933</v>
      </c>
      <c r="BZ89" s="392">
        <f t="shared" si="45"/>
        <v>2.1831277458341209</v>
      </c>
      <c r="CA89" s="393">
        <f t="shared" si="46"/>
        <v>2530.6517777777776</v>
      </c>
      <c r="CB89" s="390">
        <f t="shared" si="72"/>
        <v>4814.95</v>
      </c>
      <c r="CC89" s="18" t="str">
        <f t="shared" si="73"/>
        <v xml:space="preserve"> </v>
      </c>
    </row>
    <row r="90" spans="1:81" s="26" customFormat="1" ht="9" customHeight="1">
      <c r="A90" s="368">
        <v>74</v>
      </c>
      <c r="B90" s="173" t="s">
        <v>547</v>
      </c>
      <c r="C90" s="178">
        <v>2576.9</v>
      </c>
      <c r="D90" s="114"/>
      <c r="E90" s="389">
        <f t="shared" si="43"/>
        <v>-171268.41000000015</v>
      </c>
      <c r="F90" s="269">
        <v>2800560</v>
      </c>
      <c r="G90" s="178">
        <f t="shared" si="47"/>
        <v>2629291.59</v>
      </c>
      <c r="H90" s="361">
        <f t="shared" si="48"/>
        <v>0</v>
      </c>
      <c r="I90" s="178">
        <v>0</v>
      </c>
      <c r="J90" s="178">
        <v>0</v>
      </c>
      <c r="K90" s="178">
        <v>0</v>
      </c>
      <c r="L90" s="178">
        <v>0</v>
      </c>
      <c r="M90" s="178">
        <v>0</v>
      </c>
      <c r="N90" s="361">
        <v>0</v>
      </c>
      <c r="O90" s="361">
        <v>0</v>
      </c>
      <c r="P90" s="361">
        <v>0</v>
      </c>
      <c r="Q90" s="361">
        <v>0</v>
      </c>
      <c r="R90" s="361">
        <v>0</v>
      </c>
      <c r="S90" s="361">
        <v>0</v>
      </c>
      <c r="T90" s="103">
        <v>0</v>
      </c>
      <c r="U90" s="361">
        <v>0</v>
      </c>
      <c r="V90" s="114" t="s">
        <v>975</v>
      </c>
      <c r="W90" s="361">
        <v>797.8</v>
      </c>
      <c r="X90" s="361">
        <v>2503476.4300000002</v>
      </c>
      <c r="Y90" s="361">
        <v>0</v>
      </c>
      <c r="Z90" s="361">
        <v>0</v>
      </c>
      <c r="AA90" s="361">
        <v>0</v>
      </c>
      <c r="AB90" s="361">
        <v>0</v>
      </c>
      <c r="AC90" s="361">
        <v>0</v>
      </c>
      <c r="AD90" s="361">
        <v>0</v>
      </c>
      <c r="AE90" s="361">
        <v>0</v>
      </c>
      <c r="AF90" s="361">
        <v>0</v>
      </c>
      <c r="AG90" s="361">
        <v>0</v>
      </c>
      <c r="AH90" s="361">
        <v>0</v>
      </c>
      <c r="AI90" s="361">
        <v>0</v>
      </c>
      <c r="AJ90" s="380">
        <v>84016.8</v>
      </c>
      <c r="AK90" s="380">
        <v>41798.36</v>
      </c>
      <c r="AL90" s="380">
        <v>0</v>
      </c>
      <c r="AN90" s="390">
        <f>I90/'Приложение 1.1'!J88</f>
        <v>0</v>
      </c>
      <c r="AO90" s="390" t="e">
        <f t="shared" si="49"/>
        <v>#DIV/0!</v>
      </c>
      <c r="AP90" s="390" t="e">
        <f t="shared" si="50"/>
        <v>#DIV/0!</v>
      </c>
      <c r="AQ90" s="390" t="e">
        <f t="shared" si="51"/>
        <v>#DIV/0!</v>
      </c>
      <c r="AR90" s="390" t="e">
        <f t="shared" si="52"/>
        <v>#DIV/0!</v>
      </c>
      <c r="AS90" s="390" t="e">
        <f t="shared" si="53"/>
        <v>#DIV/0!</v>
      </c>
      <c r="AT90" s="390" t="e">
        <f t="shared" si="54"/>
        <v>#DIV/0!</v>
      </c>
      <c r="AU90" s="390">
        <f t="shared" si="55"/>
        <v>3137.9749686638261</v>
      </c>
      <c r="AV90" s="390" t="e">
        <f t="shared" si="56"/>
        <v>#DIV/0!</v>
      </c>
      <c r="AW90" s="390" t="e">
        <f t="shared" si="57"/>
        <v>#DIV/0!</v>
      </c>
      <c r="AX90" s="390" t="e">
        <f t="shared" si="58"/>
        <v>#DIV/0!</v>
      </c>
      <c r="AY90" s="390">
        <f>AI90/'Приложение 1.1'!J88</f>
        <v>0</v>
      </c>
      <c r="AZ90" s="390">
        <v>730.08</v>
      </c>
      <c r="BA90" s="390">
        <v>2070.12</v>
      </c>
      <c r="BB90" s="390">
        <v>848.92</v>
      </c>
      <c r="BC90" s="390">
        <v>819.73</v>
      </c>
      <c r="BD90" s="390">
        <v>611.5</v>
      </c>
      <c r="BE90" s="390">
        <v>1080.04</v>
      </c>
      <c r="BF90" s="390">
        <v>2102000</v>
      </c>
      <c r="BG90" s="390">
        <f t="shared" si="59"/>
        <v>4607.6000000000004</v>
      </c>
      <c r="BH90" s="390">
        <v>8748.57</v>
      </c>
      <c r="BI90" s="390">
        <v>3389.61</v>
      </c>
      <c r="BJ90" s="390">
        <v>5995.76</v>
      </c>
      <c r="BK90" s="390">
        <v>548.62</v>
      </c>
      <c r="BL90" s="391" t="str">
        <f t="shared" si="60"/>
        <v xml:space="preserve"> </v>
      </c>
      <c r="BM90" s="391" t="e">
        <f t="shared" si="61"/>
        <v>#DIV/0!</v>
      </c>
      <c r="BN90" s="391" t="e">
        <f t="shared" si="62"/>
        <v>#DIV/0!</v>
      </c>
      <c r="BO90" s="391" t="e">
        <f t="shared" si="63"/>
        <v>#DIV/0!</v>
      </c>
      <c r="BP90" s="391" t="e">
        <f t="shared" si="64"/>
        <v>#DIV/0!</v>
      </c>
      <c r="BQ90" s="391" t="e">
        <f t="shared" si="65"/>
        <v>#DIV/0!</v>
      </c>
      <c r="BR90" s="391" t="e">
        <f t="shared" si="66"/>
        <v>#DIV/0!</v>
      </c>
      <c r="BS90" s="391" t="str">
        <f t="shared" si="67"/>
        <v xml:space="preserve"> </v>
      </c>
      <c r="BT90" s="391" t="e">
        <f t="shared" si="68"/>
        <v>#DIV/0!</v>
      </c>
      <c r="BU90" s="391" t="e">
        <f t="shared" si="69"/>
        <v>#DIV/0!</v>
      </c>
      <c r="BV90" s="391" t="e">
        <f t="shared" si="70"/>
        <v>#DIV/0!</v>
      </c>
      <c r="BW90" s="391" t="str">
        <f t="shared" si="71"/>
        <v xml:space="preserve"> </v>
      </c>
      <c r="BY90" s="388">
        <f t="shared" si="44"/>
        <v>3.1954158420291456</v>
      </c>
      <c r="BZ90" s="392">
        <f t="shared" si="45"/>
        <v>1.5897194574756162</v>
      </c>
      <c r="CA90" s="393">
        <f t="shared" si="46"/>
        <v>3295.677600902482</v>
      </c>
      <c r="CB90" s="390">
        <f t="shared" si="72"/>
        <v>4814.95</v>
      </c>
      <c r="CC90" s="18" t="str">
        <f t="shared" si="73"/>
        <v xml:space="preserve"> </v>
      </c>
    </row>
    <row r="91" spans="1:81" s="26" customFormat="1" ht="9" customHeight="1">
      <c r="A91" s="368">
        <v>75</v>
      </c>
      <c r="B91" s="173" t="s">
        <v>548</v>
      </c>
      <c r="C91" s="178">
        <v>3568.3</v>
      </c>
      <c r="D91" s="114"/>
      <c r="E91" s="389">
        <f t="shared" si="43"/>
        <v>783006.12999999989</v>
      </c>
      <c r="F91" s="269">
        <v>3253984</v>
      </c>
      <c r="G91" s="178">
        <f t="shared" si="47"/>
        <v>4036990.13</v>
      </c>
      <c r="H91" s="361">
        <f t="shared" si="48"/>
        <v>0</v>
      </c>
      <c r="I91" s="178">
        <v>0</v>
      </c>
      <c r="J91" s="178">
        <v>0</v>
      </c>
      <c r="K91" s="178">
        <v>0</v>
      </c>
      <c r="L91" s="178">
        <v>0</v>
      </c>
      <c r="M91" s="178">
        <v>0</v>
      </c>
      <c r="N91" s="361">
        <v>0</v>
      </c>
      <c r="O91" s="361">
        <v>0</v>
      </c>
      <c r="P91" s="361">
        <v>0</v>
      </c>
      <c r="Q91" s="361">
        <v>0</v>
      </c>
      <c r="R91" s="361">
        <v>0</v>
      </c>
      <c r="S91" s="361">
        <v>0</v>
      </c>
      <c r="T91" s="103">
        <v>0</v>
      </c>
      <c r="U91" s="361">
        <v>0</v>
      </c>
      <c r="V91" s="114" t="s">
        <v>975</v>
      </c>
      <c r="W91" s="361">
        <v>977.62</v>
      </c>
      <c r="X91" s="361">
        <v>3891293</v>
      </c>
      <c r="Y91" s="361">
        <v>0</v>
      </c>
      <c r="Z91" s="361">
        <v>0</v>
      </c>
      <c r="AA91" s="361">
        <v>0</v>
      </c>
      <c r="AB91" s="361">
        <v>0</v>
      </c>
      <c r="AC91" s="361">
        <v>0</v>
      </c>
      <c r="AD91" s="361">
        <v>0</v>
      </c>
      <c r="AE91" s="361">
        <v>0</v>
      </c>
      <c r="AF91" s="361">
        <v>0</v>
      </c>
      <c r="AG91" s="361">
        <v>0</v>
      </c>
      <c r="AH91" s="361">
        <v>0</v>
      </c>
      <c r="AI91" s="361">
        <v>0</v>
      </c>
      <c r="AJ91" s="380">
        <v>97131.42</v>
      </c>
      <c r="AK91" s="380">
        <v>48565.71</v>
      </c>
      <c r="AL91" s="380">
        <v>0</v>
      </c>
      <c r="AN91" s="390">
        <f>I91/'Приложение 1.1'!J89</f>
        <v>0</v>
      </c>
      <c r="AO91" s="390" t="e">
        <f t="shared" si="49"/>
        <v>#DIV/0!</v>
      </c>
      <c r="AP91" s="390" t="e">
        <f t="shared" si="50"/>
        <v>#DIV/0!</v>
      </c>
      <c r="AQ91" s="390" t="e">
        <f t="shared" si="51"/>
        <v>#DIV/0!</v>
      </c>
      <c r="AR91" s="390" t="e">
        <f t="shared" si="52"/>
        <v>#DIV/0!</v>
      </c>
      <c r="AS91" s="390" t="e">
        <f t="shared" si="53"/>
        <v>#DIV/0!</v>
      </c>
      <c r="AT91" s="390" t="e">
        <f t="shared" si="54"/>
        <v>#DIV/0!</v>
      </c>
      <c r="AU91" s="390">
        <f t="shared" si="55"/>
        <v>3980.3737648575111</v>
      </c>
      <c r="AV91" s="390" t="e">
        <f t="shared" si="56"/>
        <v>#DIV/0!</v>
      </c>
      <c r="AW91" s="390" t="e">
        <f t="shared" si="57"/>
        <v>#DIV/0!</v>
      </c>
      <c r="AX91" s="390" t="e">
        <f t="shared" si="58"/>
        <v>#DIV/0!</v>
      </c>
      <c r="AY91" s="390">
        <f>AI91/'Приложение 1.1'!J89</f>
        <v>0</v>
      </c>
      <c r="AZ91" s="390">
        <v>730.08</v>
      </c>
      <c r="BA91" s="390">
        <v>2070.12</v>
      </c>
      <c r="BB91" s="390">
        <v>848.92</v>
      </c>
      <c r="BC91" s="390">
        <v>819.73</v>
      </c>
      <c r="BD91" s="390">
        <v>611.5</v>
      </c>
      <c r="BE91" s="390">
        <v>1080.04</v>
      </c>
      <c r="BF91" s="390">
        <v>2102000</v>
      </c>
      <c r="BG91" s="390">
        <f t="shared" si="59"/>
        <v>4607.6000000000004</v>
      </c>
      <c r="BH91" s="390">
        <v>8748.57</v>
      </c>
      <c r="BI91" s="390">
        <v>3389.61</v>
      </c>
      <c r="BJ91" s="390">
        <v>5995.76</v>
      </c>
      <c r="BK91" s="390">
        <v>548.62</v>
      </c>
      <c r="BL91" s="391" t="str">
        <f t="shared" si="60"/>
        <v xml:space="preserve"> </v>
      </c>
      <c r="BM91" s="391" t="e">
        <f t="shared" si="61"/>
        <v>#DIV/0!</v>
      </c>
      <c r="BN91" s="391" t="e">
        <f t="shared" si="62"/>
        <v>#DIV/0!</v>
      </c>
      <c r="BO91" s="391" t="e">
        <f t="shared" si="63"/>
        <v>#DIV/0!</v>
      </c>
      <c r="BP91" s="391" t="e">
        <f t="shared" si="64"/>
        <v>#DIV/0!</v>
      </c>
      <c r="BQ91" s="391" t="e">
        <f t="shared" si="65"/>
        <v>#DIV/0!</v>
      </c>
      <c r="BR91" s="391" t="e">
        <f t="shared" si="66"/>
        <v>#DIV/0!</v>
      </c>
      <c r="BS91" s="391" t="str">
        <f t="shared" si="67"/>
        <v xml:space="preserve"> </v>
      </c>
      <c r="BT91" s="391" t="e">
        <f t="shared" si="68"/>
        <v>#DIV/0!</v>
      </c>
      <c r="BU91" s="391" t="e">
        <f t="shared" si="69"/>
        <v>#DIV/0!</v>
      </c>
      <c r="BV91" s="391" t="e">
        <f t="shared" si="70"/>
        <v>#DIV/0!</v>
      </c>
      <c r="BW91" s="391" t="str">
        <f t="shared" si="71"/>
        <v xml:space="preserve"> </v>
      </c>
      <c r="BY91" s="388">
        <f t="shared" si="44"/>
        <v>2.4060356075232714</v>
      </c>
      <c r="BZ91" s="392">
        <f t="shared" si="45"/>
        <v>1.2030178037616357</v>
      </c>
      <c r="CA91" s="393">
        <f t="shared" si="46"/>
        <v>4129.4062416890001</v>
      </c>
      <c r="CB91" s="390">
        <f t="shared" si="72"/>
        <v>4814.95</v>
      </c>
      <c r="CC91" s="18" t="str">
        <f t="shared" si="73"/>
        <v xml:space="preserve"> </v>
      </c>
    </row>
    <row r="92" spans="1:81" s="26" customFormat="1" ht="9" customHeight="1">
      <c r="A92" s="368">
        <v>76</v>
      </c>
      <c r="B92" s="173" t="s">
        <v>549</v>
      </c>
      <c r="C92" s="178">
        <v>3946.7</v>
      </c>
      <c r="D92" s="174"/>
      <c r="E92" s="389">
        <f t="shared" si="43"/>
        <v>160619.75</v>
      </c>
      <c r="F92" s="389">
        <v>4598748</v>
      </c>
      <c r="G92" s="178">
        <f t="shared" si="47"/>
        <v>4759367.75</v>
      </c>
      <c r="H92" s="361">
        <f t="shared" si="48"/>
        <v>0</v>
      </c>
      <c r="I92" s="178">
        <v>0</v>
      </c>
      <c r="J92" s="178">
        <v>0</v>
      </c>
      <c r="K92" s="178">
        <v>0</v>
      </c>
      <c r="L92" s="178">
        <v>0</v>
      </c>
      <c r="M92" s="178">
        <v>0</v>
      </c>
      <c r="N92" s="361">
        <v>0</v>
      </c>
      <c r="O92" s="361">
        <v>0</v>
      </c>
      <c r="P92" s="361">
        <v>0</v>
      </c>
      <c r="Q92" s="361">
        <v>0</v>
      </c>
      <c r="R92" s="361">
        <v>0</v>
      </c>
      <c r="S92" s="361">
        <v>0</v>
      </c>
      <c r="T92" s="103">
        <v>0</v>
      </c>
      <c r="U92" s="361">
        <v>0</v>
      </c>
      <c r="V92" s="174" t="s">
        <v>976</v>
      </c>
      <c r="W92" s="361">
        <v>1609</v>
      </c>
      <c r="X92" s="361">
        <v>4552769</v>
      </c>
      <c r="Y92" s="361">
        <v>0</v>
      </c>
      <c r="Z92" s="361">
        <v>0</v>
      </c>
      <c r="AA92" s="361">
        <v>0</v>
      </c>
      <c r="AB92" s="361">
        <v>0</v>
      </c>
      <c r="AC92" s="361">
        <v>0</v>
      </c>
      <c r="AD92" s="361">
        <v>0</v>
      </c>
      <c r="AE92" s="361">
        <v>0</v>
      </c>
      <c r="AF92" s="361">
        <v>0</v>
      </c>
      <c r="AG92" s="361">
        <v>0</v>
      </c>
      <c r="AH92" s="361">
        <v>0</v>
      </c>
      <c r="AI92" s="361">
        <v>0</v>
      </c>
      <c r="AJ92" s="380">
        <v>137962.44</v>
      </c>
      <c r="AK92" s="380">
        <v>68636.31</v>
      </c>
      <c r="AL92" s="380">
        <v>0</v>
      </c>
      <c r="AN92" s="390">
        <f>I92/'Приложение 1.1'!J90</f>
        <v>0</v>
      </c>
      <c r="AO92" s="390" t="e">
        <f t="shared" si="49"/>
        <v>#DIV/0!</v>
      </c>
      <c r="AP92" s="390" t="e">
        <f t="shared" si="50"/>
        <v>#DIV/0!</v>
      </c>
      <c r="AQ92" s="390" t="e">
        <f t="shared" si="51"/>
        <v>#DIV/0!</v>
      </c>
      <c r="AR92" s="390" t="e">
        <f t="shared" si="52"/>
        <v>#DIV/0!</v>
      </c>
      <c r="AS92" s="390" t="e">
        <f t="shared" si="53"/>
        <v>#DIV/0!</v>
      </c>
      <c r="AT92" s="390" t="e">
        <f t="shared" si="54"/>
        <v>#DIV/0!</v>
      </c>
      <c r="AU92" s="390">
        <f t="shared" si="55"/>
        <v>2829.5643256681169</v>
      </c>
      <c r="AV92" s="390" t="e">
        <f t="shared" si="56"/>
        <v>#DIV/0!</v>
      </c>
      <c r="AW92" s="390" t="e">
        <f t="shared" si="57"/>
        <v>#DIV/0!</v>
      </c>
      <c r="AX92" s="390" t="e">
        <f t="shared" si="58"/>
        <v>#DIV/0!</v>
      </c>
      <c r="AY92" s="390">
        <f>AI92/'Приложение 1.1'!J90</f>
        <v>0</v>
      </c>
      <c r="AZ92" s="390">
        <v>730.08</v>
      </c>
      <c r="BA92" s="390">
        <v>2070.12</v>
      </c>
      <c r="BB92" s="390">
        <v>848.92</v>
      </c>
      <c r="BC92" s="390">
        <v>819.73</v>
      </c>
      <c r="BD92" s="390">
        <v>611.5</v>
      </c>
      <c r="BE92" s="390">
        <v>1080.04</v>
      </c>
      <c r="BF92" s="390">
        <v>2102000</v>
      </c>
      <c r="BG92" s="390">
        <f t="shared" si="59"/>
        <v>4422.8500000000004</v>
      </c>
      <c r="BH92" s="390">
        <v>8748.57</v>
      </c>
      <c r="BI92" s="390">
        <v>3389.61</v>
      </c>
      <c r="BJ92" s="390">
        <v>5995.76</v>
      </c>
      <c r="BK92" s="390">
        <v>548.62</v>
      </c>
      <c r="BL92" s="391" t="str">
        <f t="shared" si="60"/>
        <v xml:space="preserve"> </v>
      </c>
      <c r="BM92" s="391" t="e">
        <f t="shared" si="61"/>
        <v>#DIV/0!</v>
      </c>
      <c r="BN92" s="391" t="e">
        <f t="shared" si="62"/>
        <v>#DIV/0!</v>
      </c>
      <c r="BO92" s="391" t="e">
        <f t="shared" si="63"/>
        <v>#DIV/0!</v>
      </c>
      <c r="BP92" s="391" t="e">
        <f t="shared" si="64"/>
        <v>#DIV/0!</v>
      </c>
      <c r="BQ92" s="391" t="e">
        <f t="shared" si="65"/>
        <v>#DIV/0!</v>
      </c>
      <c r="BR92" s="391" t="e">
        <f t="shared" si="66"/>
        <v>#DIV/0!</v>
      </c>
      <c r="BS92" s="391" t="str">
        <f t="shared" si="67"/>
        <v xml:space="preserve"> </v>
      </c>
      <c r="BT92" s="391" t="e">
        <f t="shared" si="68"/>
        <v>#DIV/0!</v>
      </c>
      <c r="BU92" s="391" t="e">
        <f t="shared" si="69"/>
        <v>#DIV/0!</v>
      </c>
      <c r="BV92" s="391" t="e">
        <f t="shared" si="70"/>
        <v>#DIV/0!</v>
      </c>
      <c r="BW92" s="391" t="str">
        <f t="shared" si="71"/>
        <v xml:space="preserve"> </v>
      </c>
      <c r="BY92" s="388">
        <f t="shared" si="44"/>
        <v>2.8987556172771058</v>
      </c>
      <c r="BZ92" s="392">
        <f t="shared" si="45"/>
        <v>1.4421308376517026</v>
      </c>
      <c r="CA92" s="393">
        <f t="shared" si="46"/>
        <v>2957.9662834058422</v>
      </c>
      <c r="CB92" s="390">
        <f t="shared" si="72"/>
        <v>4621.88</v>
      </c>
      <c r="CC92" s="18" t="str">
        <f t="shared" si="73"/>
        <v xml:space="preserve"> </v>
      </c>
    </row>
    <row r="93" spans="1:81" s="26" customFormat="1" ht="9" customHeight="1">
      <c r="A93" s="368">
        <v>77</v>
      </c>
      <c r="B93" s="173" t="s">
        <v>550</v>
      </c>
      <c r="C93" s="178">
        <v>2555</v>
      </c>
      <c r="D93" s="114"/>
      <c r="E93" s="389">
        <f t="shared" si="43"/>
        <v>-1537094.5699999998</v>
      </c>
      <c r="F93" s="269">
        <v>3690738</v>
      </c>
      <c r="G93" s="178">
        <f t="shared" si="47"/>
        <v>2153643.4300000002</v>
      </c>
      <c r="H93" s="361">
        <f t="shared" si="48"/>
        <v>0</v>
      </c>
      <c r="I93" s="178">
        <v>0</v>
      </c>
      <c r="J93" s="178">
        <v>0</v>
      </c>
      <c r="K93" s="178">
        <v>0</v>
      </c>
      <c r="L93" s="178">
        <v>0</v>
      </c>
      <c r="M93" s="178">
        <v>0</v>
      </c>
      <c r="N93" s="361">
        <v>0</v>
      </c>
      <c r="O93" s="361">
        <v>0</v>
      </c>
      <c r="P93" s="361">
        <v>0</v>
      </c>
      <c r="Q93" s="361">
        <v>0</v>
      </c>
      <c r="R93" s="361">
        <v>0</v>
      </c>
      <c r="S93" s="361">
        <v>0</v>
      </c>
      <c r="T93" s="103">
        <v>0</v>
      </c>
      <c r="U93" s="361">
        <v>0</v>
      </c>
      <c r="V93" s="114" t="s">
        <v>975</v>
      </c>
      <c r="W93" s="361">
        <v>989.39</v>
      </c>
      <c r="X93" s="361">
        <v>2016071.19</v>
      </c>
      <c r="Y93" s="361">
        <v>0</v>
      </c>
      <c r="Z93" s="361">
        <v>0</v>
      </c>
      <c r="AA93" s="361">
        <v>0</v>
      </c>
      <c r="AB93" s="361">
        <v>0</v>
      </c>
      <c r="AC93" s="361">
        <v>0</v>
      </c>
      <c r="AD93" s="361">
        <v>0</v>
      </c>
      <c r="AE93" s="361">
        <v>0</v>
      </c>
      <c r="AF93" s="361">
        <v>0</v>
      </c>
      <c r="AG93" s="361">
        <v>0</v>
      </c>
      <c r="AH93" s="361">
        <v>0</v>
      </c>
      <c r="AI93" s="361">
        <v>0</v>
      </c>
      <c r="AJ93" s="380">
        <v>82487.97</v>
      </c>
      <c r="AK93" s="380">
        <v>55084.27</v>
      </c>
      <c r="AL93" s="380">
        <v>0</v>
      </c>
      <c r="AN93" s="390">
        <f>I93/'Приложение 1.1'!J91</f>
        <v>0</v>
      </c>
      <c r="AO93" s="390" t="e">
        <f t="shared" si="49"/>
        <v>#DIV/0!</v>
      </c>
      <c r="AP93" s="390" t="e">
        <f t="shared" si="50"/>
        <v>#DIV/0!</v>
      </c>
      <c r="AQ93" s="390" t="e">
        <f t="shared" si="51"/>
        <v>#DIV/0!</v>
      </c>
      <c r="AR93" s="390" t="e">
        <f t="shared" si="52"/>
        <v>#DIV/0!</v>
      </c>
      <c r="AS93" s="390" t="e">
        <f t="shared" si="53"/>
        <v>#DIV/0!</v>
      </c>
      <c r="AT93" s="390" t="e">
        <f t="shared" si="54"/>
        <v>#DIV/0!</v>
      </c>
      <c r="AU93" s="390">
        <f t="shared" si="55"/>
        <v>2037.6910924913329</v>
      </c>
      <c r="AV93" s="390" t="e">
        <f t="shared" si="56"/>
        <v>#DIV/0!</v>
      </c>
      <c r="AW93" s="390" t="e">
        <f t="shared" si="57"/>
        <v>#DIV/0!</v>
      </c>
      <c r="AX93" s="390" t="e">
        <f t="shared" si="58"/>
        <v>#DIV/0!</v>
      </c>
      <c r="AY93" s="390">
        <f>AI93/'Приложение 1.1'!J91</f>
        <v>0</v>
      </c>
      <c r="AZ93" s="390">
        <v>730.08</v>
      </c>
      <c r="BA93" s="390">
        <v>2070.12</v>
      </c>
      <c r="BB93" s="390">
        <v>848.92</v>
      </c>
      <c r="BC93" s="390">
        <v>819.73</v>
      </c>
      <c r="BD93" s="390">
        <v>611.5</v>
      </c>
      <c r="BE93" s="390">
        <v>1080.04</v>
      </c>
      <c r="BF93" s="390">
        <v>2102000</v>
      </c>
      <c r="BG93" s="390">
        <f t="shared" si="59"/>
        <v>4607.6000000000004</v>
      </c>
      <c r="BH93" s="390">
        <v>8748.57</v>
      </c>
      <c r="BI93" s="390">
        <v>3389.61</v>
      </c>
      <c r="BJ93" s="390">
        <v>5995.76</v>
      </c>
      <c r="BK93" s="390">
        <v>548.62</v>
      </c>
      <c r="BL93" s="391" t="str">
        <f t="shared" si="60"/>
        <v xml:space="preserve"> </v>
      </c>
      <c r="BM93" s="391" t="e">
        <f t="shared" si="61"/>
        <v>#DIV/0!</v>
      </c>
      <c r="BN93" s="391" t="e">
        <f t="shared" si="62"/>
        <v>#DIV/0!</v>
      </c>
      <c r="BO93" s="391" t="e">
        <f t="shared" si="63"/>
        <v>#DIV/0!</v>
      </c>
      <c r="BP93" s="391" t="e">
        <f t="shared" si="64"/>
        <v>#DIV/0!</v>
      </c>
      <c r="BQ93" s="391" t="e">
        <f t="shared" si="65"/>
        <v>#DIV/0!</v>
      </c>
      <c r="BR93" s="391" t="e">
        <f t="shared" si="66"/>
        <v>#DIV/0!</v>
      </c>
      <c r="BS93" s="391" t="str">
        <f t="shared" si="67"/>
        <v xml:space="preserve"> </v>
      </c>
      <c r="BT93" s="391" t="e">
        <f t="shared" si="68"/>
        <v>#DIV/0!</v>
      </c>
      <c r="BU93" s="391" t="e">
        <f t="shared" si="69"/>
        <v>#DIV/0!</v>
      </c>
      <c r="BV93" s="391" t="e">
        <f t="shared" si="70"/>
        <v>#DIV/0!</v>
      </c>
      <c r="BW93" s="391" t="str">
        <f t="shared" si="71"/>
        <v xml:space="preserve"> </v>
      </c>
      <c r="BY93" s="388">
        <f t="shared" si="44"/>
        <v>3.8301591085577242</v>
      </c>
      <c r="BZ93" s="392">
        <f t="shared" si="45"/>
        <v>2.5577247019020222</v>
      </c>
      <c r="CA93" s="393">
        <f t="shared" si="46"/>
        <v>2176.7386268306736</v>
      </c>
      <c r="CB93" s="390">
        <f t="shared" si="72"/>
        <v>4814.95</v>
      </c>
      <c r="CC93" s="18" t="str">
        <f t="shared" si="73"/>
        <v xml:space="preserve"> </v>
      </c>
    </row>
    <row r="94" spans="1:81" s="26" customFormat="1" ht="9" customHeight="1">
      <c r="A94" s="368">
        <v>78</v>
      </c>
      <c r="B94" s="173" t="s">
        <v>551</v>
      </c>
      <c r="C94" s="178">
        <v>3905.7</v>
      </c>
      <c r="D94" s="114"/>
      <c r="E94" s="389">
        <f t="shared" si="43"/>
        <v>-617191.45000000019</v>
      </c>
      <c r="F94" s="269">
        <v>2890578</v>
      </c>
      <c r="G94" s="178">
        <f t="shared" si="47"/>
        <v>2273386.5499999998</v>
      </c>
      <c r="H94" s="361">
        <f t="shared" si="48"/>
        <v>0</v>
      </c>
      <c r="I94" s="178">
        <v>0</v>
      </c>
      <c r="J94" s="178">
        <v>0</v>
      </c>
      <c r="K94" s="178">
        <v>0</v>
      </c>
      <c r="L94" s="178">
        <v>0</v>
      </c>
      <c r="M94" s="178">
        <v>0</v>
      </c>
      <c r="N94" s="361">
        <v>0</v>
      </c>
      <c r="O94" s="361">
        <v>0</v>
      </c>
      <c r="P94" s="361">
        <v>0</v>
      </c>
      <c r="Q94" s="361">
        <v>0</v>
      </c>
      <c r="R94" s="361">
        <v>0</v>
      </c>
      <c r="S94" s="361">
        <v>0</v>
      </c>
      <c r="T94" s="103">
        <v>0</v>
      </c>
      <c r="U94" s="361">
        <v>0</v>
      </c>
      <c r="V94" s="114" t="s">
        <v>975</v>
      </c>
      <c r="W94" s="361">
        <v>909.92</v>
      </c>
      <c r="X94" s="361">
        <v>2191655.44</v>
      </c>
      <c r="Y94" s="361">
        <v>0</v>
      </c>
      <c r="Z94" s="361">
        <v>0</v>
      </c>
      <c r="AA94" s="361">
        <v>0</v>
      </c>
      <c r="AB94" s="361">
        <v>0</v>
      </c>
      <c r="AC94" s="361">
        <v>0</v>
      </c>
      <c r="AD94" s="361">
        <v>0</v>
      </c>
      <c r="AE94" s="361">
        <v>0</v>
      </c>
      <c r="AF94" s="361">
        <v>0</v>
      </c>
      <c r="AG94" s="361">
        <v>0</v>
      </c>
      <c r="AH94" s="361">
        <v>0</v>
      </c>
      <c r="AI94" s="361">
        <v>0</v>
      </c>
      <c r="AJ94" s="380">
        <v>38589.230000000003</v>
      </c>
      <c r="AK94" s="380">
        <v>43141.88</v>
      </c>
      <c r="AL94" s="380">
        <v>0</v>
      </c>
      <c r="AN94" s="390">
        <f>I94/'Приложение 1.1'!J92</f>
        <v>0</v>
      </c>
      <c r="AO94" s="390" t="e">
        <f t="shared" si="49"/>
        <v>#DIV/0!</v>
      </c>
      <c r="AP94" s="390" t="e">
        <f t="shared" si="50"/>
        <v>#DIV/0!</v>
      </c>
      <c r="AQ94" s="390" t="e">
        <f t="shared" si="51"/>
        <v>#DIV/0!</v>
      </c>
      <c r="AR94" s="390" t="e">
        <f t="shared" si="52"/>
        <v>#DIV/0!</v>
      </c>
      <c r="AS94" s="390" t="e">
        <f t="shared" si="53"/>
        <v>#DIV/0!</v>
      </c>
      <c r="AT94" s="390" t="e">
        <f t="shared" si="54"/>
        <v>#DIV/0!</v>
      </c>
      <c r="AU94" s="390">
        <f t="shared" si="55"/>
        <v>2408.6243186214174</v>
      </c>
      <c r="AV94" s="390" t="e">
        <f t="shared" si="56"/>
        <v>#DIV/0!</v>
      </c>
      <c r="AW94" s="390" t="e">
        <f t="shared" si="57"/>
        <v>#DIV/0!</v>
      </c>
      <c r="AX94" s="390" t="e">
        <f t="shared" si="58"/>
        <v>#DIV/0!</v>
      </c>
      <c r="AY94" s="390">
        <f>AI94/'Приложение 1.1'!J92</f>
        <v>0</v>
      </c>
      <c r="AZ94" s="390">
        <v>730.08</v>
      </c>
      <c r="BA94" s="390">
        <v>2070.12</v>
      </c>
      <c r="BB94" s="390">
        <v>848.92</v>
      </c>
      <c r="BC94" s="390">
        <v>819.73</v>
      </c>
      <c r="BD94" s="390">
        <v>611.5</v>
      </c>
      <c r="BE94" s="390">
        <v>1080.04</v>
      </c>
      <c r="BF94" s="390">
        <v>2102000</v>
      </c>
      <c r="BG94" s="390">
        <f t="shared" si="59"/>
        <v>4607.6000000000004</v>
      </c>
      <c r="BH94" s="390">
        <v>8748.57</v>
      </c>
      <c r="BI94" s="390">
        <v>3389.61</v>
      </c>
      <c r="BJ94" s="390">
        <v>5995.76</v>
      </c>
      <c r="BK94" s="390">
        <v>548.62</v>
      </c>
      <c r="BL94" s="391" t="str">
        <f t="shared" si="60"/>
        <v xml:space="preserve"> </v>
      </c>
      <c r="BM94" s="391" t="e">
        <f t="shared" si="61"/>
        <v>#DIV/0!</v>
      </c>
      <c r="BN94" s="391" t="e">
        <f t="shared" si="62"/>
        <v>#DIV/0!</v>
      </c>
      <c r="BO94" s="391" t="e">
        <f t="shared" si="63"/>
        <v>#DIV/0!</v>
      </c>
      <c r="BP94" s="391" t="e">
        <f t="shared" si="64"/>
        <v>#DIV/0!</v>
      </c>
      <c r="BQ94" s="391" t="e">
        <f t="shared" si="65"/>
        <v>#DIV/0!</v>
      </c>
      <c r="BR94" s="391" t="e">
        <f t="shared" si="66"/>
        <v>#DIV/0!</v>
      </c>
      <c r="BS94" s="391" t="str">
        <f t="shared" si="67"/>
        <v xml:space="preserve"> </v>
      </c>
      <c r="BT94" s="391" t="e">
        <f t="shared" si="68"/>
        <v>#DIV/0!</v>
      </c>
      <c r="BU94" s="391" t="e">
        <f t="shared" si="69"/>
        <v>#DIV/0!</v>
      </c>
      <c r="BV94" s="391" t="e">
        <f t="shared" si="70"/>
        <v>#DIV/0!</v>
      </c>
      <c r="BW94" s="391" t="str">
        <f t="shared" si="71"/>
        <v xml:space="preserve"> </v>
      </c>
      <c r="BY94" s="388">
        <f t="shared" si="44"/>
        <v>1.6974337250301761</v>
      </c>
      <c r="BZ94" s="392">
        <f t="shared" si="45"/>
        <v>1.897692233641481</v>
      </c>
      <c r="CA94" s="393">
        <f t="shared" si="46"/>
        <v>2498.446621681027</v>
      </c>
      <c r="CB94" s="390">
        <f t="shared" si="72"/>
        <v>4814.95</v>
      </c>
      <c r="CC94" s="18" t="str">
        <f t="shared" si="73"/>
        <v xml:space="preserve"> </v>
      </c>
    </row>
    <row r="95" spans="1:81" s="26" customFormat="1" ht="9" customHeight="1">
      <c r="A95" s="368">
        <v>79</v>
      </c>
      <c r="B95" s="173" t="s">
        <v>552</v>
      </c>
      <c r="C95" s="178">
        <v>1413.7</v>
      </c>
      <c r="D95" s="114"/>
      <c r="E95" s="389">
        <f t="shared" si="43"/>
        <v>-469801.66999999993</v>
      </c>
      <c r="F95" s="269">
        <v>2077082</v>
      </c>
      <c r="G95" s="178">
        <f t="shared" ref="G95:G106" si="74">ROUND(H95+U95+X95+Z95+AB95+AD95+AF95+AH95+AI95+AJ95+AK95+AL95,2)</f>
        <v>1607280.33</v>
      </c>
      <c r="H95" s="361">
        <f t="shared" si="48"/>
        <v>0</v>
      </c>
      <c r="I95" s="178">
        <v>0</v>
      </c>
      <c r="J95" s="178">
        <v>0</v>
      </c>
      <c r="K95" s="178">
        <v>0</v>
      </c>
      <c r="L95" s="178">
        <v>0</v>
      </c>
      <c r="M95" s="178">
        <v>0</v>
      </c>
      <c r="N95" s="361">
        <v>0</v>
      </c>
      <c r="O95" s="361">
        <v>0</v>
      </c>
      <c r="P95" s="361">
        <v>0</v>
      </c>
      <c r="Q95" s="361">
        <v>0</v>
      </c>
      <c r="R95" s="361">
        <v>0</v>
      </c>
      <c r="S95" s="361">
        <v>0</v>
      </c>
      <c r="T95" s="103">
        <v>0</v>
      </c>
      <c r="U95" s="361">
        <v>0</v>
      </c>
      <c r="V95" s="114" t="s">
        <v>975</v>
      </c>
      <c r="W95" s="361">
        <v>591.34</v>
      </c>
      <c r="X95" s="361">
        <v>1537957.72</v>
      </c>
      <c r="Y95" s="361">
        <v>0</v>
      </c>
      <c r="Z95" s="361">
        <v>0</v>
      </c>
      <c r="AA95" s="361">
        <v>0</v>
      </c>
      <c r="AB95" s="361">
        <v>0</v>
      </c>
      <c r="AC95" s="361">
        <v>0</v>
      </c>
      <c r="AD95" s="361">
        <v>0</v>
      </c>
      <c r="AE95" s="361">
        <v>0</v>
      </c>
      <c r="AF95" s="361">
        <v>0</v>
      </c>
      <c r="AG95" s="361">
        <v>0</v>
      </c>
      <c r="AH95" s="361">
        <v>0</v>
      </c>
      <c r="AI95" s="361">
        <v>0</v>
      </c>
      <c r="AJ95" s="380">
        <v>38322.160000000003</v>
      </c>
      <c r="AK95" s="380">
        <v>31000.45</v>
      </c>
      <c r="AL95" s="380">
        <v>0</v>
      </c>
      <c r="AN95" s="390">
        <f>I95/'Приложение 1.1'!J93</f>
        <v>0</v>
      </c>
      <c r="AO95" s="390" t="e">
        <f t="shared" si="49"/>
        <v>#DIV/0!</v>
      </c>
      <c r="AP95" s="390" t="e">
        <f t="shared" si="50"/>
        <v>#DIV/0!</v>
      </c>
      <c r="AQ95" s="390" t="e">
        <f t="shared" si="51"/>
        <v>#DIV/0!</v>
      </c>
      <c r="AR95" s="390" t="e">
        <f t="shared" si="52"/>
        <v>#DIV/0!</v>
      </c>
      <c r="AS95" s="390" t="e">
        <f t="shared" si="53"/>
        <v>#DIV/0!</v>
      </c>
      <c r="AT95" s="390" t="e">
        <f t="shared" si="54"/>
        <v>#DIV/0!</v>
      </c>
      <c r="AU95" s="390">
        <f t="shared" si="55"/>
        <v>2600.8010958162813</v>
      </c>
      <c r="AV95" s="390" t="e">
        <f t="shared" si="56"/>
        <v>#DIV/0!</v>
      </c>
      <c r="AW95" s="390" t="e">
        <f t="shared" si="57"/>
        <v>#DIV/0!</v>
      </c>
      <c r="AX95" s="390" t="e">
        <f t="shared" si="58"/>
        <v>#DIV/0!</v>
      </c>
      <c r="AY95" s="390">
        <f>AI95/'Приложение 1.1'!J93</f>
        <v>0</v>
      </c>
      <c r="AZ95" s="390">
        <v>730.08</v>
      </c>
      <c r="BA95" s="390">
        <v>2070.12</v>
      </c>
      <c r="BB95" s="390">
        <v>848.92</v>
      </c>
      <c r="BC95" s="390">
        <v>819.73</v>
      </c>
      <c r="BD95" s="390">
        <v>611.5</v>
      </c>
      <c r="BE95" s="390">
        <v>1080.04</v>
      </c>
      <c r="BF95" s="390">
        <v>2102000</v>
      </c>
      <c r="BG95" s="390">
        <f t="shared" si="59"/>
        <v>4607.6000000000004</v>
      </c>
      <c r="BH95" s="390">
        <v>8748.57</v>
      </c>
      <c r="BI95" s="390">
        <v>3389.61</v>
      </c>
      <c r="BJ95" s="390">
        <v>5995.76</v>
      </c>
      <c r="BK95" s="390">
        <v>548.62</v>
      </c>
      <c r="BL95" s="391" t="str">
        <f t="shared" si="60"/>
        <v xml:space="preserve"> </v>
      </c>
      <c r="BM95" s="391" t="e">
        <f t="shared" si="61"/>
        <v>#DIV/0!</v>
      </c>
      <c r="BN95" s="391" t="e">
        <f t="shared" si="62"/>
        <v>#DIV/0!</v>
      </c>
      <c r="BO95" s="391" t="e">
        <f t="shared" si="63"/>
        <v>#DIV/0!</v>
      </c>
      <c r="BP95" s="391" t="e">
        <f t="shared" si="64"/>
        <v>#DIV/0!</v>
      </c>
      <c r="BQ95" s="391" t="e">
        <f t="shared" si="65"/>
        <v>#DIV/0!</v>
      </c>
      <c r="BR95" s="391" t="e">
        <f t="shared" si="66"/>
        <v>#DIV/0!</v>
      </c>
      <c r="BS95" s="391" t="str">
        <f t="shared" si="67"/>
        <v xml:space="preserve"> </v>
      </c>
      <c r="BT95" s="391" t="e">
        <f t="shared" si="68"/>
        <v>#DIV/0!</v>
      </c>
      <c r="BU95" s="391" t="e">
        <f t="shared" si="69"/>
        <v>#DIV/0!</v>
      </c>
      <c r="BV95" s="391" t="e">
        <f t="shared" si="70"/>
        <v>#DIV/0!</v>
      </c>
      <c r="BW95" s="391" t="str">
        <f t="shared" si="71"/>
        <v xml:space="preserve"> </v>
      </c>
      <c r="BY95" s="388">
        <f t="shared" si="44"/>
        <v>2.3842860069095728</v>
      </c>
      <c r="BZ95" s="392">
        <f t="shared" si="45"/>
        <v>1.9287519060225169</v>
      </c>
      <c r="CA95" s="393">
        <f t="shared" si="46"/>
        <v>2718.0307944668043</v>
      </c>
      <c r="CB95" s="390">
        <f t="shared" si="72"/>
        <v>4814.95</v>
      </c>
      <c r="CC95" s="18" t="str">
        <f t="shared" si="73"/>
        <v xml:space="preserve"> </v>
      </c>
    </row>
    <row r="96" spans="1:81" s="26" customFormat="1" ht="9" customHeight="1">
      <c r="A96" s="368">
        <v>80</v>
      </c>
      <c r="B96" s="173" t="s">
        <v>553</v>
      </c>
      <c r="C96" s="178">
        <v>5665.74</v>
      </c>
      <c r="D96" s="114"/>
      <c r="E96" s="389">
        <f t="shared" si="43"/>
        <v>-935740.08000000007</v>
      </c>
      <c r="F96" s="269">
        <v>6001200</v>
      </c>
      <c r="G96" s="178">
        <f t="shared" si="74"/>
        <v>5065459.92</v>
      </c>
      <c r="H96" s="361">
        <f t="shared" si="48"/>
        <v>0</v>
      </c>
      <c r="I96" s="178">
        <v>0</v>
      </c>
      <c r="J96" s="178">
        <v>0</v>
      </c>
      <c r="K96" s="178">
        <v>0</v>
      </c>
      <c r="L96" s="178">
        <v>0</v>
      </c>
      <c r="M96" s="178">
        <v>0</v>
      </c>
      <c r="N96" s="361">
        <v>0</v>
      </c>
      <c r="O96" s="361">
        <v>0</v>
      </c>
      <c r="P96" s="361">
        <v>0</v>
      </c>
      <c r="Q96" s="361">
        <v>0</v>
      </c>
      <c r="R96" s="361">
        <v>0</v>
      </c>
      <c r="S96" s="361">
        <v>0</v>
      </c>
      <c r="T96" s="103">
        <v>0</v>
      </c>
      <c r="U96" s="361">
        <v>0</v>
      </c>
      <c r="V96" s="114" t="s">
        <v>975</v>
      </c>
      <c r="W96" s="361">
        <v>1867</v>
      </c>
      <c r="X96" s="361">
        <v>4825562</v>
      </c>
      <c r="Y96" s="361">
        <v>0</v>
      </c>
      <c r="Z96" s="361">
        <v>0</v>
      </c>
      <c r="AA96" s="361">
        <v>0</v>
      </c>
      <c r="AB96" s="361">
        <v>0</v>
      </c>
      <c r="AC96" s="361">
        <v>0</v>
      </c>
      <c r="AD96" s="361">
        <v>0</v>
      </c>
      <c r="AE96" s="361">
        <v>0</v>
      </c>
      <c r="AF96" s="361">
        <v>0</v>
      </c>
      <c r="AG96" s="361">
        <v>0</v>
      </c>
      <c r="AH96" s="361">
        <v>0</v>
      </c>
      <c r="AI96" s="361">
        <v>0</v>
      </c>
      <c r="AJ96" s="380">
        <v>150330.01999999999</v>
      </c>
      <c r="AK96" s="380">
        <v>89567.9</v>
      </c>
      <c r="AL96" s="380">
        <v>0</v>
      </c>
      <c r="AN96" s="390">
        <f>I96/'Приложение 1.1'!J94</f>
        <v>0</v>
      </c>
      <c r="AO96" s="390" t="e">
        <f t="shared" si="49"/>
        <v>#DIV/0!</v>
      </c>
      <c r="AP96" s="390" t="e">
        <f t="shared" si="50"/>
        <v>#DIV/0!</v>
      </c>
      <c r="AQ96" s="390" t="e">
        <f t="shared" si="51"/>
        <v>#DIV/0!</v>
      </c>
      <c r="AR96" s="390" t="e">
        <f t="shared" si="52"/>
        <v>#DIV/0!</v>
      </c>
      <c r="AS96" s="390" t="e">
        <f t="shared" si="53"/>
        <v>#DIV/0!</v>
      </c>
      <c r="AT96" s="390" t="e">
        <f t="shared" si="54"/>
        <v>#DIV/0!</v>
      </c>
      <c r="AU96" s="390">
        <f t="shared" si="55"/>
        <v>2584.6609534011782</v>
      </c>
      <c r="AV96" s="390" t="e">
        <f t="shared" si="56"/>
        <v>#DIV/0!</v>
      </c>
      <c r="AW96" s="390" t="e">
        <f t="shared" si="57"/>
        <v>#DIV/0!</v>
      </c>
      <c r="AX96" s="390" t="e">
        <f t="shared" si="58"/>
        <v>#DIV/0!</v>
      </c>
      <c r="AY96" s="390">
        <f>AI96/'Приложение 1.1'!J94</f>
        <v>0</v>
      </c>
      <c r="AZ96" s="390">
        <v>730.08</v>
      </c>
      <c r="BA96" s="390">
        <v>2070.12</v>
      </c>
      <c r="BB96" s="390">
        <v>848.92</v>
      </c>
      <c r="BC96" s="390">
        <v>819.73</v>
      </c>
      <c r="BD96" s="390">
        <v>611.5</v>
      </c>
      <c r="BE96" s="390">
        <v>1080.04</v>
      </c>
      <c r="BF96" s="390">
        <v>2102000</v>
      </c>
      <c r="BG96" s="390">
        <f t="shared" si="59"/>
        <v>4607.6000000000004</v>
      </c>
      <c r="BH96" s="390">
        <v>8748.57</v>
      </c>
      <c r="BI96" s="390">
        <v>3389.61</v>
      </c>
      <c r="BJ96" s="390">
        <v>5995.76</v>
      </c>
      <c r="BK96" s="390">
        <v>548.62</v>
      </c>
      <c r="BL96" s="391" t="str">
        <f t="shared" si="60"/>
        <v xml:space="preserve"> </v>
      </c>
      <c r="BM96" s="391" t="e">
        <f t="shared" si="61"/>
        <v>#DIV/0!</v>
      </c>
      <c r="BN96" s="391" t="e">
        <f t="shared" si="62"/>
        <v>#DIV/0!</v>
      </c>
      <c r="BO96" s="391" t="e">
        <f t="shared" si="63"/>
        <v>#DIV/0!</v>
      </c>
      <c r="BP96" s="391" t="e">
        <f t="shared" si="64"/>
        <v>#DIV/0!</v>
      </c>
      <c r="BQ96" s="391" t="e">
        <f t="shared" si="65"/>
        <v>#DIV/0!</v>
      </c>
      <c r="BR96" s="391" t="e">
        <f t="shared" si="66"/>
        <v>#DIV/0!</v>
      </c>
      <c r="BS96" s="391" t="str">
        <f t="shared" si="67"/>
        <v xml:space="preserve"> </v>
      </c>
      <c r="BT96" s="391" t="e">
        <f t="shared" si="68"/>
        <v>#DIV/0!</v>
      </c>
      <c r="BU96" s="391" t="e">
        <f t="shared" si="69"/>
        <v>#DIV/0!</v>
      </c>
      <c r="BV96" s="391" t="e">
        <f t="shared" si="70"/>
        <v>#DIV/0!</v>
      </c>
      <c r="BW96" s="391" t="str">
        <f t="shared" si="71"/>
        <v xml:space="preserve"> </v>
      </c>
      <c r="BY96" s="388">
        <f t="shared" si="44"/>
        <v>2.9677467075882027</v>
      </c>
      <c r="BZ96" s="392">
        <f t="shared" si="45"/>
        <v>1.7682086407664241</v>
      </c>
      <c r="CA96" s="393">
        <f t="shared" si="46"/>
        <v>2713.1547509373327</v>
      </c>
      <c r="CB96" s="390">
        <f t="shared" si="72"/>
        <v>4814.95</v>
      </c>
      <c r="CC96" s="18" t="str">
        <f t="shared" si="73"/>
        <v xml:space="preserve"> </v>
      </c>
    </row>
    <row r="97" spans="1:81" s="26" customFormat="1" ht="9" customHeight="1">
      <c r="A97" s="368">
        <v>81</v>
      </c>
      <c r="B97" s="173" t="s">
        <v>554</v>
      </c>
      <c r="C97" s="178">
        <v>1494.3</v>
      </c>
      <c r="D97" s="114"/>
      <c r="E97" s="389">
        <f t="shared" si="43"/>
        <v>-48709.479999999981</v>
      </c>
      <c r="F97" s="269">
        <v>1500300</v>
      </c>
      <c r="G97" s="178">
        <f t="shared" si="74"/>
        <v>1451590.52</v>
      </c>
      <c r="H97" s="361">
        <f t="shared" si="48"/>
        <v>0</v>
      </c>
      <c r="I97" s="178">
        <v>0</v>
      </c>
      <c r="J97" s="178">
        <v>0</v>
      </c>
      <c r="K97" s="178">
        <v>0</v>
      </c>
      <c r="L97" s="178">
        <v>0</v>
      </c>
      <c r="M97" s="178">
        <v>0</v>
      </c>
      <c r="N97" s="361">
        <v>0</v>
      </c>
      <c r="O97" s="361">
        <v>0</v>
      </c>
      <c r="P97" s="361">
        <v>0</v>
      </c>
      <c r="Q97" s="361">
        <v>0</v>
      </c>
      <c r="R97" s="361">
        <v>0</v>
      </c>
      <c r="S97" s="361">
        <v>0</v>
      </c>
      <c r="T97" s="103">
        <v>0</v>
      </c>
      <c r="U97" s="361">
        <v>0</v>
      </c>
      <c r="V97" s="114" t="s">
        <v>975</v>
      </c>
      <c r="W97" s="361">
        <v>441</v>
      </c>
      <c r="X97" s="361">
        <v>1391616.04</v>
      </c>
      <c r="Y97" s="361">
        <v>0</v>
      </c>
      <c r="Z97" s="361">
        <v>0</v>
      </c>
      <c r="AA97" s="361">
        <v>0</v>
      </c>
      <c r="AB97" s="361">
        <v>0</v>
      </c>
      <c r="AC97" s="361">
        <v>0</v>
      </c>
      <c r="AD97" s="361">
        <v>0</v>
      </c>
      <c r="AE97" s="361">
        <v>0</v>
      </c>
      <c r="AF97" s="361">
        <v>0</v>
      </c>
      <c r="AG97" s="361">
        <v>0</v>
      </c>
      <c r="AH97" s="361">
        <v>0</v>
      </c>
      <c r="AI97" s="361">
        <v>0</v>
      </c>
      <c r="AJ97" s="380">
        <v>37582.5</v>
      </c>
      <c r="AK97" s="380">
        <v>22391.98</v>
      </c>
      <c r="AL97" s="380">
        <v>0</v>
      </c>
      <c r="AN97" s="390">
        <f>I97/'Приложение 1.1'!J95</f>
        <v>0</v>
      </c>
      <c r="AO97" s="390" t="e">
        <f t="shared" si="49"/>
        <v>#DIV/0!</v>
      </c>
      <c r="AP97" s="390" t="e">
        <f t="shared" si="50"/>
        <v>#DIV/0!</v>
      </c>
      <c r="AQ97" s="390" t="e">
        <f t="shared" si="51"/>
        <v>#DIV/0!</v>
      </c>
      <c r="AR97" s="390" t="e">
        <f t="shared" si="52"/>
        <v>#DIV/0!</v>
      </c>
      <c r="AS97" s="390" t="e">
        <f t="shared" si="53"/>
        <v>#DIV/0!</v>
      </c>
      <c r="AT97" s="390" t="e">
        <f t="shared" si="54"/>
        <v>#DIV/0!</v>
      </c>
      <c r="AU97" s="390">
        <f t="shared" si="55"/>
        <v>3155.591927437642</v>
      </c>
      <c r="AV97" s="390" t="e">
        <f t="shared" si="56"/>
        <v>#DIV/0!</v>
      </c>
      <c r="AW97" s="390" t="e">
        <f t="shared" si="57"/>
        <v>#DIV/0!</v>
      </c>
      <c r="AX97" s="390" t="e">
        <f t="shared" si="58"/>
        <v>#DIV/0!</v>
      </c>
      <c r="AY97" s="390">
        <f>AI97/'Приложение 1.1'!J95</f>
        <v>0</v>
      </c>
      <c r="AZ97" s="390">
        <v>730.08</v>
      </c>
      <c r="BA97" s="390">
        <v>2070.12</v>
      </c>
      <c r="BB97" s="390">
        <v>848.92</v>
      </c>
      <c r="BC97" s="390">
        <v>819.73</v>
      </c>
      <c r="BD97" s="390">
        <v>611.5</v>
      </c>
      <c r="BE97" s="390">
        <v>1080.04</v>
      </c>
      <c r="BF97" s="390">
        <v>2102000</v>
      </c>
      <c r="BG97" s="390">
        <f t="shared" si="59"/>
        <v>4607.6000000000004</v>
      </c>
      <c r="BH97" s="390">
        <v>8748.57</v>
      </c>
      <c r="BI97" s="390">
        <v>3389.61</v>
      </c>
      <c r="BJ97" s="390">
        <v>5995.76</v>
      </c>
      <c r="BK97" s="390">
        <v>548.62</v>
      </c>
      <c r="BL97" s="391" t="str">
        <f t="shared" si="60"/>
        <v xml:space="preserve"> </v>
      </c>
      <c r="BM97" s="391" t="e">
        <f t="shared" si="61"/>
        <v>#DIV/0!</v>
      </c>
      <c r="BN97" s="391" t="e">
        <f t="shared" si="62"/>
        <v>#DIV/0!</v>
      </c>
      <c r="BO97" s="391" t="e">
        <f t="shared" si="63"/>
        <v>#DIV/0!</v>
      </c>
      <c r="BP97" s="391" t="e">
        <f t="shared" si="64"/>
        <v>#DIV/0!</v>
      </c>
      <c r="BQ97" s="391" t="e">
        <f t="shared" si="65"/>
        <v>#DIV/0!</v>
      </c>
      <c r="BR97" s="391" t="e">
        <f t="shared" si="66"/>
        <v>#DIV/0!</v>
      </c>
      <c r="BS97" s="391" t="str">
        <f t="shared" si="67"/>
        <v xml:space="preserve"> </v>
      </c>
      <c r="BT97" s="391" t="e">
        <f t="shared" si="68"/>
        <v>#DIV/0!</v>
      </c>
      <c r="BU97" s="391" t="e">
        <f t="shared" si="69"/>
        <v>#DIV/0!</v>
      </c>
      <c r="BV97" s="391" t="e">
        <f t="shared" si="70"/>
        <v>#DIV/0!</v>
      </c>
      <c r="BW97" s="391" t="str">
        <f t="shared" si="71"/>
        <v xml:space="preserve"> </v>
      </c>
      <c r="BY97" s="388">
        <f t="shared" si="44"/>
        <v>2.5890565887685737</v>
      </c>
      <c r="BZ97" s="392">
        <f t="shared" si="45"/>
        <v>1.5425824081573638</v>
      </c>
      <c r="CA97" s="393">
        <f t="shared" si="46"/>
        <v>3291.5884807256234</v>
      </c>
      <c r="CB97" s="390">
        <f t="shared" si="72"/>
        <v>4814.95</v>
      </c>
      <c r="CC97" s="18" t="str">
        <f t="shared" si="73"/>
        <v xml:space="preserve"> </v>
      </c>
    </row>
    <row r="98" spans="1:81" s="26" customFormat="1" ht="9" customHeight="1">
      <c r="A98" s="368">
        <v>82</v>
      </c>
      <c r="B98" s="173" t="s">
        <v>555</v>
      </c>
      <c r="C98" s="178">
        <v>5585.9</v>
      </c>
      <c r="D98" s="114"/>
      <c r="E98" s="389">
        <f t="shared" si="43"/>
        <v>-18345.889999999665</v>
      </c>
      <c r="F98" s="269">
        <v>5084350</v>
      </c>
      <c r="G98" s="178">
        <f t="shared" si="74"/>
        <v>5066004.1100000003</v>
      </c>
      <c r="H98" s="361">
        <f t="shared" si="48"/>
        <v>0</v>
      </c>
      <c r="I98" s="178">
        <v>0</v>
      </c>
      <c r="J98" s="178">
        <v>0</v>
      </c>
      <c r="K98" s="178">
        <v>0</v>
      </c>
      <c r="L98" s="178">
        <v>0</v>
      </c>
      <c r="M98" s="178">
        <v>0</v>
      </c>
      <c r="N98" s="361">
        <v>0</v>
      </c>
      <c r="O98" s="361">
        <v>0</v>
      </c>
      <c r="P98" s="361">
        <v>0</v>
      </c>
      <c r="Q98" s="361">
        <v>0</v>
      </c>
      <c r="R98" s="361">
        <v>0</v>
      </c>
      <c r="S98" s="361">
        <v>0</v>
      </c>
      <c r="T98" s="103">
        <v>0</v>
      </c>
      <c r="U98" s="361">
        <v>0</v>
      </c>
      <c r="V98" s="114" t="s">
        <v>975</v>
      </c>
      <c r="W98" s="361">
        <v>1539.66</v>
      </c>
      <c r="X98" s="361">
        <v>4896313.93</v>
      </c>
      <c r="Y98" s="361">
        <v>0</v>
      </c>
      <c r="Z98" s="361">
        <v>0</v>
      </c>
      <c r="AA98" s="361">
        <v>0</v>
      </c>
      <c r="AB98" s="361">
        <v>0</v>
      </c>
      <c r="AC98" s="361">
        <v>0</v>
      </c>
      <c r="AD98" s="361">
        <v>0</v>
      </c>
      <c r="AE98" s="361">
        <v>0</v>
      </c>
      <c r="AF98" s="361">
        <v>0</v>
      </c>
      <c r="AG98" s="361">
        <v>0</v>
      </c>
      <c r="AH98" s="361">
        <v>0</v>
      </c>
      <c r="AI98" s="361">
        <v>0</v>
      </c>
      <c r="AJ98" s="380">
        <v>93806.26</v>
      </c>
      <c r="AK98" s="380">
        <v>75883.92</v>
      </c>
      <c r="AL98" s="380">
        <v>0</v>
      </c>
      <c r="AN98" s="390">
        <f>I98/'Приложение 1.1'!J96</f>
        <v>0</v>
      </c>
      <c r="AO98" s="390" t="e">
        <f t="shared" si="49"/>
        <v>#DIV/0!</v>
      </c>
      <c r="AP98" s="390" t="e">
        <f t="shared" si="50"/>
        <v>#DIV/0!</v>
      </c>
      <c r="AQ98" s="390" t="e">
        <f t="shared" si="51"/>
        <v>#DIV/0!</v>
      </c>
      <c r="AR98" s="390" t="e">
        <f t="shared" si="52"/>
        <v>#DIV/0!</v>
      </c>
      <c r="AS98" s="390" t="e">
        <f t="shared" si="53"/>
        <v>#DIV/0!</v>
      </c>
      <c r="AT98" s="390" t="e">
        <f t="shared" si="54"/>
        <v>#DIV/0!</v>
      </c>
      <c r="AU98" s="390">
        <f t="shared" si="55"/>
        <v>3180.1267357728325</v>
      </c>
      <c r="AV98" s="390" t="e">
        <f t="shared" si="56"/>
        <v>#DIV/0!</v>
      </c>
      <c r="AW98" s="390" t="e">
        <f t="shared" si="57"/>
        <v>#DIV/0!</v>
      </c>
      <c r="AX98" s="390" t="e">
        <f t="shared" si="58"/>
        <v>#DIV/0!</v>
      </c>
      <c r="AY98" s="390">
        <f>AI98/'Приложение 1.1'!J96</f>
        <v>0</v>
      </c>
      <c r="AZ98" s="390">
        <v>730.08</v>
      </c>
      <c r="BA98" s="390">
        <v>2070.12</v>
      </c>
      <c r="BB98" s="390">
        <v>848.92</v>
      </c>
      <c r="BC98" s="390">
        <v>819.73</v>
      </c>
      <c r="BD98" s="390">
        <v>611.5</v>
      </c>
      <c r="BE98" s="390">
        <v>1080.04</v>
      </c>
      <c r="BF98" s="390">
        <v>2102000</v>
      </c>
      <c r="BG98" s="390">
        <f t="shared" si="59"/>
        <v>4607.6000000000004</v>
      </c>
      <c r="BH98" s="390">
        <v>8748.57</v>
      </c>
      <c r="BI98" s="390">
        <v>3389.61</v>
      </c>
      <c r="BJ98" s="390">
        <v>5995.76</v>
      </c>
      <c r="BK98" s="390">
        <v>548.62</v>
      </c>
      <c r="BL98" s="391" t="str">
        <f t="shared" si="60"/>
        <v xml:space="preserve"> </v>
      </c>
      <c r="BM98" s="391" t="e">
        <f t="shared" si="61"/>
        <v>#DIV/0!</v>
      </c>
      <c r="BN98" s="391" t="e">
        <f t="shared" si="62"/>
        <v>#DIV/0!</v>
      </c>
      <c r="BO98" s="391" t="e">
        <f t="shared" si="63"/>
        <v>#DIV/0!</v>
      </c>
      <c r="BP98" s="391" t="e">
        <f t="shared" si="64"/>
        <v>#DIV/0!</v>
      </c>
      <c r="BQ98" s="391" t="e">
        <f t="shared" si="65"/>
        <v>#DIV/0!</v>
      </c>
      <c r="BR98" s="391" t="e">
        <f t="shared" si="66"/>
        <v>#DIV/0!</v>
      </c>
      <c r="BS98" s="391" t="str">
        <f t="shared" si="67"/>
        <v xml:space="preserve"> </v>
      </c>
      <c r="BT98" s="391" t="e">
        <f t="shared" si="68"/>
        <v>#DIV/0!</v>
      </c>
      <c r="BU98" s="391" t="e">
        <f t="shared" si="69"/>
        <v>#DIV/0!</v>
      </c>
      <c r="BV98" s="391" t="e">
        <f t="shared" si="70"/>
        <v>#DIV/0!</v>
      </c>
      <c r="BW98" s="391" t="str">
        <f t="shared" si="71"/>
        <v xml:space="preserve"> </v>
      </c>
      <c r="BY98" s="388">
        <f t="shared" si="44"/>
        <v>1.8516814823507908</v>
      </c>
      <c r="BZ98" s="392">
        <f t="shared" si="45"/>
        <v>1.4979048250318139</v>
      </c>
      <c r="CA98" s="393">
        <f t="shared" si="46"/>
        <v>3290.3394970318122</v>
      </c>
      <c r="CB98" s="390">
        <f t="shared" si="72"/>
        <v>4814.95</v>
      </c>
      <c r="CC98" s="18" t="str">
        <f t="shared" si="73"/>
        <v xml:space="preserve"> </v>
      </c>
    </row>
    <row r="99" spans="1:81" s="26" customFormat="1" ht="9" customHeight="1">
      <c r="A99" s="368">
        <v>83</v>
      </c>
      <c r="B99" s="173" t="s">
        <v>556</v>
      </c>
      <c r="C99" s="178">
        <v>5312.7</v>
      </c>
      <c r="D99" s="114"/>
      <c r="E99" s="389">
        <f t="shared" si="43"/>
        <v>-909700.29999999981</v>
      </c>
      <c r="F99" s="269">
        <v>5961192</v>
      </c>
      <c r="G99" s="178">
        <f t="shared" si="74"/>
        <v>5051491.7</v>
      </c>
      <c r="H99" s="361">
        <f t="shared" si="48"/>
        <v>0</v>
      </c>
      <c r="I99" s="178">
        <v>0</v>
      </c>
      <c r="J99" s="178">
        <v>0</v>
      </c>
      <c r="K99" s="178">
        <v>0</v>
      </c>
      <c r="L99" s="178">
        <v>0</v>
      </c>
      <c r="M99" s="178">
        <v>0</v>
      </c>
      <c r="N99" s="361">
        <v>0</v>
      </c>
      <c r="O99" s="361">
        <v>0</v>
      </c>
      <c r="P99" s="361">
        <v>0</v>
      </c>
      <c r="Q99" s="361">
        <v>0</v>
      </c>
      <c r="R99" s="361">
        <v>0</v>
      </c>
      <c r="S99" s="361">
        <v>0</v>
      </c>
      <c r="T99" s="103">
        <v>0</v>
      </c>
      <c r="U99" s="361">
        <v>0</v>
      </c>
      <c r="V99" s="114" t="s">
        <v>975</v>
      </c>
      <c r="W99" s="361">
        <v>1539</v>
      </c>
      <c r="X99" s="361">
        <v>4852536.92</v>
      </c>
      <c r="Y99" s="361">
        <v>0</v>
      </c>
      <c r="Z99" s="361">
        <v>0</v>
      </c>
      <c r="AA99" s="361">
        <v>0</v>
      </c>
      <c r="AB99" s="361">
        <v>0</v>
      </c>
      <c r="AC99" s="361">
        <v>0</v>
      </c>
      <c r="AD99" s="361">
        <v>0</v>
      </c>
      <c r="AE99" s="361">
        <v>0</v>
      </c>
      <c r="AF99" s="361">
        <v>0</v>
      </c>
      <c r="AG99" s="361">
        <v>0</v>
      </c>
      <c r="AH99" s="361">
        <v>0</v>
      </c>
      <c r="AI99" s="361">
        <v>0</v>
      </c>
      <c r="AJ99" s="380">
        <v>109983.99</v>
      </c>
      <c r="AK99" s="380">
        <v>88970.79</v>
      </c>
      <c r="AL99" s="380">
        <v>0</v>
      </c>
      <c r="AN99" s="390">
        <f>I99/'Приложение 1.1'!J97</f>
        <v>0</v>
      </c>
      <c r="AO99" s="390" t="e">
        <f t="shared" si="49"/>
        <v>#DIV/0!</v>
      </c>
      <c r="AP99" s="390" t="e">
        <f t="shared" si="50"/>
        <v>#DIV/0!</v>
      </c>
      <c r="AQ99" s="390" t="e">
        <f t="shared" si="51"/>
        <v>#DIV/0!</v>
      </c>
      <c r="AR99" s="390" t="e">
        <f t="shared" si="52"/>
        <v>#DIV/0!</v>
      </c>
      <c r="AS99" s="390" t="e">
        <f t="shared" si="53"/>
        <v>#DIV/0!</v>
      </c>
      <c r="AT99" s="390" t="e">
        <f t="shared" si="54"/>
        <v>#DIV/0!</v>
      </c>
      <c r="AU99" s="390">
        <f t="shared" si="55"/>
        <v>3153.0454320987656</v>
      </c>
      <c r="AV99" s="390" t="e">
        <f t="shared" si="56"/>
        <v>#DIV/0!</v>
      </c>
      <c r="AW99" s="390" t="e">
        <f t="shared" si="57"/>
        <v>#DIV/0!</v>
      </c>
      <c r="AX99" s="390" t="e">
        <f t="shared" si="58"/>
        <v>#DIV/0!</v>
      </c>
      <c r="AY99" s="390">
        <f>AI99/'Приложение 1.1'!J97</f>
        <v>0</v>
      </c>
      <c r="AZ99" s="390">
        <v>730.08</v>
      </c>
      <c r="BA99" s="390">
        <v>2070.12</v>
      </c>
      <c r="BB99" s="390">
        <v>848.92</v>
      </c>
      <c r="BC99" s="390">
        <v>819.73</v>
      </c>
      <c r="BD99" s="390">
        <v>611.5</v>
      </c>
      <c r="BE99" s="390">
        <v>1080.04</v>
      </c>
      <c r="BF99" s="390">
        <v>2102000</v>
      </c>
      <c r="BG99" s="390">
        <f t="shared" si="59"/>
        <v>4607.6000000000004</v>
      </c>
      <c r="BH99" s="390">
        <v>8748.57</v>
      </c>
      <c r="BI99" s="390">
        <v>3389.61</v>
      </c>
      <c r="BJ99" s="390">
        <v>5995.76</v>
      </c>
      <c r="BK99" s="390">
        <v>548.62</v>
      </c>
      <c r="BL99" s="391" t="str">
        <f t="shared" si="60"/>
        <v xml:space="preserve"> </v>
      </c>
      <c r="BM99" s="391" t="e">
        <f t="shared" si="61"/>
        <v>#DIV/0!</v>
      </c>
      <c r="BN99" s="391" t="e">
        <f t="shared" si="62"/>
        <v>#DIV/0!</v>
      </c>
      <c r="BO99" s="391" t="e">
        <f t="shared" si="63"/>
        <v>#DIV/0!</v>
      </c>
      <c r="BP99" s="391" t="e">
        <f t="shared" si="64"/>
        <v>#DIV/0!</v>
      </c>
      <c r="BQ99" s="391" t="e">
        <f t="shared" si="65"/>
        <v>#DIV/0!</v>
      </c>
      <c r="BR99" s="391" t="e">
        <f t="shared" si="66"/>
        <v>#DIV/0!</v>
      </c>
      <c r="BS99" s="391" t="str">
        <f t="shared" si="67"/>
        <v xml:space="preserve"> </v>
      </c>
      <c r="BT99" s="391" t="e">
        <f t="shared" si="68"/>
        <v>#DIV/0!</v>
      </c>
      <c r="BU99" s="391" t="e">
        <f t="shared" si="69"/>
        <v>#DIV/0!</v>
      </c>
      <c r="BV99" s="391" t="e">
        <f t="shared" si="70"/>
        <v>#DIV/0!</v>
      </c>
      <c r="BW99" s="391" t="str">
        <f t="shared" si="71"/>
        <v xml:space="preserve"> </v>
      </c>
      <c r="BY99" s="388">
        <f t="shared" si="44"/>
        <v>2.1772576603461506</v>
      </c>
      <c r="BZ99" s="392">
        <f t="shared" si="45"/>
        <v>1.7612775648032837</v>
      </c>
      <c r="CA99" s="393">
        <f t="shared" si="46"/>
        <v>3282.3207927225471</v>
      </c>
      <c r="CB99" s="390">
        <f t="shared" si="72"/>
        <v>4814.95</v>
      </c>
      <c r="CC99" s="18" t="str">
        <f t="shared" si="73"/>
        <v xml:space="preserve"> </v>
      </c>
    </row>
    <row r="100" spans="1:81" s="26" customFormat="1" ht="9" customHeight="1">
      <c r="A100" s="368">
        <v>84</v>
      </c>
      <c r="B100" s="173" t="s">
        <v>557</v>
      </c>
      <c r="C100" s="178">
        <v>1983.3</v>
      </c>
      <c r="D100" s="174"/>
      <c r="E100" s="389">
        <f t="shared" si="43"/>
        <v>141079.83000000007</v>
      </c>
      <c r="F100" s="389">
        <v>2891196</v>
      </c>
      <c r="G100" s="178">
        <f t="shared" si="74"/>
        <v>3032275.83</v>
      </c>
      <c r="H100" s="361">
        <f t="shared" si="48"/>
        <v>0</v>
      </c>
      <c r="I100" s="178">
        <v>0</v>
      </c>
      <c r="J100" s="178">
        <v>0</v>
      </c>
      <c r="K100" s="178">
        <v>0</v>
      </c>
      <c r="L100" s="178">
        <v>0</v>
      </c>
      <c r="M100" s="178">
        <v>0</v>
      </c>
      <c r="N100" s="361">
        <v>0</v>
      </c>
      <c r="O100" s="361">
        <v>0</v>
      </c>
      <c r="P100" s="361">
        <v>0</v>
      </c>
      <c r="Q100" s="361">
        <v>0</v>
      </c>
      <c r="R100" s="361">
        <v>0</v>
      </c>
      <c r="S100" s="361">
        <v>0</v>
      </c>
      <c r="T100" s="103">
        <v>0</v>
      </c>
      <c r="U100" s="361">
        <v>0</v>
      </c>
      <c r="V100" s="174" t="s">
        <v>976</v>
      </c>
      <c r="W100" s="361">
        <v>895</v>
      </c>
      <c r="X100" s="361">
        <v>2907593</v>
      </c>
      <c r="Y100" s="361">
        <v>0</v>
      </c>
      <c r="Z100" s="361">
        <v>0</v>
      </c>
      <c r="AA100" s="361">
        <v>0</v>
      </c>
      <c r="AB100" s="361">
        <v>0</v>
      </c>
      <c r="AC100" s="361">
        <v>0</v>
      </c>
      <c r="AD100" s="361">
        <v>0</v>
      </c>
      <c r="AE100" s="361">
        <v>0</v>
      </c>
      <c r="AF100" s="361">
        <v>0</v>
      </c>
      <c r="AG100" s="361">
        <v>0</v>
      </c>
      <c r="AH100" s="361">
        <v>0</v>
      </c>
      <c r="AI100" s="361">
        <v>0</v>
      </c>
      <c r="AJ100" s="380">
        <v>81531.73</v>
      </c>
      <c r="AK100" s="380">
        <v>43151.1</v>
      </c>
      <c r="AL100" s="380">
        <v>0</v>
      </c>
      <c r="AN100" s="390">
        <f>I100/'Приложение 1.1'!J98</f>
        <v>0</v>
      </c>
      <c r="AO100" s="390" t="e">
        <f t="shared" si="49"/>
        <v>#DIV/0!</v>
      </c>
      <c r="AP100" s="390" t="e">
        <f t="shared" si="50"/>
        <v>#DIV/0!</v>
      </c>
      <c r="AQ100" s="390" t="e">
        <f t="shared" si="51"/>
        <v>#DIV/0!</v>
      </c>
      <c r="AR100" s="390" t="e">
        <f t="shared" si="52"/>
        <v>#DIV/0!</v>
      </c>
      <c r="AS100" s="390" t="e">
        <f t="shared" si="53"/>
        <v>#DIV/0!</v>
      </c>
      <c r="AT100" s="390" t="e">
        <f t="shared" si="54"/>
        <v>#DIV/0!</v>
      </c>
      <c r="AU100" s="390">
        <f t="shared" si="55"/>
        <v>3248.7072625698324</v>
      </c>
      <c r="AV100" s="390" t="e">
        <f t="shared" si="56"/>
        <v>#DIV/0!</v>
      </c>
      <c r="AW100" s="390" t="e">
        <f t="shared" si="57"/>
        <v>#DIV/0!</v>
      </c>
      <c r="AX100" s="390" t="e">
        <f t="shared" si="58"/>
        <v>#DIV/0!</v>
      </c>
      <c r="AY100" s="390">
        <f>AI100/'Приложение 1.1'!J98</f>
        <v>0</v>
      </c>
      <c r="AZ100" s="390">
        <v>730.08</v>
      </c>
      <c r="BA100" s="390">
        <v>2070.12</v>
      </c>
      <c r="BB100" s="390">
        <v>848.92</v>
      </c>
      <c r="BC100" s="390">
        <v>819.73</v>
      </c>
      <c r="BD100" s="390">
        <v>611.5</v>
      </c>
      <c r="BE100" s="390">
        <v>1080.04</v>
      </c>
      <c r="BF100" s="390">
        <v>2102000</v>
      </c>
      <c r="BG100" s="390">
        <f t="shared" si="59"/>
        <v>4422.8500000000004</v>
      </c>
      <c r="BH100" s="390">
        <v>8748.57</v>
      </c>
      <c r="BI100" s="390">
        <v>3389.61</v>
      </c>
      <c r="BJ100" s="390">
        <v>5995.76</v>
      </c>
      <c r="BK100" s="390">
        <v>548.62</v>
      </c>
      <c r="BL100" s="391" t="str">
        <f t="shared" si="60"/>
        <v xml:space="preserve"> </v>
      </c>
      <c r="BM100" s="391" t="e">
        <f t="shared" si="61"/>
        <v>#DIV/0!</v>
      </c>
      <c r="BN100" s="391" t="e">
        <f t="shared" si="62"/>
        <v>#DIV/0!</v>
      </c>
      <c r="BO100" s="391" t="e">
        <f t="shared" si="63"/>
        <v>#DIV/0!</v>
      </c>
      <c r="BP100" s="391" t="e">
        <f t="shared" si="64"/>
        <v>#DIV/0!</v>
      </c>
      <c r="BQ100" s="391" t="e">
        <f t="shared" si="65"/>
        <v>#DIV/0!</v>
      </c>
      <c r="BR100" s="391" t="e">
        <f t="shared" si="66"/>
        <v>#DIV/0!</v>
      </c>
      <c r="BS100" s="391" t="str">
        <f t="shared" si="67"/>
        <v xml:space="preserve"> </v>
      </c>
      <c r="BT100" s="391" t="e">
        <f t="shared" si="68"/>
        <v>#DIV/0!</v>
      </c>
      <c r="BU100" s="391" t="e">
        <f t="shared" si="69"/>
        <v>#DIV/0!</v>
      </c>
      <c r="BV100" s="391" t="e">
        <f t="shared" si="70"/>
        <v>#DIV/0!</v>
      </c>
      <c r="BW100" s="391" t="str">
        <f t="shared" si="71"/>
        <v xml:space="preserve"> </v>
      </c>
      <c r="BY100" s="388">
        <f t="shared" si="44"/>
        <v>2.6887966191387012</v>
      </c>
      <c r="BZ100" s="392">
        <f t="shared" si="45"/>
        <v>1.4230598540238999</v>
      </c>
      <c r="CA100" s="393">
        <f t="shared" si="46"/>
        <v>3388.0176871508379</v>
      </c>
      <c r="CB100" s="390">
        <f t="shared" si="72"/>
        <v>4621.88</v>
      </c>
      <c r="CC100" s="18" t="str">
        <f t="shared" si="73"/>
        <v xml:space="preserve"> </v>
      </c>
    </row>
    <row r="101" spans="1:81" s="26" customFormat="1" ht="9" customHeight="1">
      <c r="A101" s="368">
        <v>85</v>
      </c>
      <c r="B101" s="173" t="s">
        <v>1230</v>
      </c>
      <c r="C101" s="178">
        <v>6737.3</v>
      </c>
      <c r="D101" s="174"/>
      <c r="E101" s="389">
        <f t="shared" si="43"/>
        <v>-10634743.800000001</v>
      </c>
      <c r="F101" s="389">
        <v>21150360</v>
      </c>
      <c r="G101" s="178">
        <f t="shared" si="74"/>
        <v>10515616.199999999</v>
      </c>
      <c r="H101" s="361">
        <f t="shared" si="48"/>
        <v>0</v>
      </c>
      <c r="I101" s="178">
        <v>0</v>
      </c>
      <c r="J101" s="178">
        <v>0</v>
      </c>
      <c r="K101" s="178">
        <v>0</v>
      </c>
      <c r="L101" s="178">
        <v>0</v>
      </c>
      <c r="M101" s="178">
        <v>0</v>
      </c>
      <c r="N101" s="361">
        <v>0</v>
      </c>
      <c r="O101" s="361">
        <v>0</v>
      </c>
      <c r="P101" s="361">
        <v>0</v>
      </c>
      <c r="Q101" s="361">
        <v>0</v>
      </c>
      <c r="R101" s="361">
        <v>0</v>
      </c>
      <c r="S101" s="361">
        <v>0</v>
      </c>
      <c r="T101" s="103">
        <v>0</v>
      </c>
      <c r="U101" s="361">
        <v>0</v>
      </c>
      <c r="V101" s="174" t="s">
        <v>976</v>
      </c>
      <c r="W101" s="361">
        <v>2574</v>
      </c>
      <c r="X101" s="361">
        <v>9905183.5800000001</v>
      </c>
      <c r="Y101" s="361">
        <v>0</v>
      </c>
      <c r="Z101" s="361">
        <v>0</v>
      </c>
      <c r="AA101" s="361">
        <v>0</v>
      </c>
      <c r="AB101" s="361">
        <v>0</v>
      </c>
      <c r="AC101" s="361">
        <v>0</v>
      </c>
      <c r="AD101" s="361">
        <v>0</v>
      </c>
      <c r="AE101" s="361">
        <v>0</v>
      </c>
      <c r="AF101" s="361">
        <v>0</v>
      </c>
      <c r="AG101" s="361">
        <v>0</v>
      </c>
      <c r="AH101" s="361">
        <v>0</v>
      </c>
      <c r="AI101" s="361">
        <v>0</v>
      </c>
      <c r="AJ101" s="380">
        <v>294763.5</v>
      </c>
      <c r="AK101" s="380">
        <v>315669.12</v>
      </c>
      <c r="AL101" s="380">
        <v>0</v>
      </c>
      <c r="AN101" s="390">
        <f>I101/'Приложение 1.1'!J99</f>
        <v>0</v>
      </c>
      <c r="AO101" s="390" t="e">
        <f t="shared" si="49"/>
        <v>#DIV/0!</v>
      </c>
      <c r="AP101" s="390" t="e">
        <f t="shared" si="50"/>
        <v>#DIV/0!</v>
      </c>
      <c r="AQ101" s="390" t="e">
        <f t="shared" si="51"/>
        <v>#DIV/0!</v>
      </c>
      <c r="AR101" s="390" t="e">
        <f t="shared" si="52"/>
        <v>#DIV/0!</v>
      </c>
      <c r="AS101" s="390" t="e">
        <f t="shared" si="53"/>
        <v>#DIV/0!</v>
      </c>
      <c r="AT101" s="390" t="e">
        <f t="shared" si="54"/>
        <v>#DIV/0!</v>
      </c>
      <c r="AU101" s="390">
        <f t="shared" si="55"/>
        <v>3848.1676689976689</v>
      </c>
      <c r="AV101" s="390" t="e">
        <f t="shared" si="56"/>
        <v>#DIV/0!</v>
      </c>
      <c r="AW101" s="390" t="e">
        <f t="shared" si="57"/>
        <v>#DIV/0!</v>
      </c>
      <c r="AX101" s="390" t="e">
        <f t="shared" si="58"/>
        <v>#DIV/0!</v>
      </c>
      <c r="AY101" s="390">
        <f>AI101/'Приложение 1.1'!J99</f>
        <v>0</v>
      </c>
      <c r="AZ101" s="390">
        <v>730.08</v>
      </c>
      <c r="BA101" s="390">
        <v>2070.12</v>
      </c>
      <c r="BB101" s="390">
        <v>848.92</v>
      </c>
      <c r="BC101" s="390">
        <v>819.73</v>
      </c>
      <c r="BD101" s="390">
        <v>611.5</v>
      </c>
      <c r="BE101" s="390">
        <v>1080.04</v>
      </c>
      <c r="BF101" s="390">
        <v>2102000</v>
      </c>
      <c r="BG101" s="390">
        <f t="shared" si="59"/>
        <v>4422.8500000000004</v>
      </c>
      <c r="BH101" s="390">
        <v>8748.57</v>
      </c>
      <c r="BI101" s="390">
        <v>3389.61</v>
      </c>
      <c r="BJ101" s="390">
        <v>5995.76</v>
      </c>
      <c r="BK101" s="390">
        <v>548.62</v>
      </c>
      <c r="BL101" s="391" t="str">
        <f t="shared" si="60"/>
        <v xml:space="preserve"> </v>
      </c>
      <c r="BM101" s="391" t="e">
        <f t="shared" si="61"/>
        <v>#DIV/0!</v>
      </c>
      <c r="BN101" s="391" t="e">
        <f t="shared" si="62"/>
        <v>#DIV/0!</v>
      </c>
      <c r="BO101" s="391" t="e">
        <f t="shared" si="63"/>
        <v>#DIV/0!</v>
      </c>
      <c r="BP101" s="391" t="e">
        <f t="shared" si="64"/>
        <v>#DIV/0!</v>
      </c>
      <c r="BQ101" s="391" t="e">
        <f t="shared" si="65"/>
        <v>#DIV/0!</v>
      </c>
      <c r="BR101" s="391" t="e">
        <f t="shared" si="66"/>
        <v>#DIV/0!</v>
      </c>
      <c r="BS101" s="391" t="str">
        <f t="shared" si="67"/>
        <v xml:space="preserve"> </v>
      </c>
      <c r="BT101" s="391" t="e">
        <f t="shared" si="68"/>
        <v>#DIV/0!</v>
      </c>
      <c r="BU101" s="391" t="e">
        <f t="shared" si="69"/>
        <v>#DIV/0!</v>
      </c>
      <c r="BV101" s="391" t="e">
        <f t="shared" si="70"/>
        <v>#DIV/0!</v>
      </c>
      <c r="BW101" s="391" t="str">
        <f t="shared" si="71"/>
        <v xml:space="preserve"> </v>
      </c>
      <c r="BY101" s="388">
        <f t="shared" si="44"/>
        <v>2.8031024943645244</v>
      </c>
      <c r="BZ101" s="392">
        <f t="shared" si="45"/>
        <v>3.0019079623693381</v>
      </c>
      <c r="CA101" s="393">
        <f t="shared" si="46"/>
        <v>4085.3209790209789</v>
      </c>
      <c r="CB101" s="390">
        <f t="shared" si="72"/>
        <v>4621.88</v>
      </c>
      <c r="CC101" s="18" t="str">
        <f t="shared" si="73"/>
        <v xml:space="preserve"> </v>
      </c>
    </row>
    <row r="102" spans="1:81" s="26" customFormat="1" ht="9" customHeight="1">
      <c r="A102" s="368">
        <v>86</v>
      </c>
      <c r="B102" s="173" t="s">
        <v>558</v>
      </c>
      <c r="C102" s="178">
        <v>3090.2</v>
      </c>
      <c r="D102" s="114"/>
      <c r="E102" s="389">
        <f t="shared" si="43"/>
        <v>41690.990000000224</v>
      </c>
      <c r="F102" s="269">
        <v>3000600</v>
      </c>
      <c r="G102" s="178">
        <f t="shared" si="74"/>
        <v>3042290.99</v>
      </c>
      <c r="H102" s="361">
        <f t="shared" si="48"/>
        <v>0</v>
      </c>
      <c r="I102" s="178">
        <v>0</v>
      </c>
      <c r="J102" s="178">
        <v>0</v>
      </c>
      <c r="K102" s="178">
        <v>0</v>
      </c>
      <c r="L102" s="178">
        <v>0</v>
      </c>
      <c r="M102" s="178">
        <v>0</v>
      </c>
      <c r="N102" s="361">
        <v>0</v>
      </c>
      <c r="O102" s="361">
        <v>0</v>
      </c>
      <c r="P102" s="361">
        <v>0</v>
      </c>
      <c r="Q102" s="361">
        <v>0</v>
      </c>
      <c r="R102" s="361">
        <v>0</v>
      </c>
      <c r="S102" s="361">
        <v>0</v>
      </c>
      <c r="T102" s="103">
        <v>0</v>
      </c>
      <c r="U102" s="361">
        <v>0</v>
      </c>
      <c r="V102" s="114" t="s">
        <v>975</v>
      </c>
      <c r="W102" s="361">
        <v>943</v>
      </c>
      <c r="X102" s="361">
        <v>2907939.13</v>
      </c>
      <c r="Y102" s="361">
        <v>0</v>
      </c>
      <c r="Z102" s="361">
        <v>0</v>
      </c>
      <c r="AA102" s="361">
        <v>0</v>
      </c>
      <c r="AB102" s="361">
        <v>0</v>
      </c>
      <c r="AC102" s="361">
        <v>0</v>
      </c>
      <c r="AD102" s="361">
        <v>0</v>
      </c>
      <c r="AE102" s="361">
        <v>0</v>
      </c>
      <c r="AF102" s="361">
        <v>0</v>
      </c>
      <c r="AG102" s="361">
        <v>0</v>
      </c>
      <c r="AH102" s="361">
        <v>0</v>
      </c>
      <c r="AI102" s="361">
        <v>0</v>
      </c>
      <c r="AJ102" s="380">
        <v>89567.91</v>
      </c>
      <c r="AK102" s="380">
        <v>44783.95</v>
      </c>
      <c r="AL102" s="380">
        <v>0</v>
      </c>
      <c r="AN102" s="390">
        <f>I102/'Приложение 1.1'!J100</f>
        <v>0</v>
      </c>
      <c r="AO102" s="390" t="e">
        <f t="shared" si="49"/>
        <v>#DIV/0!</v>
      </c>
      <c r="AP102" s="390" t="e">
        <f t="shared" si="50"/>
        <v>#DIV/0!</v>
      </c>
      <c r="AQ102" s="390" t="e">
        <f t="shared" si="51"/>
        <v>#DIV/0!</v>
      </c>
      <c r="AR102" s="390" t="e">
        <f t="shared" si="52"/>
        <v>#DIV/0!</v>
      </c>
      <c r="AS102" s="390" t="e">
        <f t="shared" si="53"/>
        <v>#DIV/0!</v>
      </c>
      <c r="AT102" s="390" t="e">
        <f t="shared" si="54"/>
        <v>#DIV/0!</v>
      </c>
      <c r="AU102" s="390">
        <f t="shared" si="55"/>
        <v>3083.7106362672321</v>
      </c>
      <c r="AV102" s="390" t="e">
        <f t="shared" si="56"/>
        <v>#DIV/0!</v>
      </c>
      <c r="AW102" s="390" t="e">
        <f t="shared" si="57"/>
        <v>#DIV/0!</v>
      </c>
      <c r="AX102" s="390" t="e">
        <f t="shared" si="58"/>
        <v>#DIV/0!</v>
      </c>
      <c r="AY102" s="390">
        <f>AI102/'Приложение 1.1'!J100</f>
        <v>0</v>
      </c>
      <c r="AZ102" s="390">
        <v>730.08</v>
      </c>
      <c r="BA102" s="390">
        <v>2070.12</v>
      </c>
      <c r="BB102" s="390">
        <v>848.92</v>
      </c>
      <c r="BC102" s="390">
        <v>819.73</v>
      </c>
      <c r="BD102" s="390">
        <v>611.5</v>
      </c>
      <c r="BE102" s="390">
        <v>1080.04</v>
      </c>
      <c r="BF102" s="390">
        <v>2102000</v>
      </c>
      <c r="BG102" s="390">
        <f t="shared" si="59"/>
        <v>4607.6000000000004</v>
      </c>
      <c r="BH102" s="390">
        <v>8748.57</v>
      </c>
      <c r="BI102" s="390">
        <v>3389.61</v>
      </c>
      <c r="BJ102" s="390">
        <v>5995.76</v>
      </c>
      <c r="BK102" s="390">
        <v>548.62</v>
      </c>
      <c r="BL102" s="391" t="str">
        <f t="shared" si="60"/>
        <v xml:space="preserve"> </v>
      </c>
      <c r="BM102" s="391" t="e">
        <f t="shared" si="61"/>
        <v>#DIV/0!</v>
      </c>
      <c r="BN102" s="391" t="e">
        <f t="shared" si="62"/>
        <v>#DIV/0!</v>
      </c>
      <c r="BO102" s="391" t="e">
        <f t="shared" si="63"/>
        <v>#DIV/0!</v>
      </c>
      <c r="BP102" s="391" t="e">
        <f t="shared" si="64"/>
        <v>#DIV/0!</v>
      </c>
      <c r="BQ102" s="391" t="e">
        <f t="shared" si="65"/>
        <v>#DIV/0!</v>
      </c>
      <c r="BR102" s="391" t="e">
        <f t="shared" si="66"/>
        <v>#DIV/0!</v>
      </c>
      <c r="BS102" s="391" t="str">
        <f t="shared" si="67"/>
        <v xml:space="preserve"> </v>
      </c>
      <c r="BT102" s="391" t="e">
        <f t="shared" si="68"/>
        <v>#DIV/0!</v>
      </c>
      <c r="BU102" s="391" t="e">
        <f t="shared" si="69"/>
        <v>#DIV/0!</v>
      </c>
      <c r="BV102" s="391" t="e">
        <f t="shared" si="70"/>
        <v>#DIV/0!</v>
      </c>
      <c r="BW102" s="391" t="str">
        <f t="shared" si="71"/>
        <v xml:space="preserve"> </v>
      </c>
      <c r="BY102" s="388">
        <f t="shared" si="44"/>
        <v>2.9440941150734568</v>
      </c>
      <c r="BZ102" s="392">
        <f t="shared" si="45"/>
        <v>1.4720468931869004</v>
      </c>
      <c r="CA102" s="393">
        <f t="shared" si="46"/>
        <v>3226.1834464475082</v>
      </c>
      <c r="CB102" s="390">
        <f t="shared" si="72"/>
        <v>4814.95</v>
      </c>
      <c r="CC102" s="18" t="str">
        <f t="shared" si="73"/>
        <v xml:space="preserve"> </v>
      </c>
    </row>
    <row r="103" spans="1:81" s="26" customFormat="1" ht="9" customHeight="1">
      <c r="A103" s="368">
        <v>87</v>
      </c>
      <c r="B103" s="173" t="s">
        <v>559</v>
      </c>
      <c r="C103" s="178">
        <v>5550.1</v>
      </c>
      <c r="D103" s="114"/>
      <c r="E103" s="389">
        <f t="shared" si="43"/>
        <v>2059139.0499999998</v>
      </c>
      <c r="F103" s="269">
        <v>2080416</v>
      </c>
      <c r="G103" s="178">
        <f t="shared" si="74"/>
        <v>4139555.05</v>
      </c>
      <c r="H103" s="361">
        <f t="shared" si="48"/>
        <v>0</v>
      </c>
      <c r="I103" s="178">
        <v>0</v>
      </c>
      <c r="J103" s="178">
        <v>0</v>
      </c>
      <c r="K103" s="178">
        <v>0</v>
      </c>
      <c r="L103" s="178">
        <v>0</v>
      </c>
      <c r="M103" s="178">
        <v>0</v>
      </c>
      <c r="N103" s="361">
        <v>0</v>
      </c>
      <c r="O103" s="361">
        <v>0</v>
      </c>
      <c r="P103" s="361">
        <v>0</v>
      </c>
      <c r="Q103" s="361">
        <v>0</v>
      </c>
      <c r="R103" s="361">
        <v>0</v>
      </c>
      <c r="S103" s="361">
        <v>0</v>
      </c>
      <c r="T103" s="103">
        <v>0</v>
      </c>
      <c r="U103" s="361">
        <v>0</v>
      </c>
      <c r="V103" s="114" t="s">
        <v>975</v>
      </c>
      <c r="W103" s="361">
        <v>1651</v>
      </c>
      <c r="X103" s="361">
        <v>4046404.42</v>
      </c>
      <c r="Y103" s="361">
        <v>0</v>
      </c>
      <c r="Z103" s="361">
        <v>0</v>
      </c>
      <c r="AA103" s="361">
        <v>0</v>
      </c>
      <c r="AB103" s="361">
        <v>0</v>
      </c>
      <c r="AC103" s="361">
        <v>0</v>
      </c>
      <c r="AD103" s="361">
        <v>0</v>
      </c>
      <c r="AE103" s="361">
        <v>0</v>
      </c>
      <c r="AF103" s="361">
        <v>0</v>
      </c>
      <c r="AG103" s="361">
        <v>0</v>
      </c>
      <c r="AH103" s="361">
        <v>0</v>
      </c>
      <c r="AI103" s="361">
        <v>0</v>
      </c>
      <c r="AJ103" s="380">
        <v>62100.42</v>
      </c>
      <c r="AK103" s="380">
        <v>31050.21</v>
      </c>
      <c r="AL103" s="380">
        <v>0</v>
      </c>
      <c r="AN103" s="390">
        <f>I103/'Приложение 1.1'!J101</f>
        <v>0</v>
      </c>
      <c r="AO103" s="390" t="e">
        <f t="shared" si="49"/>
        <v>#DIV/0!</v>
      </c>
      <c r="AP103" s="390" t="e">
        <f t="shared" si="50"/>
        <v>#DIV/0!</v>
      </c>
      <c r="AQ103" s="390" t="e">
        <f t="shared" si="51"/>
        <v>#DIV/0!</v>
      </c>
      <c r="AR103" s="390" t="e">
        <f t="shared" si="52"/>
        <v>#DIV/0!</v>
      </c>
      <c r="AS103" s="390" t="e">
        <f t="shared" si="53"/>
        <v>#DIV/0!</v>
      </c>
      <c r="AT103" s="390" t="e">
        <f t="shared" si="54"/>
        <v>#DIV/0!</v>
      </c>
      <c r="AU103" s="390">
        <f t="shared" si="55"/>
        <v>2450.8809327680192</v>
      </c>
      <c r="AV103" s="390" t="e">
        <f t="shared" si="56"/>
        <v>#DIV/0!</v>
      </c>
      <c r="AW103" s="390" t="e">
        <f t="shared" si="57"/>
        <v>#DIV/0!</v>
      </c>
      <c r="AX103" s="390" t="e">
        <f t="shared" si="58"/>
        <v>#DIV/0!</v>
      </c>
      <c r="AY103" s="390">
        <f>AI103/'Приложение 1.1'!J101</f>
        <v>0</v>
      </c>
      <c r="AZ103" s="390">
        <v>730.08</v>
      </c>
      <c r="BA103" s="390">
        <v>2070.12</v>
      </c>
      <c r="BB103" s="390">
        <v>848.92</v>
      </c>
      <c r="BC103" s="390">
        <v>819.73</v>
      </c>
      <c r="BD103" s="390">
        <v>611.5</v>
      </c>
      <c r="BE103" s="390">
        <v>1080.04</v>
      </c>
      <c r="BF103" s="390">
        <v>2102000</v>
      </c>
      <c r="BG103" s="390">
        <f t="shared" si="59"/>
        <v>4607.6000000000004</v>
      </c>
      <c r="BH103" s="390">
        <v>8748.57</v>
      </c>
      <c r="BI103" s="390">
        <v>3389.61</v>
      </c>
      <c r="BJ103" s="390">
        <v>5995.76</v>
      </c>
      <c r="BK103" s="390">
        <v>548.62</v>
      </c>
      <c r="BL103" s="391" t="str">
        <f t="shared" si="60"/>
        <v xml:space="preserve"> </v>
      </c>
      <c r="BM103" s="391" t="e">
        <f t="shared" si="61"/>
        <v>#DIV/0!</v>
      </c>
      <c r="BN103" s="391" t="e">
        <f t="shared" si="62"/>
        <v>#DIV/0!</v>
      </c>
      <c r="BO103" s="391" t="e">
        <f t="shared" si="63"/>
        <v>#DIV/0!</v>
      </c>
      <c r="BP103" s="391" t="e">
        <f t="shared" si="64"/>
        <v>#DIV/0!</v>
      </c>
      <c r="BQ103" s="391" t="e">
        <f t="shared" si="65"/>
        <v>#DIV/0!</v>
      </c>
      <c r="BR103" s="391" t="e">
        <f t="shared" si="66"/>
        <v>#DIV/0!</v>
      </c>
      <c r="BS103" s="391" t="str">
        <f t="shared" si="67"/>
        <v xml:space="preserve"> </v>
      </c>
      <c r="BT103" s="391" t="e">
        <f t="shared" si="68"/>
        <v>#DIV/0!</v>
      </c>
      <c r="BU103" s="391" t="e">
        <f t="shared" si="69"/>
        <v>#DIV/0!</v>
      </c>
      <c r="BV103" s="391" t="e">
        <f t="shared" si="70"/>
        <v>#DIV/0!</v>
      </c>
      <c r="BW103" s="391" t="str">
        <f t="shared" si="71"/>
        <v xml:space="preserve"> </v>
      </c>
      <c r="BY103" s="388">
        <f t="shared" si="44"/>
        <v>1.5001713771145524</v>
      </c>
      <c r="BZ103" s="392">
        <f t="shared" si="45"/>
        <v>0.7500856885572762</v>
      </c>
      <c r="CA103" s="393">
        <f t="shared" si="46"/>
        <v>2507.3016656571772</v>
      </c>
      <c r="CB103" s="390">
        <f t="shared" si="72"/>
        <v>4814.95</v>
      </c>
      <c r="CC103" s="18" t="str">
        <f t="shared" si="73"/>
        <v xml:space="preserve"> </v>
      </c>
    </row>
    <row r="104" spans="1:81" s="26" customFormat="1" ht="9" customHeight="1">
      <c r="A104" s="368">
        <v>88</v>
      </c>
      <c r="B104" s="173" t="s">
        <v>560</v>
      </c>
      <c r="C104" s="178">
        <v>3647.4</v>
      </c>
      <c r="D104" s="114"/>
      <c r="E104" s="389">
        <f t="shared" si="43"/>
        <v>219071.62999999989</v>
      </c>
      <c r="F104" s="269">
        <v>3323998</v>
      </c>
      <c r="G104" s="178">
        <f t="shared" si="74"/>
        <v>3543069.63</v>
      </c>
      <c r="H104" s="361">
        <f t="shared" si="48"/>
        <v>0</v>
      </c>
      <c r="I104" s="178">
        <v>0</v>
      </c>
      <c r="J104" s="178">
        <v>0</v>
      </c>
      <c r="K104" s="178">
        <v>0</v>
      </c>
      <c r="L104" s="178">
        <v>0</v>
      </c>
      <c r="M104" s="178">
        <v>0</v>
      </c>
      <c r="N104" s="361">
        <v>0</v>
      </c>
      <c r="O104" s="361">
        <v>0</v>
      </c>
      <c r="P104" s="361">
        <v>0</v>
      </c>
      <c r="Q104" s="361">
        <v>0</v>
      </c>
      <c r="R104" s="361">
        <v>0</v>
      </c>
      <c r="S104" s="361">
        <v>0</v>
      </c>
      <c r="T104" s="103">
        <v>0</v>
      </c>
      <c r="U104" s="361">
        <v>0</v>
      </c>
      <c r="V104" s="114" t="s">
        <v>975</v>
      </c>
      <c r="W104" s="361">
        <v>1005</v>
      </c>
      <c r="X104" s="361">
        <v>3394237.62</v>
      </c>
      <c r="Y104" s="361">
        <v>0</v>
      </c>
      <c r="Z104" s="361">
        <v>0</v>
      </c>
      <c r="AA104" s="361">
        <v>0</v>
      </c>
      <c r="AB104" s="361">
        <v>0</v>
      </c>
      <c r="AC104" s="361">
        <v>0</v>
      </c>
      <c r="AD104" s="361">
        <v>0</v>
      </c>
      <c r="AE104" s="361">
        <v>0</v>
      </c>
      <c r="AF104" s="361">
        <v>0</v>
      </c>
      <c r="AG104" s="361">
        <v>0</v>
      </c>
      <c r="AH104" s="361">
        <v>0</v>
      </c>
      <c r="AI104" s="361">
        <v>0</v>
      </c>
      <c r="AJ104" s="380">
        <v>99221.34</v>
      </c>
      <c r="AK104" s="380">
        <v>49610.67</v>
      </c>
      <c r="AL104" s="380">
        <v>0</v>
      </c>
      <c r="AN104" s="390">
        <f>I104/'Приложение 1.1'!J102</f>
        <v>0</v>
      </c>
      <c r="AO104" s="390" t="e">
        <f t="shared" si="49"/>
        <v>#DIV/0!</v>
      </c>
      <c r="AP104" s="390" t="e">
        <f t="shared" si="50"/>
        <v>#DIV/0!</v>
      </c>
      <c r="AQ104" s="390" t="e">
        <f t="shared" si="51"/>
        <v>#DIV/0!</v>
      </c>
      <c r="AR104" s="390" t="e">
        <f t="shared" si="52"/>
        <v>#DIV/0!</v>
      </c>
      <c r="AS104" s="390" t="e">
        <f t="shared" si="53"/>
        <v>#DIV/0!</v>
      </c>
      <c r="AT104" s="390" t="e">
        <f t="shared" si="54"/>
        <v>#DIV/0!</v>
      </c>
      <c r="AU104" s="390">
        <f t="shared" si="55"/>
        <v>3377.3508656716417</v>
      </c>
      <c r="AV104" s="390" t="e">
        <f t="shared" si="56"/>
        <v>#DIV/0!</v>
      </c>
      <c r="AW104" s="390" t="e">
        <f t="shared" si="57"/>
        <v>#DIV/0!</v>
      </c>
      <c r="AX104" s="390" t="e">
        <f t="shared" si="58"/>
        <v>#DIV/0!</v>
      </c>
      <c r="AY104" s="390">
        <f>AI104/'Приложение 1.1'!J102</f>
        <v>0</v>
      </c>
      <c r="AZ104" s="390">
        <v>730.08</v>
      </c>
      <c r="BA104" s="390">
        <v>2070.12</v>
      </c>
      <c r="BB104" s="390">
        <v>848.92</v>
      </c>
      <c r="BC104" s="390">
        <v>819.73</v>
      </c>
      <c r="BD104" s="390">
        <v>611.5</v>
      </c>
      <c r="BE104" s="390">
        <v>1080.04</v>
      </c>
      <c r="BF104" s="390">
        <v>2102000</v>
      </c>
      <c r="BG104" s="390">
        <f t="shared" si="59"/>
        <v>4607.6000000000004</v>
      </c>
      <c r="BH104" s="390">
        <v>8748.57</v>
      </c>
      <c r="BI104" s="390">
        <v>3389.61</v>
      </c>
      <c r="BJ104" s="390">
        <v>5995.76</v>
      </c>
      <c r="BK104" s="390">
        <v>548.62</v>
      </c>
      <c r="BL104" s="391" t="str">
        <f t="shared" si="60"/>
        <v xml:space="preserve"> </v>
      </c>
      <c r="BM104" s="391" t="e">
        <f t="shared" si="61"/>
        <v>#DIV/0!</v>
      </c>
      <c r="BN104" s="391" t="e">
        <f t="shared" si="62"/>
        <v>#DIV/0!</v>
      </c>
      <c r="BO104" s="391" t="e">
        <f t="shared" si="63"/>
        <v>#DIV/0!</v>
      </c>
      <c r="BP104" s="391" t="e">
        <f t="shared" si="64"/>
        <v>#DIV/0!</v>
      </c>
      <c r="BQ104" s="391" t="e">
        <f t="shared" si="65"/>
        <v>#DIV/0!</v>
      </c>
      <c r="BR104" s="391" t="e">
        <f t="shared" si="66"/>
        <v>#DIV/0!</v>
      </c>
      <c r="BS104" s="391" t="str">
        <f t="shared" si="67"/>
        <v xml:space="preserve"> </v>
      </c>
      <c r="BT104" s="391" t="e">
        <f t="shared" si="68"/>
        <v>#DIV/0!</v>
      </c>
      <c r="BU104" s="391" t="e">
        <f t="shared" si="69"/>
        <v>#DIV/0!</v>
      </c>
      <c r="BV104" s="391" t="e">
        <f t="shared" si="70"/>
        <v>#DIV/0!</v>
      </c>
      <c r="BW104" s="391" t="str">
        <f t="shared" si="71"/>
        <v xml:space="preserve"> </v>
      </c>
      <c r="BY104" s="388">
        <f t="shared" si="44"/>
        <v>2.8004343792701585</v>
      </c>
      <c r="BZ104" s="392">
        <f t="shared" si="45"/>
        <v>1.4002171896350792</v>
      </c>
      <c r="CA104" s="393">
        <f t="shared" si="46"/>
        <v>3525.4424179104476</v>
      </c>
      <c r="CB104" s="390">
        <f t="shared" si="72"/>
        <v>4814.95</v>
      </c>
      <c r="CC104" s="18" t="str">
        <f t="shared" si="73"/>
        <v xml:space="preserve"> </v>
      </c>
    </row>
    <row r="105" spans="1:81" s="26" customFormat="1" ht="9" customHeight="1">
      <c r="A105" s="368">
        <v>89</v>
      </c>
      <c r="B105" s="173" t="s">
        <v>561</v>
      </c>
      <c r="C105" s="178">
        <v>7184.9</v>
      </c>
      <c r="D105" s="114"/>
      <c r="E105" s="389">
        <f t="shared" si="43"/>
        <v>-464069.71999999974</v>
      </c>
      <c r="F105" s="269">
        <v>7068080</v>
      </c>
      <c r="G105" s="178">
        <f t="shared" si="74"/>
        <v>6604010.2800000003</v>
      </c>
      <c r="H105" s="361">
        <f t="shared" si="48"/>
        <v>0</v>
      </c>
      <c r="I105" s="178">
        <v>0</v>
      </c>
      <c r="J105" s="178">
        <v>0</v>
      </c>
      <c r="K105" s="178">
        <v>0</v>
      </c>
      <c r="L105" s="178">
        <v>0</v>
      </c>
      <c r="M105" s="178">
        <v>0</v>
      </c>
      <c r="N105" s="361">
        <v>0</v>
      </c>
      <c r="O105" s="361">
        <v>0</v>
      </c>
      <c r="P105" s="361">
        <v>0</v>
      </c>
      <c r="Q105" s="361">
        <v>0</v>
      </c>
      <c r="R105" s="361">
        <v>0</v>
      </c>
      <c r="S105" s="361">
        <v>0</v>
      </c>
      <c r="T105" s="103">
        <v>0</v>
      </c>
      <c r="U105" s="361">
        <v>0</v>
      </c>
      <c r="V105" s="114" t="s">
        <v>975</v>
      </c>
      <c r="W105" s="361">
        <v>1755</v>
      </c>
      <c r="X105" s="361">
        <v>6344788.4500000002</v>
      </c>
      <c r="Y105" s="361">
        <v>0</v>
      </c>
      <c r="Z105" s="361">
        <v>0</v>
      </c>
      <c r="AA105" s="361">
        <v>0</v>
      </c>
      <c r="AB105" s="361">
        <v>0</v>
      </c>
      <c r="AC105" s="361">
        <v>0</v>
      </c>
      <c r="AD105" s="361">
        <v>0</v>
      </c>
      <c r="AE105" s="361">
        <v>0</v>
      </c>
      <c r="AF105" s="361">
        <v>0</v>
      </c>
      <c r="AG105" s="361">
        <v>0</v>
      </c>
      <c r="AH105" s="361">
        <v>0</v>
      </c>
      <c r="AI105" s="361">
        <v>0</v>
      </c>
      <c r="AJ105" s="380">
        <v>153730.74</v>
      </c>
      <c r="AK105" s="380">
        <v>105491.09</v>
      </c>
      <c r="AL105" s="380">
        <v>0</v>
      </c>
      <c r="AN105" s="390">
        <f>I105/'Приложение 1.1'!J103</f>
        <v>0</v>
      </c>
      <c r="AO105" s="390" t="e">
        <f t="shared" si="49"/>
        <v>#DIV/0!</v>
      </c>
      <c r="AP105" s="390" t="e">
        <f t="shared" si="50"/>
        <v>#DIV/0!</v>
      </c>
      <c r="AQ105" s="390" t="e">
        <f t="shared" si="51"/>
        <v>#DIV/0!</v>
      </c>
      <c r="AR105" s="390" t="e">
        <f t="shared" si="52"/>
        <v>#DIV/0!</v>
      </c>
      <c r="AS105" s="390" t="e">
        <f t="shared" si="53"/>
        <v>#DIV/0!</v>
      </c>
      <c r="AT105" s="390" t="e">
        <f t="shared" si="54"/>
        <v>#DIV/0!</v>
      </c>
      <c r="AU105" s="390">
        <f t="shared" si="55"/>
        <v>3615.264074074074</v>
      </c>
      <c r="AV105" s="390" t="e">
        <f t="shared" si="56"/>
        <v>#DIV/0!</v>
      </c>
      <c r="AW105" s="390" t="e">
        <f t="shared" si="57"/>
        <v>#DIV/0!</v>
      </c>
      <c r="AX105" s="390" t="e">
        <f t="shared" si="58"/>
        <v>#DIV/0!</v>
      </c>
      <c r="AY105" s="390">
        <f>AI105/'Приложение 1.1'!J103</f>
        <v>0</v>
      </c>
      <c r="AZ105" s="390">
        <v>730.08</v>
      </c>
      <c r="BA105" s="390">
        <v>2070.12</v>
      </c>
      <c r="BB105" s="390">
        <v>848.92</v>
      </c>
      <c r="BC105" s="390">
        <v>819.73</v>
      </c>
      <c r="BD105" s="390">
        <v>611.5</v>
      </c>
      <c r="BE105" s="390">
        <v>1080.04</v>
      </c>
      <c r="BF105" s="390">
        <v>2102000</v>
      </c>
      <c r="BG105" s="390">
        <f t="shared" si="59"/>
        <v>4607.6000000000004</v>
      </c>
      <c r="BH105" s="390">
        <v>8748.57</v>
      </c>
      <c r="BI105" s="390">
        <v>3389.61</v>
      </c>
      <c r="BJ105" s="390">
        <v>5995.76</v>
      </c>
      <c r="BK105" s="390">
        <v>548.62</v>
      </c>
      <c r="BL105" s="391" t="str">
        <f t="shared" si="60"/>
        <v xml:space="preserve"> </v>
      </c>
      <c r="BM105" s="391" t="e">
        <f t="shared" si="61"/>
        <v>#DIV/0!</v>
      </c>
      <c r="BN105" s="391" t="e">
        <f t="shared" si="62"/>
        <v>#DIV/0!</v>
      </c>
      <c r="BO105" s="391" t="e">
        <f t="shared" si="63"/>
        <v>#DIV/0!</v>
      </c>
      <c r="BP105" s="391" t="e">
        <f t="shared" si="64"/>
        <v>#DIV/0!</v>
      </c>
      <c r="BQ105" s="391" t="e">
        <f t="shared" si="65"/>
        <v>#DIV/0!</v>
      </c>
      <c r="BR105" s="391" t="e">
        <f t="shared" si="66"/>
        <v>#DIV/0!</v>
      </c>
      <c r="BS105" s="391" t="str">
        <f t="shared" si="67"/>
        <v xml:space="preserve"> </v>
      </c>
      <c r="BT105" s="391" t="e">
        <f t="shared" si="68"/>
        <v>#DIV/0!</v>
      </c>
      <c r="BU105" s="391" t="e">
        <f t="shared" si="69"/>
        <v>#DIV/0!</v>
      </c>
      <c r="BV105" s="391" t="e">
        <f t="shared" si="70"/>
        <v>#DIV/0!</v>
      </c>
      <c r="BW105" s="391" t="str">
        <f t="shared" si="71"/>
        <v xml:space="preserve"> </v>
      </c>
      <c r="BY105" s="388">
        <f t="shared" si="44"/>
        <v>2.32783919894201</v>
      </c>
      <c r="BZ105" s="392">
        <f t="shared" si="45"/>
        <v>1.5973792518081904</v>
      </c>
      <c r="CA105" s="393">
        <f t="shared" si="46"/>
        <v>3762.9688205128205</v>
      </c>
      <c r="CB105" s="390">
        <f t="shared" si="72"/>
        <v>4814.95</v>
      </c>
      <c r="CC105" s="18" t="str">
        <f t="shared" si="73"/>
        <v xml:space="preserve"> </v>
      </c>
    </row>
    <row r="106" spans="1:81" s="26" customFormat="1" ht="9" customHeight="1">
      <c r="A106" s="368">
        <v>90</v>
      </c>
      <c r="B106" s="173" t="s">
        <v>562</v>
      </c>
      <c r="C106" s="178">
        <v>3562.4</v>
      </c>
      <c r="D106" s="114"/>
      <c r="E106" s="389">
        <f t="shared" si="43"/>
        <v>-1617003.4100000001</v>
      </c>
      <c r="F106" s="269">
        <v>4247516</v>
      </c>
      <c r="G106" s="178">
        <f t="shared" si="74"/>
        <v>2630512.59</v>
      </c>
      <c r="H106" s="361">
        <f t="shared" si="48"/>
        <v>0</v>
      </c>
      <c r="I106" s="178">
        <v>0</v>
      </c>
      <c r="J106" s="178">
        <v>0</v>
      </c>
      <c r="K106" s="178">
        <v>0</v>
      </c>
      <c r="L106" s="178">
        <v>0</v>
      </c>
      <c r="M106" s="178">
        <v>0</v>
      </c>
      <c r="N106" s="361">
        <v>0</v>
      </c>
      <c r="O106" s="361">
        <v>0</v>
      </c>
      <c r="P106" s="361">
        <v>0</v>
      </c>
      <c r="Q106" s="361">
        <v>0</v>
      </c>
      <c r="R106" s="361">
        <v>0</v>
      </c>
      <c r="S106" s="361">
        <v>0</v>
      </c>
      <c r="T106" s="103">
        <v>0</v>
      </c>
      <c r="U106" s="361">
        <v>0</v>
      </c>
      <c r="V106" s="114" t="s">
        <v>975</v>
      </c>
      <c r="W106" s="361">
        <v>961.36</v>
      </c>
      <c r="X106" s="361">
        <v>2474734.94</v>
      </c>
      <c r="Y106" s="361">
        <v>0</v>
      </c>
      <c r="Z106" s="361">
        <v>0</v>
      </c>
      <c r="AA106" s="361">
        <v>0</v>
      </c>
      <c r="AB106" s="361">
        <v>0</v>
      </c>
      <c r="AC106" s="361">
        <v>0</v>
      </c>
      <c r="AD106" s="361">
        <v>0</v>
      </c>
      <c r="AE106" s="361">
        <v>0</v>
      </c>
      <c r="AF106" s="361">
        <v>0</v>
      </c>
      <c r="AG106" s="361">
        <v>0</v>
      </c>
      <c r="AH106" s="361">
        <v>0</v>
      </c>
      <c r="AI106" s="361">
        <v>0</v>
      </c>
      <c r="AJ106" s="380">
        <v>92383.47</v>
      </c>
      <c r="AK106" s="380">
        <v>63394.18</v>
      </c>
      <c r="AL106" s="380">
        <v>0</v>
      </c>
      <c r="AN106" s="390">
        <f>I106/'Приложение 1.1'!J104</f>
        <v>0</v>
      </c>
      <c r="AO106" s="390" t="e">
        <f t="shared" si="49"/>
        <v>#DIV/0!</v>
      </c>
      <c r="AP106" s="390" t="e">
        <f t="shared" si="50"/>
        <v>#DIV/0!</v>
      </c>
      <c r="AQ106" s="390" t="e">
        <f t="shared" si="51"/>
        <v>#DIV/0!</v>
      </c>
      <c r="AR106" s="390" t="e">
        <f t="shared" si="52"/>
        <v>#DIV/0!</v>
      </c>
      <c r="AS106" s="390" t="e">
        <f t="shared" si="53"/>
        <v>#DIV/0!</v>
      </c>
      <c r="AT106" s="390" t="e">
        <f t="shared" si="54"/>
        <v>#DIV/0!</v>
      </c>
      <c r="AU106" s="390">
        <f t="shared" si="55"/>
        <v>2574.2021095115251</v>
      </c>
      <c r="AV106" s="390" t="e">
        <f t="shared" si="56"/>
        <v>#DIV/0!</v>
      </c>
      <c r="AW106" s="390" t="e">
        <f t="shared" si="57"/>
        <v>#DIV/0!</v>
      </c>
      <c r="AX106" s="390" t="e">
        <f t="shared" si="58"/>
        <v>#DIV/0!</v>
      </c>
      <c r="AY106" s="390">
        <f>AI106/'Приложение 1.1'!J104</f>
        <v>0</v>
      </c>
      <c r="AZ106" s="390">
        <v>730.08</v>
      </c>
      <c r="BA106" s="390">
        <v>2070.12</v>
      </c>
      <c r="BB106" s="390">
        <v>848.92</v>
      </c>
      <c r="BC106" s="390">
        <v>819.73</v>
      </c>
      <c r="BD106" s="390">
        <v>611.5</v>
      </c>
      <c r="BE106" s="390">
        <v>1080.04</v>
      </c>
      <c r="BF106" s="390">
        <v>2102000</v>
      </c>
      <c r="BG106" s="390">
        <f t="shared" si="59"/>
        <v>4607.6000000000004</v>
      </c>
      <c r="BH106" s="390">
        <v>8748.57</v>
      </c>
      <c r="BI106" s="390">
        <v>3389.61</v>
      </c>
      <c r="BJ106" s="390">
        <v>5995.76</v>
      </c>
      <c r="BK106" s="390">
        <v>548.62</v>
      </c>
      <c r="BL106" s="391" t="str">
        <f t="shared" si="60"/>
        <v xml:space="preserve"> </v>
      </c>
      <c r="BM106" s="391" t="e">
        <f t="shared" si="61"/>
        <v>#DIV/0!</v>
      </c>
      <c r="BN106" s="391" t="e">
        <f t="shared" si="62"/>
        <v>#DIV/0!</v>
      </c>
      <c r="BO106" s="391" t="e">
        <f t="shared" si="63"/>
        <v>#DIV/0!</v>
      </c>
      <c r="BP106" s="391" t="e">
        <f t="shared" si="64"/>
        <v>#DIV/0!</v>
      </c>
      <c r="BQ106" s="391" t="e">
        <f t="shared" si="65"/>
        <v>#DIV/0!</v>
      </c>
      <c r="BR106" s="391" t="e">
        <f t="shared" si="66"/>
        <v>#DIV/0!</v>
      </c>
      <c r="BS106" s="391" t="str">
        <f t="shared" si="67"/>
        <v xml:space="preserve"> </v>
      </c>
      <c r="BT106" s="391" t="e">
        <f t="shared" si="68"/>
        <v>#DIV/0!</v>
      </c>
      <c r="BU106" s="391" t="e">
        <f t="shared" si="69"/>
        <v>#DIV/0!</v>
      </c>
      <c r="BV106" s="391" t="e">
        <f t="shared" si="70"/>
        <v>#DIV/0!</v>
      </c>
      <c r="BW106" s="391" t="str">
        <f t="shared" si="71"/>
        <v xml:space="preserve"> </v>
      </c>
      <c r="BY106" s="388">
        <f t="shared" si="44"/>
        <v>3.511994975853737</v>
      </c>
      <c r="BZ106" s="392">
        <f t="shared" si="45"/>
        <v>2.4099553920021348</v>
      </c>
      <c r="CA106" s="393">
        <f t="shared" si="46"/>
        <v>2736.2409399184485</v>
      </c>
      <c r="CB106" s="390">
        <f t="shared" si="72"/>
        <v>4814.95</v>
      </c>
      <c r="CC106" s="18" t="str">
        <f t="shared" si="73"/>
        <v xml:space="preserve"> </v>
      </c>
    </row>
    <row r="107" spans="1:81" s="26" customFormat="1" ht="9" customHeight="1">
      <c r="A107" s="368">
        <v>91</v>
      </c>
      <c r="B107" s="173" t="s">
        <v>563</v>
      </c>
      <c r="C107" s="178">
        <v>3043.3</v>
      </c>
      <c r="D107" s="114"/>
      <c r="E107" s="389">
        <f t="shared" si="43"/>
        <v>-77082.509999999776</v>
      </c>
      <c r="F107" s="269">
        <v>3040608</v>
      </c>
      <c r="G107" s="178">
        <f t="shared" ref="G107:G113" si="75">ROUND(H107+U107+X107+Z107+AB107+AD107+AF107+AH107+AI107+AJ107+AK107+AL107,2)</f>
        <v>2963525.49</v>
      </c>
      <c r="H107" s="361">
        <f t="shared" si="48"/>
        <v>0</v>
      </c>
      <c r="I107" s="178">
        <v>0</v>
      </c>
      <c r="J107" s="178">
        <v>0</v>
      </c>
      <c r="K107" s="178">
        <v>0</v>
      </c>
      <c r="L107" s="178">
        <v>0</v>
      </c>
      <c r="M107" s="178">
        <v>0</v>
      </c>
      <c r="N107" s="361">
        <v>0</v>
      </c>
      <c r="O107" s="361">
        <v>0</v>
      </c>
      <c r="P107" s="361">
        <v>0</v>
      </c>
      <c r="Q107" s="361">
        <v>0</v>
      </c>
      <c r="R107" s="361">
        <v>0</v>
      </c>
      <c r="S107" s="361">
        <v>0</v>
      </c>
      <c r="T107" s="103">
        <v>0</v>
      </c>
      <c r="U107" s="361">
        <v>0</v>
      </c>
      <c r="V107" s="114" t="s">
        <v>975</v>
      </c>
      <c r="W107" s="361">
        <v>901.21</v>
      </c>
      <c r="X107" s="361">
        <v>2827382.26</v>
      </c>
      <c r="Y107" s="361">
        <v>0</v>
      </c>
      <c r="Z107" s="361">
        <v>0</v>
      </c>
      <c r="AA107" s="361">
        <v>0</v>
      </c>
      <c r="AB107" s="361">
        <v>0</v>
      </c>
      <c r="AC107" s="361">
        <v>0</v>
      </c>
      <c r="AD107" s="361">
        <v>0</v>
      </c>
      <c r="AE107" s="361">
        <v>0</v>
      </c>
      <c r="AF107" s="361">
        <v>0</v>
      </c>
      <c r="AG107" s="361">
        <v>0</v>
      </c>
      <c r="AH107" s="361">
        <v>0</v>
      </c>
      <c r="AI107" s="361">
        <v>0</v>
      </c>
      <c r="AJ107" s="380">
        <v>90762.15</v>
      </c>
      <c r="AK107" s="380">
        <v>45381.08</v>
      </c>
      <c r="AL107" s="380">
        <v>0</v>
      </c>
      <c r="AN107" s="390">
        <f>I107/'Приложение 1.1'!J105</f>
        <v>0</v>
      </c>
      <c r="AO107" s="390" t="e">
        <f t="shared" si="49"/>
        <v>#DIV/0!</v>
      </c>
      <c r="AP107" s="390" t="e">
        <f t="shared" si="50"/>
        <v>#DIV/0!</v>
      </c>
      <c r="AQ107" s="390" t="e">
        <f t="shared" si="51"/>
        <v>#DIV/0!</v>
      </c>
      <c r="AR107" s="390" t="e">
        <f t="shared" si="52"/>
        <v>#DIV/0!</v>
      </c>
      <c r="AS107" s="390" t="e">
        <f t="shared" si="53"/>
        <v>#DIV/0!</v>
      </c>
      <c r="AT107" s="390" t="e">
        <f t="shared" si="54"/>
        <v>#DIV/0!</v>
      </c>
      <c r="AU107" s="390">
        <f t="shared" si="55"/>
        <v>3137.3178948302834</v>
      </c>
      <c r="AV107" s="390" t="e">
        <f t="shared" si="56"/>
        <v>#DIV/0!</v>
      </c>
      <c r="AW107" s="390" t="e">
        <f t="shared" si="57"/>
        <v>#DIV/0!</v>
      </c>
      <c r="AX107" s="390" t="e">
        <f t="shared" si="58"/>
        <v>#DIV/0!</v>
      </c>
      <c r="AY107" s="390">
        <f>AI107/'Приложение 1.1'!J105</f>
        <v>0</v>
      </c>
      <c r="AZ107" s="390">
        <v>730.08</v>
      </c>
      <c r="BA107" s="390">
        <v>2070.12</v>
      </c>
      <c r="BB107" s="390">
        <v>848.92</v>
      </c>
      <c r="BC107" s="390">
        <v>819.73</v>
      </c>
      <c r="BD107" s="390">
        <v>611.5</v>
      </c>
      <c r="BE107" s="390">
        <v>1080.04</v>
      </c>
      <c r="BF107" s="390">
        <v>2102000</v>
      </c>
      <c r="BG107" s="390">
        <f t="shared" si="59"/>
        <v>4607.6000000000004</v>
      </c>
      <c r="BH107" s="390">
        <v>8748.57</v>
      </c>
      <c r="BI107" s="390">
        <v>3389.61</v>
      </c>
      <c r="BJ107" s="390">
        <v>5995.76</v>
      </c>
      <c r="BK107" s="390">
        <v>548.62</v>
      </c>
      <c r="BL107" s="391" t="str">
        <f t="shared" si="60"/>
        <v xml:space="preserve"> </v>
      </c>
      <c r="BM107" s="391" t="e">
        <f t="shared" si="61"/>
        <v>#DIV/0!</v>
      </c>
      <c r="BN107" s="391" t="e">
        <f t="shared" si="62"/>
        <v>#DIV/0!</v>
      </c>
      <c r="BO107" s="391" t="e">
        <f t="shared" si="63"/>
        <v>#DIV/0!</v>
      </c>
      <c r="BP107" s="391" t="e">
        <f t="shared" si="64"/>
        <v>#DIV/0!</v>
      </c>
      <c r="BQ107" s="391" t="e">
        <f t="shared" si="65"/>
        <v>#DIV/0!</v>
      </c>
      <c r="BR107" s="391" t="e">
        <f t="shared" si="66"/>
        <v>#DIV/0!</v>
      </c>
      <c r="BS107" s="391" t="str">
        <f t="shared" si="67"/>
        <v xml:space="preserve"> </v>
      </c>
      <c r="BT107" s="391" t="e">
        <f t="shared" si="68"/>
        <v>#DIV/0!</v>
      </c>
      <c r="BU107" s="391" t="e">
        <f t="shared" si="69"/>
        <v>#DIV/0!</v>
      </c>
      <c r="BV107" s="391" t="e">
        <f t="shared" si="70"/>
        <v>#DIV/0!</v>
      </c>
      <c r="BW107" s="391" t="str">
        <f t="shared" si="71"/>
        <v xml:space="preserve"> </v>
      </c>
      <c r="BY107" s="388">
        <f t="shared" si="44"/>
        <v>3.0626411112799299</v>
      </c>
      <c r="BZ107" s="392">
        <f t="shared" si="45"/>
        <v>1.5313207243579334</v>
      </c>
      <c r="CA107" s="393">
        <f t="shared" si="46"/>
        <v>3288.3850489896918</v>
      </c>
      <c r="CB107" s="390">
        <f t="shared" si="72"/>
        <v>4814.95</v>
      </c>
      <c r="CC107" s="18" t="str">
        <f t="shared" si="73"/>
        <v xml:space="preserve"> </v>
      </c>
    </row>
    <row r="108" spans="1:81" s="26" customFormat="1" ht="9" customHeight="1">
      <c r="A108" s="368">
        <v>92</v>
      </c>
      <c r="B108" s="173" t="s">
        <v>564</v>
      </c>
      <c r="C108" s="178">
        <v>3239.8</v>
      </c>
      <c r="D108" s="114"/>
      <c r="E108" s="389">
        <f t="shared" si="43"/>
        <v>-39355.350000000093</v>
      </c>
      <c r="F108" s="269">
        <v>3073948</v>
      </c>
      <c r="G108" s="178">
        <f t="shared" si="75"/>
        <v>3034592.65</v>
      </c>
      <c r="H108" s="361">
        <f t="shared" si="48"/>
        <v>0</v>
      </c>
      <c r="I108" s="178">
        <v>0</v>
      </c>
      <c r="J108" s="178">
        <v>0</v>
      </c>
      <c r="K108" s="178">
        <v>0</v>
      </c>
      <c r="L108" s="178">
        <v>0</v>
      </c>
      <c r="M108" s="178">
        <v>0</v>
      </c>
      <c r="N108" s="361">
        <v>0</v>
      </c>
      <c r="O108" s="361">
        <v>0</v>
      </c>
      <c r="P108" s="361">
        <v>0</v>
      </c>
      <c r="Q108" s="361">
        <v>0</v>
      </c>
      <c r="R108" s="361">
        <v>0</v>
      </c>
      <c r="S108" s="361">
        <v>0</v>
      </c>
      <c r="T108" s="103">
        <v>0</v>
      </c>
      <c r="U108" s="361">
        <v>0</v>
      </c>
      <c r="V108" s="114" t="s">
        <v>975</v>
      </c>
      <c r="W108" s="361">
        <v>917.69</v>
      </c>
      <c r="X108" s="361">
        <v>2896956.62</v>
      </c>
      <c r="Y108" s="361">
        <v>0</v>
      </c>
      <c r="Z108" s="361">
        <v>0</v>
      </c>
      <c r="AA108" s="361">
        <v>0</v>
      </c>
      <c r="AB108" s="361">
        <v>0</v>
      </c>
      <c r="AC108" s="361">
        <v>0</v>
      </c>
      <c r="AD108" s="361">
        <v>0</v>
      </c>
      <c r="AE108" s="361">
        <v>0</v>
      </c>
      <c r="AF108" s="361">
        <v>0</v>
      </c>
      <c r="AG108" s="361">
        <v>0</v>
      </c>
      <c r="AH108" s="361">
        <v>0</v>
      </c>
      <c r="AI108" s="361">
        <v>0</v>
      </c>
      <c r="AJ108" s="380">
        <v>91757.35</v>
      </c>
      <c r="AK108" s="380">
        <v>45878.68</v>
      </c>
      <c r="AL108" s="380">
        <v>0</v>
      </c>
      <c r="AN108" s="390">
        <f>I108/'Приложение 1.1'!J106</f>
        <v>0</v>
      </c>
      <c r="AO108" s="390" t="e">
        <f t="shared" si="49"/>
        <v>#DIV/0!</v>
      </c>
      <c r="AP108" s="390" t="e">
        <f t="shared" si="50"/>
        <v>#DIV/0!</v>
      </c>
      <c r="AQ108" s="390" t="e">
        <f t="shared" si="51"/>
        <v>#DIV/0!</v>
      </c>
      <c r="AR108" s="390" t="e">
        <f t="shared" si="52"/>
        <v>#DIV/0!</v>
      </c>
      <c r="AS108" s="390" t="e">
        <f t="shared" si="53"/>
        <v>#DIV/0!</v>
      </c>
      <c r="AT108" s="390" t="e">
        <f t="shared" si="54"/>
        <v>#DIV/0!</v>
      </c>
      <c r="AU108" s="390">
        <f t="shared" si="55"/>
        <v>3156.7921847246889</v>
      </c>
      <c r="AV108" s="390" t="e">
        <f t="shared" si="56"/>
        <v>#DIV/0!</v>
      </c>
      <c r="AW108" s="390" t="e">
        <f t="shared" si="57"/>
        <v>#DIV/0!</v>
      </c>
      <c r="AX108" s="390" t="e">
        <f t="shared" si="58"/>
        <v>#DIV/0!</v>
      </c>
      <c r="AY108" s="390">
        <f>AI108/'Приложение 1.1'!J106</f>
        <v>0</v>
      </c>
      <c r="AZ108" s="390">
        <v>730.08</v>
      </c>
      <c r="BA108" s="390">
        <v>2070.12</v>
      </c>
      <c r="BB108" s="390">
        <v>848.92</v>
      </c>
      <c r="BC108" s="390">
        <v>819.73</v>
      </c>
      <c r="BD108" s="390">
        <v>611.5</v>
      </c>
      <c r="BE108" s="390">
        <v>1080.04</v>
      </c>
      <c r="BF108" s="390">
        <v>2102000</v>
      </c>
      <c r="BG108" s="390">
        <f t="shared" si="59"/>
        <v>4607.6000000000004</v>
      </c>
      <c r="BH108" s="390">
        <v>8748.57</v>
      </c>
      <c r="BI108" s="390">
        <v>3389.61</v>
      </c>
      <c r="BJ108" s="390">
        <v>5995.76</v>
      </c>
      <c r="BK108" s="390">
        <v>548.62</v>
      </c>
      <c r="BL108" s="391" t="str">
        <f t="shared" si="60"/>
        <v xml:space="preserve"> </v>
      </c>
      <c r="BM108" s="391" t="e">
        <f t="shared" si="61"/>
        <v>#DIV/0!</v>
      </c>
      <c r="BN108" s="391" t="e">
        <f t="shared" si="62"/>
        <v>#DIV/0!</v>
      </c>
      <c r="BO108" s="391" t="e">
        <f t="shared" si="63"/>
        <v>#DIV/0!</v>
      </c>
      <c r="BP108" s="391" t="e">
        <f t="shared" si="64"/>
        <v>#DIV/0!</v>
      </c>
      <c r="BQ108" s="391" t="e">
        <f t="shared" si="65"/>
        <v>#DIV/0!</v>
      </c>
      <c r="BR108" s="391" t="e">
        <f t="shared" si="66"/>
        <v>#DIV/0!</v>
      </c>
      <c r="BS108" s="391" t="str">
        <f t="shared" si="67"/>
        <v xml:space="preserve"> </v>
      </c>
      <c r="BT108" s="391" t="e">
        <f t="shared" si="68"/>
        <v>#DIV/0!</v>
      </c>
      <c r="BU108" s="391" t="e">
        <f t="shared" si="69"/>
        <v>#DIV/0!</v>
      </c>
      <c r="BV108" s="391" t="e">
        <f t="shared" si="70"/>
        <v>#DIV/0!</v>
      </c>
      <c r="BW108" s="391" t="str">
        <f t="shared" si="71"/>
        <v xml:space="preserve"> </v>
      </c>
      <c r="BY108" s="388">
        <f t="shared" si="44"/>
        <v>3.0237122600293653</v>
      </c>
      <c r="BZ108" s="392">
        <f t="shared" si="45"/>
        <v>1.5118562947814429</v>
      </c>
      <c r="CA108" s="393">
        <f t="shared" si="46"/>
        <v>3306.7731477950069</v>
      </c>
      <c r="CB108" s="390">
        <f t="shared" si="72"/>
        <v>4814.95</v>
      </c>
      <c r="CC108" s="18" t="str">
        <f t="shared" si="73"/>
        <v xml:space="preserve"> </v>
      </c>
    </row>
    <row r="109" spans="1:81" s="26" customFormat="1" ht="9" customHeight="1">
      <c r="A109" s="368">
        <v>93</v>
      </c>
      <c r="B109" s="173" t="s">
        <v>565</v>
      </c>
      <c r="C109" s="178">
        <v>1307.76</v>
      </c>
      <c r="D109" s="174"/>
      <c r="E109" s="389">
        <f t="shared" si="43"/>
        <v>-1586361.4900000002</v>
      </c>
      <c r="F109" s="389">
        <v>3434125.45</v>
      </c>
      <c r="G109" s="178">
        <f t="shared" si="75"/>
        <v>1847763.96</v>
      </c>
      <c r="H109" s="361">
        <f>ROUND(I109+K109+M109+O109+Q109+S109,2)</f>
        <v>1392499</v>
      </c>
      <c r="I109" s="178">
        <v>172195</v>
      </c>
      <c r="J109" s="178">
        <v>1012</v>
      </c>
      <c r="K109" s="178">
        <v>1088097</v>
      </c>
      <c r="L109" s="178">
        <v>0</v>
      </c>
      <c r="M109" s="178">
        <v>0</v>
      </c>
      <c r="N109" s="361">
        <v>205</v>
      </c>
      <c r="O109" s="361">
        <v>132207</v>
      </c>
      <c r="P109" s="361">
        <v>0</v>
      </c>
      <c r="Q109" s="361">
        <v>0</v>
      </c>
      <c r="R109" s="361">
        <v>0</v>
      </c>
      <c r="S109" s="361">
        <v>0</v>
      </c>
      <c r="T109" s="103">
        <v>0</v>
      </c>
      <c r="U109" s="361">
        <v>0</v>
      </c>
      <c r="V109" s="174"/>
      <c r="W109" s="361">
        <v>0</v>
      </c>
      <c r="X109" s="361">
        <v>0</v>
      </c>
      <c r="Y109" s="361">
        <v>0</v>
      </c>
      <c r="Z109" s="361">
        <v>0</v>
      </c>
      <c r="AA109" s="361">
        <v>0</v>
      </c>
      <c r="AB109" s="361">
        <v>0</v>
      </c>
      <c r="AC109" s="361">
        <v>0</v>
      </c>
      <c r="AD109" s="361">
        <v>0</v>
      </c>
      <c r="AE109" s="361">
        <v>0</v>
      </c>
      <c r="AF109" s="361">
        <v>0</v>
      </c>
      <c r="AG109" s="361">
        <v>0</v>
      </c>
      <c r="AH109" s="361">
        <v>0</v>
      </c>
      <c r="AI109" s="361">
        <v>301502</v>
      </c>
      <c r="AJ109" s="380">
        <v>102508.64</v>
      </c>
      <c r="AK109" s="380">
        <v>51254.32</v>
      </c>
      <c r="AL109" s="380">
        <v>0</v>
      </c>
      <c r="AM109" s="276"/>
      <c r="AN109" s="390">
        <f>I109/'Приложение 1.1'!J107</f>
        <v>131.67171346424419</v>
      </c>
      <c r="AO109" s="390">
        <f t="shared" si="49"/>
        <v>1075.1946640316205</v>
      </c>
      <c r="AP109" s="390" t="e">
        <f t="shared" si="50"/>
        <v>#DIV/0!</v>
      </c>
      <c r="AQ109" s="390">
        <f t="shared" si="51"/>
        <v>644.91219512195119</v>
      </c>
      <c r="AR109" s="390" t="e">
        <f t="shared" si="52"/>
        <v>#DIV/0!</v>
      </c>
      <c r="AS109" s="390" t="e">
        <f t="shared" si="53"/>
        <v>#DIV/0!</v>
      </c>
      <c r="AT109" s="390" t="e">
        <f t="shared" si="54"/>
        <v>#DIV/0!</v>
      </c>
      <c r="AU109" s="390" t="e">
        <f t="shared" si="55"/>
        <v>#DIV/0!</v>
      </c>
      <c r="AV109" s="390" t="e">
        <f t="shared" si="56"/>
        <v>#DIV/0!</v>
      </c>
      <c r="AW109" s="390" t="e">
        <f t="shared" si="57"/>
        <v>#DIV/0!</v>
      </c>
      <c r="AX109" s="390" t="e">
        <f t="shared" si="58"/>
        <v>#DIV/0!</v>
      </c>
      <c r="AY109" s="390">
        <f>AI109/'Приложение 1.1'!J107</f>
        <v>230.54841867009236</v>
      </c>
      <c r="AZ109" s="390">
        <v>730.08</v>
      </c>
      <c r="BA109" s="390">
        <v>2070.12</v>
      </c>
      <c r="BB109" s="390">
        <v>848.92</v>
      </c>
      <c r="BC109" s="390">
        <v>819.73</v>
      </c>
      <c r="BD109" s="390">
        <v>611.5</v>
      </c>
      <c r="BE109" s="390">
        <v>1080.04</v>
      </c>
      <c r="BF109" s="390">
        <v>2102000</v>
      </c>
      <c r="BG109" s="390">
        <f t="shared" si="59"/>
        <v>4422.8500000000004</v>
      </c>
      <c r="BH109" s="390">
        <v>8748.57</v>
      </c>
      <c r="BI109" s="390">
        <v>3389.61</v>
      </c>
      <c r="BJ109" s="390">
        <v>5995.76</v>
      </c>
      <c r="BK109" s="390">
        <v>548.62</v>
      </c>
      <c r="BL109" s="391" t="str">
        <f t="shared" si="60"/>
        <v xml:space="preserve"> </v>
      </c>
      <c r="BM109" s="391" t="str">
        <f t="shared" si="61"/>
        <v xml:space="preserve"> </v>
      </c>
      <c r="BN109" s="391" t="e">
        <f t="shared" si="62"/>
        <v>#DIV/0!</v>
      </c>
      <c r="BO109" s="391" t="str">
        <f t="shared" si="63"/>
        <v xml:space="preserve"> </v>
      </c>
      <c r="BP109" s="391" t="e">
        <f t="shared" si="64"/>
        <v>#DIV/0!</v>
      </c>
      <c r="BQ109" s="391" t="e">
        <f t="shared" si="65"/>
        <v>#DIV/0!</v>
      </c>
      <c r="BR109" s="391" t="e">
        <f t="shared" si="66"/>
        <v>#DIV/0!</v>
      </c>
      <c r="BS109" s="391" t="e">
        <f t="shared" si="67"/>
        <v>#DIV/0!</v>
      </c>
      <c r="BT109" s="391" t="e">
        <f t="shared" si="68"/>
        <v>#DIV/0!</v>
      </c>
      <c r="BU109" s="391" t="e">
        <f t="shared" si="69"/>
        <v>#DIV/0!</v>
      </c>
      <c r="BV109" s="391" t="e">
        <f t="shared" si="70"/>
        <v>#DIV/0!</v>
      </c>
      <c r="BW109" s="391" t="str">
        <f t="shared" si="71"/>
        <v xml:space="preserve"> </v>
      </c>
      <c r="BY109" s="388">
        <f t="shared" si="44"/>
        <v>5.5477129232458893</v>
      </c>
      <c r="BZ109" s="392">
        <f t="shared" si="45"/>
        <v>2.7738564616229446</v>
      </c>
      <c r="CA109" s="393" t="e">
        <f t="shared" si="46"/>
        <v>#DIV/0!</v>
      </c>
      <c r="CB109" s="390">
        <f t="shared" si="72"/>
        <v>4621.88</v>
      </c>
      <c r="CC109" s="18" t="e">
        <f t="shared" si="73"/>
        <v>#DIV/0!</v>
      </c>
    </row>
    <row r="110" spans="1:81" s="26" customFormat="1" ht="9" customHeight="1">
      <c r="A110" s="368">
        <v>94</v>
      </c>
      <c r="B110" s="173" t="s">
        <v>566</v>
      </c>
      <c r="C110" s="178">
        <v>2918</v>
      </c>
      <c r="D110" s="114"/>
      <c r="E110" s="389">
        <f t="shared" si="43"/>
        <v>174966.81000000006</v>
      </c>
      <c r="F110" s="269">
        <v>2697206</v>
      </c>
      <c r="G110" s="178">
        <f t="shared" si="75"/>
        <v>2872172.81</v>
      </c>
      <c r="H110" s="361">
        <f t="shared" si="48"/>
        <v>0</v>
      </c>
      <c r="I110" s="178">
        <v>0</v>
      </c>
      <c r="J110" s="178">
        <v>0</v>
      </c>
      <c r="K110" s="178">
        <v>0</v>
      </c>
      <c r="L110" s="178">
        <v>0</v>
      </c>
      <c r="M110" s="178">
        <v>0</v>
      </c>
      <c r="N110" s="361">
        <v>0</v>
      </c>
      <c r="O110" s="361">
        <v>0</v>
      </c>
      <c r="P110" s="361">
        <v>0</v>
      </c>
      <c r="Q110" s="361">
        <v>0</v>
      </c>
      <c r="R110" s="361">
        <v>0</v>
      </c>
      <c r="S110" s="361">
        <v>0</v>
      </c>
      <c r="T110" s="103">
        <v>0</v>
      </c>
      <c r="U110" s="361">
        <v>0</v>
      </c>
      <c r="V110" s="114" t="s">
        <v>975</v>
      </c>
      <c r="W110" s="361">
        <v>804</v>
      </c>
      <c r="X110" s="361">
        <v>2751405.41</v>
      </c>
      <c r="Y110" s="361">
        <v>0</v>
      </c>
      <c r="Z110" s="361">
        <v>0</v>
      </c>
      <c r="AA110" s="361">
        <v>0</v>
      </c>
      <c r="AB110" s="361">
        <v>0</v>
      </c>
      <c r="AC110" s="361">
        <v>0</v>
      </c>
      <c r="AD110" s="361">
        <v>0</v>
      </c>
      <c r="AE110" s="361">
        <v>0</v>
      </c>
      <c r="AF110" s="361">
        <v>0</v>
      </c>
      <c r="AG110" s="361">
        <v>0</v>
      </c>
      <c r="AH110" s="361">
        <v>0</v>
      </c>
      <c r="AI110" s="361">
        <v>0</v>
      </c>
      <c r="AJ110" s="380">
        <v>80511.600000000006</v>
      </c>
      <c r="AK110" s="380">
        <v>40255.800000000003</v>
      </c>
      <c r="AL110" s="380">
        <v>0</v>
      </c>
      <c r="AN110" s="390">
        <f>I110/'Приложение 1.1'!J108</f>
        <v>0</v>
      </c>
      <c r="AO110" s="390" t="e">
        <f t="shared" si="49"/>
        <v>#DIV/0!</v>
      </c>
      <c r="AP110" s="390" t="e">
        <f t="shared" si="50"/>
        <v>#DIV/0!</v>
      </c>
      <c r="AQ110" s="390" t="e">
        <f t="shared" si="51"/>
        <v>#DIV/0!</v>
      </c>
      <c r="AR110" s="390" t="e">
        <f t="shared" si="52"/>
        <v>#DIV/0!</v>
      </c>
      <c r="AS110" s="390" t="e">
        <f t="shared" si="53"/>
        <v>#DIV/0!</v>
      </c>
      <c r="AT110" s="390" t="e">
        <f t="shared" si="54"/>
        <v>#DIV/0!</v>
      </c>
      <c r="AU110" s="390">
        <f t="shared" si="55"/>
        <v>3422.1460323383085</v>
      </c>
      <c r="AV110" s="390" t="e">
        <f t="shared" si="56"/>
        <v>#DIV/0!</v>
      </c>
      <c r="AW110" s="390" t="e">
        <f t="shared" si="57"/>
        <v>#DIV/0!</v>
      </c>
      <c r="AX110" s="390" t="e">
        <f t="shared" si="58"/>
        <v>#DIV/0!</v>
      </c>
      <c r="AY110" s="390">
        <f>AI110/'Приложение 1.1'!J108</f>
        <v>0</v>
      </c>
      <c r="AZ110" s="390">
        <v>730.08</v>
      </c>
      <c r="BA110" s="390">
        <v>2070.12</v>
      </c>
      <c r="BB110" s="390">
        <v>848.92</v>
      </c>
      <c r="BC110" s="390">
        <v>819.73</v>
      </c>
      <c r="BD110" s="390">
        <v>611.5</v>
      </c>
      <c r="BE110" s="390">
        <v>1080.04</v>
      </c>
      <c r="BF110" s="390">
        <v>2102000</v>
      </c>
      <c r="BG110" s="390">
        <f t="shared" si="59"/>
        <v>4607.6000000000004</v>
      </c>
      <c r="BH110" s="390">
        <v>8748.57</v>
      </c>
      <c r="BI110" s="390">
        <v>3389.61</v>
      </c>
      <c r="BJ110" s="390">
        <v>5995.76</v>
      </c>
      <c r="BK110" s="390">
        <v>548.62</v>
      </c>
      <c r="BL110" s="391" t="str">
        <f t="shared" si="60"/>
        <v xml:space="preserve"> </v>
      </c>
      <c r="BM110" s="391" t="e">
        <f t="shared" si="61"/>
        <v>#DIV/0!</v>
      </c>
      <c r="BN110" s="391" t="e">
        <f t="shared" si="62"/>
        <v>#DIV/0!</v>
      </c>
      <c r="BO110" s="391" t="e">
        <f t="shared" si="63"/>
        <v>#DIV/0!</v>
      </c>
      <c r="BP110" s="391" t="e">
        <f t="shared" si="64"/>
        <v>#DIV/0!</v>
      </c>
      <c r="BQ110" s="391" t="e">
        <f t="shared" si="65"/>
        <v>#DIV/0!</v>
      </c>
      <c r="BR110" s="391" t="e">
        <f t="shared" si="66"/>
        <v>#DIV/0!</v>
      </c>
      <c r="BS110" s="391" t="str">
        <f t="shared" si="67"/>
        <v xml:space="preserve"> </v>
      </c>
      <c r="BT110" s="391" t="e">
        <f t="shared" si="68"/>
        <v>#DIV/0!</v>
      </c>
      <c r="BU110" s="391" t="e">
        <f t="shared" si="69"/>
        <v>#DIV/0!</v>
      </c>
      <c r="BV110" s="391" t="e">
        <f t="shared" si="70"/>
        <v>#DIV/0!</v>
      </c>
      <c r="BW110" s="391" t="str">
        <f t="shared" si="71"/>
        <v xml:space="preserve"> </v>
      </c>
      <c r="BY110" s="388">
        <f t="shared" si="44"/>
        <v>2.8031600229514049</v>
      </c>
      <c r="BZ110" s="392">
        <f t="shared" si="45"/>
        <v>1.4015800114757024</v>
      </c>
      <c r="CA110" s="393">
        <f t="shared" si="46"/>
        <v>3572.3542412935326</v>
      </c>
      <c r="CB110" s="390">
        <f t="shared" si="72"/>
        <v>4814.95</v>
      </c>
      <c r="CC110" s="18" t="str">
        <f t="shared" si="73"/>
        <v xml:space="preserve"> </v>
      </c>
    </row>
    <row r="111" spans="1:81" s="26" customFormat="1" ht="9" customHeight="1">
      <c r="A111" s="368">
        <v>95</v>
      </c>
      <c r="B111" s="173" t="s">
        <v>567</v>
      </c>
      <c r="C111" s="178">
        <v>2457.8000000000002</v>
      </c>
      <c r="D111" s="174"/>
      <c r="E111" s="389">
        <f t="shared" si="43"/>
        <v>-215800.85999999987</v>
      </c>
      <c r="F111" s="389">
        <v>2813580</v>
      </c>
      <c r="G111" s="178">
        <f t="shared" si="75"/>
        <v>2597779.14</v>
      </c>
      <c r="H111" s="361">
        <f t="shared" si="48"/>
        <v>0</v>
      </c>
      <c r="I111" s="178">
        <v>0</v>
      </c>
      <c r="J111" s="178">
        <v>0</v>
      </c>
      <c r="K111" s="178">
        <v>0</v>
      </c>
      <c r="L111" s="178">
        <v>0</v>
      </c>
      <c r="M111" s="178">
        <v>0</v>
      </c>
      <c r="N111" s="361">
        <v>0</v>
      </c>
      <c r="O111" s="361">
        <v>0</v>
      </c>
      <c r="P111" s="361">
        <v>0</v>
      </c>
      <c r="Q111" s="361">
        <v>0</v>
      </c>
      <c r="R111" s="361">
        <v>0</v>
      </c>
      <c r="S111" s="361">
        <v>0</v>
      </c>
      <c r="T111" s="103">
        <v>0</v>
      </c>
      <c r="U111" s="361">
        <v>0</v>
      </c>
      <c r="V111" s="174" t="s">
        <v>976</v>
      </c>
      <c r="W111" s="361">
        <v>847.08</v>
      </c>
      <c r="X111" s="361">
        <v>2471801.1</v>
      </c>
      <c r="Y111" s="361">
        <v>0</v>
      </c>
      <c r="Z111" s="361">
        <v>0</v>
      </c>
      <c r="AA111" s="361">
        <v>0</v>
      </c>
      <c r="AB111" s="361">
        <v>0</v>
      </c>
      <c r="AC111" s="361">
        <v>0</v>
      </c>
      <c r="AD111" s="361">
        <v>0</v>
      </c>
      <c r="AE111" s="361">
        <v>0</v>
      </c>
      <c r="AF111" s="361">
        <v>0</v>
      </c>
      <c r="AG111" s="361">
        <v>0</v>
      </c>
      <c r="AH111" s="361">
        <v>0</v>
      </c>
      <c r="AI111" s="361">
        <v>0</v>
      </c>
      <c r="AJ111" s="380">
        <v>83985.36</v>
      </c>
      <c r="AK111" s="380">
        <v>41992.68</v>
      </c>
      <c r="AL111" s="380">
        <v>0</v>
      </c>
      <c r="AN111" s="390">
        <f>I111/'Приложение 1.1'!J109</f>
        <v>0</v>
      </c>
      <c r="AO111" s="390" t="e">
        <f t="shared" si="49"/>
        <v>#DIV/0!</v>
      </c>
      <c r="AP111" s="390" t="e">
        <f t="shared" si="50"/>
        <v>#DIV/0!</v>
      </c>
      <c r="AQ111" s="390" t="e">
        <f t="shared" si="51"/>
        <v>#DIV/0!</v>
      </c>
      <c r="AR111" s="390" t="e">
        <f t="shared" si="52"/>
        <v>#DIV/0!</v>
      </c>
      <c r="AS111" s="390" t="e">
        <f t="shared" si="53"/>
        <v>#DIV/0!</v>
      </c>
      <c r="AT111" s="390" t="e">
        <f t="shared" si="54"/>
        <v>#DIV/0!</v>
      </c>
      <c r="AU111" s="390">
        <f t="shared" si="55"/>
        <v>2918.0255701940782</v>
      </c>
      <c r="AV111" s="390" t="e">
        <f t="shared" si="56"/>
        <v>#DIV/0!</v>
      </c>
      <c r="AW111" s="390" t="e">
        <f t="shared" si="57"/>
        <v>#DIV/0!</v>
      </c>
      <c r="AX111" s="390" t="e">
        <f t="shared" si="58"/>
        <v>#DIV/0!</v>
      </c>
      <c r="AY111" s="390">
        <f>AI111/'Приложение 1.1'!J109</f>
        <v>0</v>
      </c>
      <c r="AZ111" s="390">
        <v>730.08</v>
      </c>
      <c r="BA111" s="390">
        <v>2070.12</v>
      </c>
      <c r="BB111" s="390">
        <v>848.92</v>
      </c>
      <c r="BC111" s="390">
        <v>819.73</v>
      </c>
      <c r="BD111" s="390">
        <v>611.5</v>
      </c>
      <c r="BE111" s="390">
        <v>1080.04</v>
      </c>
      <c r="BF111" s="390">
        <v>2102000</v>
      </c>
      <c r="BG111" s="390">
        <f t="shared" si="59"/>
        <v>4422.8500000000004</v>
      </c>
      <c r="BH111" s="390">
        <v>8748.57</v>
      </c>
      <c r="BI111" s="390">
        <v>3389.61</v>
      </c>
      <c r="BJ111" s="390">
        <v>5995.76</v>
      </c>
      <c r="BK111" s="390">
        <v>548.62</v>
      </c>
      <c r="BL111" s="391" t="str">
        <f t="shared" si="60"/>
        <v xml:space="preserve"> </v>
      </c>
      <c r="BM111" s="391" t="e">
        <f t="shared" si="61"/>
        <v>#DIV/0!</v>
      </c>
      <c r="BN111" s="391" t="e">
        <f t="shared" si="62"/>
        <v>#DIV/0!</v>
      </c>
      <c r="BO111" s="391" t="e">
        <f t="shared" si="63"/>
        <v>#DIV/0!</v>
      </c>
      <c r="BP111" s="391" t="e">
        <f t="shared" si="64"/>
        <v>#DIV/0!</v>
      </c>
      <c r="BQ111" s="391" t="e">
        <f t="shared" si="65"/>
        <v>#DIV/0!</v>
      </c>
      <c r="BR111" s="391" t="e">
        <f t="shared" si="66"/>
        <v>#DIV/0!</v>
      </c>
      <c r="BS111" s="391" t="str">
        <f t="shared" si="67"/>
        <v xml:space="preserve"> </v>
      </c>
      <c r="BT111" s="391" t="e">
        <f t="shared" si="68"/>
        <v>#DIV/0!</v>
      </c>
      <c r="BU111" s="391" t="e">
        <f t="shared" si="69"/>
        <v>#DIV/0!</v>
      </c>
      <c r="BV111" s="391" t="e">
        <f t="shared" si="70"/>
        <v>#DIV/0!</v>
      </c>
      <c r="BW111" s="391" t="str">
        <f t="shared" si="71"/>
        <v xml:space="preserve"> </v>
      </c>
      <c r="BY111" s="388">
        <f t="shared" si="44"/>
        <v>3.2329676802316611</v>
      </c>
      <c r="BZ111" s="392">
        <f t="shared" si="45"/>
        <v>1.6164838401158306</v>
      </c>
      <c r="CA111" s="393">
        <f t="shared" si="46"/>
        <v>3066.7459271851535</v>
      </c>
      <c r="CB111" s="390">
        <f t="shared" si="72"/>
        <v>4621.88</v>
      </c>
      <c r="CC111" s="18" t="str">
        <f t="shared" si="73"/>
        <v xml:space="preserve"> </v>
      </c>
    </row>
    <row r="112" spans="1:81" s="26" customFormat="1" ht="9" customHeight="1">
      <c r="A112" s="368">
        <v>96</v>
      </c>
      <c r="B112" s="173" t="s">
        <v>568</v>
      </c>
      <c r="C112" s="178">
        <v>3033.4</v>
      </c>
      <c r="D112" s="174"/>
      <c r="E112" s="389">
        <f t="shared" si="43"/>
        <v>-54709.85999999987</v>
      </c>
      <c r="F112" s="389">
        <v>3719100</v>
      </c>
      <c r="G112" s="178">
        <f t="shared" si="75"/>
        <v>3664390.14</v>
      </c>
      <c r="H112" s="361">
        <f t="shared" si="48"/>
        <v>0</v>
      </c>
      <c r="I112" s="178">
        <v>0</v>
      </c>
      <c r="J112" s="178">
        <v>0</v>
      </c>
      <c r="K112" s="178">
        <v>0</v>
      </c>
      <c r="L112" s="178">
        <v>0</v>
      </c>
      <c r="M112" s="178">
        <v>0</v>
      </c>
      <c r="N112" s="361">
        <v>0</v>
      </c>
      <c r="O112" s="361">
        <v>0</v>
      </c>
      <c r="P112" s="361">
        <v>0</v>
      </c>
      <c r="Q112" s="361">
        <v>0</v>
      </c>
      <c r="R112" s="361">
        <v>0</v>
      </c>
      <c r="S112" s="361">
        <v>0</v>
      </c>
      <c r="T112" s="103">
        <v>0</v>
      </c>
      <c r="U112" s="361">
        <v>0</v>
      </c>
      <c r="V112" s="174" t="s">
        <v>976</v>
      </c>
      <c r="W112" s="361">
        <v>1063.08</v>
      </c>
      <c r="X112" s="361">
        <v>3515719.14</v>
      </c>
      <c r="Y112" s="361">
        <v>0</v>
      </c>
      <c r="Z112" s="361">
        <v>0</v>
      </c>
      <c r="AA112" s="361">
        <v>0</v>
      </c>
      <c r="AB112" s="361">
        <v>0</v>
      </c>
      <c r="AC112" s="361">
        <v>0</v>
      </c>
      <c r="AD112" s="361">
        <v>0</v>
      </c>
      <c r="AE112" s="361">
        <v>0</v>
      </c>
      <c r="AF112" s="361">
        <v>0</v>
      </c>
      <c r="AG112" s="361">
        <v>0</v>
      </c>
      <c r="AH112" s="361">
        <v>0</v>
      </c>
      <c r="AI112" s="361">
        <v>0</v>
      </c>
      <c r="AJ112" s="380">
        <v>93163.43</v>
      </c>
      <c r="AK112" s="380">
        <v>55507.57</v>
      </c>
      <c r="AL112" s="380">
        <v>0</v>
      </c>
      <c r="AN112" s="390">
        <f>I112/'Приложение 1.1'!J110</f>
        <v>0</v>
      </c>
      <c r="AO112" s="390" t="e">
        <f t="shared" si="49"/>
        <v>#DIV/0!</v>
      </c>
      <c r="AP112" s="390" t="e">
        <f t="shared" si="50"/>
        <v>#DIV/0!</v>
      </c>
      <c r="AQ112" s="390" t="e">
        <f t="shared" si="51"/>
        <v>#DIV/0!</v>
      </c>
      <c r="AR112" s="390" t="e">
        <f t="shared" si="52"/>
        <v>#DIV/0!</v>
      </c>
      <c r="AS112" s="390" t="e">
        <f t="shared" si="53"/>
        <v>#DIV/0!</v>
      </c>
      <c r="AT112" s="390" t="e">
        <f t="shared" si="54"/>
        <v>#DIV/0!</v>
      </c>
      <c r="AU112" s="390">
        <f t="shared" si="55"/>
        <v>3307.1068405011856</v>
      </c>
      <c r="AV112" s="390" t="e">
        <f t="shared" si="56"/>
        <v>#DIV/0!</v>
      </c>
      <c r="AW112" s="390" t="e">
        <f t="shared" si="57"/>
        <v>#DIV/0!</v>
      </c>
      <c r="AX112" s="390" t="e">
        <f t="shared" si="58"/>
        <v>#DIV/0!</v>
      </c>
      <c r="AY112" s="390">
        <f>AI112/'Приложение 1.1'!J110</f>
        <v>0</v>
      </c>
      <c r="AZ112" s="390">
        <v>730.08</v>
      </c>
      <c r="BA112" s="390">
        <v>2070.12</v>
      </c>
      <c r="BB112" s="390">
        <v>848.92</v>
      </c>
      <c r="BC112" s="390">
        <v>819.73</v>
      </c>
      <c r="BD112" s="390">
        <v>611.5</v>
      </c>
      <c r="BE112" s="390">
        <v>1080.04</v>
      </c>
      <c r="BF112" s="390">
        <v>2102000</v>
      </c>
      <c r="BG112" s="390">
        <f t="shared" si="59"/>
        <v>4422.8500000000004</v>
      </c>
      <c r="BH112" s="390">
        <v>8748.57</v>
      </c>
      <c r="BI112" s="390">
        <v>3389.61</v>
      </c>
      <c r="BJ112" s="390">
        <v>5995.76</v>
      </c>
      <c r="BK112" s="390">
        <v>548.62</v>
      </c>
      <c r="BL112" s="391" t="str">
        <f t="shared" si="60"/>
        <v xml:space="preserve"> </v>
      </c>
      <c r="BM112" s="391" t="e">
        <f t="shared" si="61"/>
        <v>#DIV/0!</v>
      </c>
      <c r="BN112" s="391" t="e">
        <f t="shared" si="62"/>
        <v>#DIV/0!</v>
      </c>
      <c r="BO112" s="391" t="e">
        <f t="shared" si="63"/>
        <v>#DIV/0!</v>
      </c>
      <c r="BP112" s="391" t="e">
        <f t="shared" si="64"/>
        <v>#DIV/0!</v>
      </c>
      <c r="BQ112" s="391" t="e">
        <f t="shared" si="65"/>
        <v>#DIV/0!</v>
      </c>
      <c r="BR112" s="391" t="e">
        <f t="shared" si="66"/>
        <v>#DIV/0!</v>
      </c>
      <c r="BS112" s="391" t="str">
        <f t="shared" si="67"/>
        <v xml:space="preserve"> </v>
      </c>
      <c r="BT112" s="391" t="e">
        <f t="shared" si="68"/>
        <v>#DIV/0!</v>
      </c>
      <c r="BU112" s="391" t="e">
        <f t="shared" si="69"/>
        <v>#DIV/0!</v>
      </c>
      <c r="BV112" s="391" t="e">
        <f t="shared" si="70"/>
        <v>#DIV/0!</v>
      </c>
      <c r="BW112" s="391" t="str">
        <f t="shared" si="71"/>
        <v xml:space="preserve"> </v>
      </c>
      <c r="BY112" s="388">
        <f t="shared" si="44"/>
        <v>2.5423993199588728</v>
      </c>
      <c r="BZ112" s="392">
        <f t="shared" si="45"/>
        <v>1.5147833030682698</v>
      </c>
      <c r="CA112" s="393">
        <f t="shared" si="46"/>
        <v>3446.9561462919069</v>
      </c>
      <c r="CB112" s="390">
        <f t="shared" si="72"/>
        <v>4621.88</v>
      </c>
      <c r="CC112" s="18" t="str">
        <f t="shared" si="73"/>
        <v xml:space="preserve"> </v>
      </c>
    </row>
    <row r="113" spans="1:81" s="26" customFormat="1" ht="9" customHeight="1">
      <c r="A113" s="368">
        <v>97</v>
      </c>
      <c r="B113" s="173" t="s">
        <v>569</v>
      </c>
      <c r="C113" s="178">
        <v>2174.4</v>
      </c>
      <c r="D113" s="114"/>
      <c r="E113" s="389">
        <f t="shared" ref="E113:E143" si="76">G113-F113</f>
        <v>-52121.220000000205</v>
      </c>
      <c r="F113" s="269">
        <v>3844102</v>
      </c>
      <c r="G113" s="178">
        <f t="shared" si="75"/>
        <v>3791980.78</v>
      </c>
      <c r="H113" s="361">
        <f t="shared" si="48"/>
        <v>0</v>
      </c>
      <c r="I113" s="178">
        <v>0</v>
      </c>
      <c r="J113" s="178">
        <v>0</v>
      </c>
      <c r="K113" s="178">
        <v>0</v>
      </c>
      <c r="L113" s="178">
        <v>0</v>
      </c>
      <c r="M113" s="178">
        <v>0</v>
      </c>
      <c r="N113" s="361">
        <v>0</v>
      </c>
      <c r="O113" s="361">
        <v>0</v>
      </c>
      <c r="P113" s="361">
        <v>0</v>
      </c>
      <c r="Q113" s="361">
        <v>0</v>
      </c>
      <c r="R113" s="361">
        <v>0</v>
      </c>
      <c r="S113" s="361">
        <v>0</v>
      </c>
      <c r="T113" s="103">
        <v>0</v>
      </c>
      <c r="U113" s="361">
        <v>0</v>
      </c>
      <c r="V113" s="114" t="s">
        <v>975</v>
      </c>
      <c r="W113" s="361">
        <v>1127.7</v>
      </c>
      <c r="X113" s="361">
        <v>3659070.96</v>
      </c>
      <c r="Y113" s="361">
        <v>0</v>
      </c>
      <c r="Z113" s="361">
        <v>0</v>
      </c>
      <c r="AA113" s="361">
        <v>0</v>
      </c>
      <c r="AB113" s="361">
        <v>0</v>
      </c>
      <c r="AC113" s="361">
        <v>0</v>
      </c>
      <c r="AD113" s="361">
        <v>0</v>
      </c>
      <c r="AE113" s="361">
        <v>0</v>
      </c>
      <c r="AF113" s="361">
        <v>0</v>
      </c>
      <c r="AG113" s="361">
        <v>0</v>
      </c>
      <c r="AH113" s="361">
        <v>0</v>
      </c>
      <c r="AI113" s="361">
        <v>0</v>
      </c>
      <c r="AJ113" s="380">
        <v>75536.600000000006</v>
      </c>
      <c r="AK113" s="380">
        <v>57373.22</v>
      </c>
      <c r="AL113" s="380">
        <v>0</v>
      </c>
      <c r="AN113" s="390">
        <f>I113/'Приложение 1.1'!J111</f>
        <v>0</v>
      </c>
      <c r="AO113" s="390" t="e">
        <f t="shared" si="49"/>
        <v>#DIV/0!</v>
      </c>
      <c r="AP113" s="390" t="e">
        <f t="shared" si="50"/>
        <v>#DIV/0!</v>
      </c>
      <c r="AQ113" s="390" t="e">
        <f t="shared" si="51"/>
        <v>#DIV/0!</v>
      </c>
      <c r="AR113" s="390" t="e">
        <f t="shared" si="52"/>
        <v>#DIV/0!</v>
      </c>
      <c r="AS113" s="390" t="e">
        <f t="shared" si="53"/>
        <v>#DIV/0!</v>
      </c>
      <c r="AT113" s="390" t="e">
        <f t="shared" si="54"/>
        <v>#DIV/0!</v>
      </c>
      <c r="AU113" s="390">
        <f t="shared" si="55"/>
        <v>3244.7201915403029</v>
      </c>
      <c r="AV113" s="390" t="e">
        <f t="shared" si="56"/>
        <v>#DIV/0!</v>
      </c>
      <c r="AW113" s="390" t="e">
        <f t="shared" si="57"/>
        <v>#DIV/0!</v>
      </c>
      <c r="AX113" s="390" t="e">
        <f t="shared" si="58"/>
        <v>#DIV/0!</v>
      </c>
      <c r="AY113" s="390">
        <f>AI113/'Приложение 1.1'!J111</f>
        <v>0</v>
      </c>
      <c r="AZ113" s="390">
        <v>730.08</v>
      </c>
      <c r="BA113" s="390">
        <v>2070.12</v>
      </c>
      <c r="BB113" s="390">
        <v>848.92</v>
      </c>
      <c r="BC113" s="390">
        <v>819.73</v>
      </c>
      <c r="BD113" s="390">
        <v>611.5</v>
      </c>
      <c r="BE113" s="390">
        <v>1080.04</v>
      </c>
      <c r="BF113" s="390">
        <v>2102000</v>
      </c>
      <c r="BG113" s="390">
        <f t="shared" si="59"/>
        <v>4607.6000000000004</v>
      </c>
      <c r="BH113" s="390">
        <v>8748.57</v>
      </c>
      <c r="BI113" s="390">
        <v>3389.61</v>
      </c>
      <c r="BJ113" s="390">
        <v>5995.76</v>
      </c>
      <c r="BK113" s="390">
        <v>548.62</v>
      </c>
      <c r="BL113" s="391" t="str">
        <f t="shared" si="60"/>
        <v xml:space="preserve"> </v>
      </c>
      <c r="BM113" s="391" t="e">
        <f t="shared" si="61"/>
        <v>#DIV/0!</v>
      </c>
      <c r="BN113" s="391" t="e">
        <f t="shared" si="62"/>
        <v>#DIV/0!</v>
      </c>
      <c r="BO113" s="391" t="e">
        <f t="shared" si="63"/>
        <v>#DIV/0!</v>
      </c>
      <c r="BP113" s="391" t="e">
        <f t="shared" si="64"/>
        <v>#DIV/0!</v>
      </c>
      <c r="BQ113" s="391" t="e">
        <f t="shared" si="65"/>
        <v>#DIV/0!</v>
      </c>
      <c r="BR113" s="391" t="e">
        <f t="shared" si="66"/>
        <v>#DIV/0!</v>
      </c>
      <c r="BS113" s="391" t="str">
        <f t="shared" si="67"/>
        <v xml:space="preserve"> </v>
      </c>
      <c r="BT113" s="391" t="e">
        <f t="shared" si="68"/>
        <v>#DIV/0!</v>
      </c>
      <c r="BU113" s="391" t="e">
        <f t="shared" si="69"/>
        <v>#DIV/0!</v>
      </c>
      <c r="BV113" s="391" t="e">
        <f t="shared" si="70"/>
        <v>#DIV/0!</v>
      </c>
      <c r="BW113" s="391" t="str">
        <f t="shared" si="71"/>
        <v xml:space="preserve"> </v>
      </c>
      <c r="BY113" s="388">
        <f t="shared" ref="BY113:BY144" si="77">AJ113/G113*100</f>
        <v>1.9920090417757867</v>
      </c>
      <c r="BZ113" s="392">
        <f t="shared" ref="BZ113:BZ144" si="78">AK113/G113*100</f>
        <v>1.5130145253531588</v>
      </c>
      <c r="CA113" s="393">
        <f t="shared" ref="CA113:CA127" si="79">G113/W113</f>
        <v>3362.5793916821845</v>
      </c>
      <c r="CB113" s="390">
        <f t="shared" si="72"/>
        <v>4814.95</v>
      </c>
      <c r="CC113" s="18" t="str">
        <f t="shared" si="73"/>
        <v xml:space="preserve"> </v>
      </c>
    </row>
    <row r="114" spans="1:81" s="26" customFormat="1" ht="9" customHeight="1">
      <c r="A114" s="368">
        <v>98</v>
      </c>
      <c r="B114" s="173" t="s">
        <v>570</v>
      </c>
      <c r="C114" s="178">
        <v>5672.1</v>
      </c>
      <c r="D114" s="114"/>
      <c r="E114" s="389">
        <f t="shared" si="76"/>
        <v>-892562.87000000011</v>
      </c>
      <c r="F114" s="269">
        <v>5764486</v>
      </c>
      <c r="G114" s="178">
        <f t="shared" ref="G114:G120" si="80">ROUND(H114+U114+X114+Z114+AB114+AD114+AF114+AH114+AI114+AJ114+AK114+AL114,2)</f>
        <v>4871923.13</v>
      </c>
      <c r="H114" s="361">
        <f t="shared" si="48"/>
        <v>0</v>
      </c>
      <c r="I114" s="178">
        <v>0</v>
      </c>
      <c r="J114" s="178">
        <v>0</v>
      </c>
      <c r="K114" s="178">
        <v>0</v>
      </c>
      <c r="L114" s="178">
        <v>0</v>
      </c>
      <c r="M114" s="178">
        <v>0</v>
      </c>
      <c r="N114" s="361">
        <v>0</v>
      </c>
      <c r="O114" s="361">
        <v>0</v>
      </c>
      <c r="P114" s="361">
        <v>0</v>
      </c>
      <c r="Q114" s="361">
        <v>0</v>
      </c>
      <c r="R114" s="361">
        <v>0</v>
      </c>
      <c r="S114" s="361">
        <v>0</v>
      </c>
      <c r="T114" s="103">
        <v>0</v>
      </c>
      <c r="U114" s="361">
        <v>0</v>
      </c>
      <c r="V114" s="114" t="s">
        <v>975</v>
      </c>
      <c r="W114" s="361">
        <v>1593.2</v>
      </c>
      <c r="X114" s="361">
        <v>4657060.2300000004</v>
      </c>
      <c r="Y114" s="361">
        <v>0</v>
      </c>
      <c r="Z114" s="361">
        <v>0</v>
      </c>
      <c r="AA114" s="361">
        <v>0</v>
      </c>
      <c r="AB114" s="361">
        <v>0</v>
      </c>
      <c r="AC114" s="361">
        <v>0</v>
      </c>
      <c r="AD114" s="361">
        <v>0</v>
      </c>
      <c r="AE114" s="361">
        <v>0</v>
      </c>
      <c r="AF114" s="361">
        <v>0</v>
      </c>
      <c r="AG114" s="361">
        <v>0</v>
      </c>
      <c r="AH114" s="361">
        <v>0</v>
      </c>
      <c r="AI114" s="361">
        <v>0</v>
      </c>
      <c r="AJ114" s="380">
        <v>128827.95</v>
      </c>
      <c r="AK114" s="380">
        <v>86034.95</v>
      </c>
      <c r="AL114" s="380">
        <v>0</v>
      </c>
      <c r="AN114" s="390">
        <f>I114/'Приложение 1.1'!J112</f>
        <v>0</v>
      </c>
      <c r="AO114" s="390" t="e">
        <f t="shared" si="49"/>
        <v>#DIV/0!</v>
      </c>
      <c r="AP114" s="390" t="e">
        <f t="shared" si="50"/>
        <v>#DIV/0!</v>
      </c>
      <c r="AQ114" s="390" t="e">
        <f t="shared" si="51"/>
        <v>#DIV/0!</v>
      </c>
      <c r="AR114" s="390" t="e">
        <f t="shared" si="52"/>
        <v>#DIV/0!</v>
      </c>
      <c r="AS114" s="390" t="e">
        <f t="shared" si="53"/>
        <v>#DIV/0!</v>
      </c>
      <c r="AT114" s="390" t="e">
        <f t="shared" si="54"/>
        <v>#DIV/0!</v>
      </c>
      <c r="AU114" s="390">
        <f t="shared" si="55"/>
        <v>2923.0857582224457</v>
      </c>
      <c r="AV114" s="390" t="e">
        <f t="shared" si="56"/>
        <v>#DIV/0!</v>
      </c>
      <c r="AW114" s="390" t="e">
        <f t="shared" si="57"/>
        <v>#DIV/0!</v>
      </c>
      <c r="AX114" s="390" t="e">
        <f t="shared" si="58"/>
        <v>#DIV/0!</v>
      </c>
      <c r="AY114" s="390">
        <f>AI114/'Приложение 1.1'!J112</f>
        <v>0</v>
      </c>
      <c r="AZ114" s="390">
        <v>730.08</v>
      </c>
      <c r="BA114" s="390">
        <v>2070.12</v>
      </c>
      <c r="BB114" s="390">
        <v>848.92</v>
      </c>
      <c r="BC114" s="390">
        <v>819.73</v>
      </c>
      <c r="BD114" s="390">
        <v>611.5</v>
      </c>
      <c r="BE114" s="390">
        <v>1080.04</v>
      </c>
      <c r="BF114" s="390">
        <v>2102000</v>
      </c>
      <c r="BG114" s="390">
        <f t="shared" si="59"/>
        <v>4607.6000000000004</v>
      </c>
      <c r="BH114" s="390">
        <v>8748.57</v>
      </c>
      <c r="BI114" s="390">
        <v>3389.61</v>
      </c>
      <c r="BJ114" s="390">
        <v>5995.76</v>
      </c>
      <c r="BK114" s="390">
        <v>548.62</v>
      </c>
      <c r="BL114" s="391" t="str">
        <f t="shared" si="60"/>
        <v xml:space="preserve"> </v>
      </c>
      <c r="BM114" s="391" t="e">
        <f t="shared" si="61"/>
        <v>#DIV/0!</v>
      </c>
      <c r="BN114" s="391" t="e">
        <f t="shared" si="62"/>
        <v>#DIV/0!</v>
      </c>
      <c r="BO114" s="391" t="e">
        <f t="shared" si="63"/>
        <v>#DIV/0!</v>
      </c>
      <c r="BP114" s="391" t="e">
        <f t="shared" si="64"/>
        <v>#DIV/0!</v>
      </c>
      <c r="BQ114" s="391" t="e">
        <f t="shared" si="65"/>
        <v>#DIV/0!</v>
      </c>
      <c r="BR114" s="391" t="e">
        <f t="shared" si="66"/>
        <v>#DIV/0!</v>
      </c>
      <c r="BS114" s="391" t="str">
        <f t="shared" si="67"/>
        <v xml:space="preserve"> </v>
      </c>
      <c r="BT114" s="391" t="e">
        <f t="shared" si="68"/>
        <v>#DIV/0!</v>
      </c>
      <c r="BU114" s="391" t="e">
        <f t="shared" si="69"/>
        <v>#DIV/0!</v>
      </c>
      <c r="BV114" s="391" t="e">
        <f t="shared" si="70"/>
        <v>#DIV/0!</v>
      </c>
      <c r="BW114" s="391" t="str">
        <f t="shared" si="71"/>
        <v xml:space="preserve"> </v>
      </c>
      <c r="BY114" s="388">
        <f t="shared" si="77"/>
        <v>2.6442935687287825</v>
      </c>
      <c r="BZ114" s="392">
        <f t="shared" si="78"/>
        <v>1.7659340614432066</v>
      </c>
      <c r="CA114" s="393">
        <f t="shared" si="79"/>
        <v>3057.9482362540798</v>
      </c>
      <c r="CB114" s="390">
        <f t="shared" si="72"/>
        <v>4814.95</v>
      </c>
      <c r="CC114" s="18" t="str">
        <f t="shared" si="73"/>
        <v xml:space="preserve"> </v>
      </c>
    </row>
    <row r="115" spans="1:81" s="26" customFormat="1" ht="9" customHeight="1">
      <c r="A115" s="368">
        <v>99</v>
      </c>
      <c r="B115" s="173" t="s">
        <v>571</v>
      </c>
      <c r="C115" s="178">
        <v>5603.5</v>
      </c>
      <c r="D115" s="114"/>
      <c r="E115" s="389">
        <f t="shared" si="76"/>
        <v>15679.870000000112</v>
      </c>
      <c r="F115" s="269">
        <v>5157698</v>
      </c>
      <c r="G115" s="178">
        <f t="shared" si="80"/>
        <v>5173377.87</v>
      </c>
      <c r="H115" s="361">
        <f t="shared" si="48"/>
        <v>0</v>
      </c>
      <c r="I115" s="178">
        <v>0</v>
      </c>
      <c r="J115" s="178">
        <v>0</v>
      </c>
      <c r="K115" s="178">
        <v>0</v>
      </c>
      <c r="L115" s="178">
        <v>0</v>
      </c>
      <c r="M115" s="178">
        <v>0</v>
      </c>
      <c r="N115" s="361">
        <v>0</v>
      </c>
      <c r="O115" s="361">
        <v>0</v>
      </c>
      <c r="P115" s="361">
        <v>0</v>
      </c>
      <c r="Q115" s="361">
        <v>0</v>
      </c>
      <c r="R115" s="361">
        <v>0</v>
      </c>
      <c r="S115" s="361">
        <v>0</v>
      </c>
      <c r="T115" s="103">
        <v>0</v>
      </c>
      <c r="U115" s="361">
        <v>0</v>
      </c>
      <c r="V115" s="114" t="s">
        <v>975</v>
      </c>
      <c r="W115" s="361">
        <v>1542.7</v>
      </c>
      <c r="X115" s="361">
        <v>4984219.3</v>
      </c>
      <c r="Y115" s="361">
        <v>0</v>
      </c>
      <c r="Z115" s="361">
        <v>0</v>
      </c>
      <c r="AA115" s="361">
        <v>0</v>
      </c>
      <c r="AB115" s="361">
        <v>0</v>
      </c>
      <c r="AC115" s="361">
        <v>0</v>
      </c>
      <c r="AD115" s="361">
        <v>0</v>
      </c>
      <c r="AE115" s="361">
        <v>0</v>
      </c>
      <c r="AF115" s="361">
        <v>0</v>
      </c>
      <c r="AG115" s="361">
        <v>0</v>
      </c>
      <c r="AH115" s="361">
        <v>0</v>
      </c>
      <c r="AI115" s="361">
        <v>0</v>
      </c>
      <c r="AJ115" s="380">
        <v>112179.93</v>
      </c>
      <c r="AK115" s="380">
        <v>76978.64</v>
      </c>
      <c r="AL115" s="380">
        <v>0</v>
      </c>
      <c r="AN115" s="390">
        <f>I115/'Приложение 1.1'!J113</f>
        <v>0</v>
      </c>
      <c r="AO115" s="390" t="e">
        <f t="shared" si="49"/>
        <v>#DIV/0!</v>
      </c>
      <c r="AP115" s="390" t="e">
        <f t="shared" si="50"/>
        <v>#DIV/0!</v>
      </c>
      <c r="AQ115" s="390" t="e">
        <f t="shared" si="51"/>
        <v>#DIV/0!</v>
      </c>
      <c r="AR115" s="390" t="e">
        <f t="shared" si="52"/>
        <v>#DIV/0!</v>
      </c>
      <c r="AS115" s="390" t="e">
        <f t="shared" si="53"/>
        <v>#DIV/0!</v>
      </c>
      <c r="AT115" s="390" t="e">
        <f t="shared" si="54"/>
        <v>#DIV/0!</v>
      </c>
      <c r="AU115" s="390">
        <f t="shared" si="55"/>
        <v>3230.8415764568613</v>
      </c>
      <c r="AV115" s="390" t="e">
        <f t="shared" si="56"/>
        <v>#DIV/0!</v>
      </c>
      <c r="AW115" s="390" t="e">
        <f t="shared" si="57"/>
        <v>#DIV/0!</v>
      </c>
      <c r="AX115" s="390" t="e">
        <f t="shared" si="58"/>
        <v>#DIV/0!</v>
      </c>
      <c r="AY115" s="390">
        <f>AI115/'Приложение 1.1'!J113</f>
        <v>0</v>
      </c>
      <c r="AZ115" s="390">
        <v>730.08</v>
      </c>
      <c r="BA115" s="390">
        <v>2070.12</v>
      </c>
      <c r="BB115" s="390">
        <v>848.92</v>
      </c>
      <c r="BC115" s="390">
        <v>819.73</v>
      </c>
      <c r="BD115" s="390">
        <v>611.5</v>
      </c>
      <c r="BE115" s="390">
        <v>1080.04</v>
      </c>
      <c r="BF115" s="390">
        <v>2102000</v>
      </c>
      <c r="BG115" s="390">
        <f t="shared" si="59"/>
        <v>4607.6000000000004</v>
      </c>
      <c r="BH115" s="390">
        <v>8748.57</v>
      </c>
      <c r="BI115" s="390">
        <v>3389.61</v>
      </c>
      <c r="BJ115" s="390">
        <v>5995.76</v>
      </c>
      <c r="BK115" s="390">
        <v>548.62</v>
      </c>
      <c r="BL115" s="391" t="str">
        <f t="shared" si="60"/>
        <v xml:space="preserve"> </v>
      </c>
      <c r="BM115" s="391" t="e">
        <f t="shared" si="61"/>
        <v>#DIV/0!</v>
      </c>
      <c r="BN115" s="391" t="e">
        <f t="shared" si="62"/>
        <v>#DIV/0!</v>
      </c>
      <c r="BO115" s="391" t="e">
        <f t="shared" si="63"/>
        <v>#DIV/0!</v>
      </c>
      <c r="BP115" s="391" t="e">
        <f t="shared" si="64"/>
        <v>#DIV/0!</v>
      </c>
      <c r="BQ115" s="391" t="e">
        <f t="shared" si="65"/>
        <v>#DIV/0!</v>
      </c>
      <c r="BR115" s="391" t="e">
        <f t="shared" si="66"/>
        <v>#DIV/0!</v>
      </c>
      <c r="BS115" s="391" t="str">
        <f t="shared" si="67"/>
        <v xml:space="preserve"> </v>
      </c>
      <c r="BT115" s="391" t="e">
        <f t="shared" si="68"/>
        <v>#DIV/0!</v>
      </c>
      <c r="BU115" s="391" t="e">
        <f t="shared" si="69"/>
        <v>#DIV/0!</v>
      </c>
      <c r="BV115" s="391" t="e">
        <f t="shared" si="70"/>
        <v>#DIV/0!</v>
      </c>
      <c r="BW115" s="391" t="str">
        <f t="shared" si="71"/>
        <v xml:space="preserve"> </v>
      </c>
      <c r="BY115" s="388">
        <f t="shared" si="77"/>
        <v>2.1684078143706134</v>
      </c>
      <c r="BZ115" s="392">
        <f t="shared" si="78"/>
        <v>1.4879763654302716</v>
      </c>
      <c r="CA115" s="393">
        <f t="shared" si="79"/>
        <v>3353.4568419005641</v>
      </c>
      <c r="CB115" s="390">
        <f t="shared" si="72"/>
        <v>4814.95</v>
      </c>
      <c r="CC115" s="18" t="str">
        <f t="shared" si="73"/>
        <v xml:space="preserve"> </v>
      </c>
    </row>
    <row r="116" spans="1:81" s="26" customFormat="1" ht="9" customHeight="1">
      <c r="A116" s="368">
        <v>100</v>
      </c>
      <c r="B116" s="173" t="s">
        <v>572</v>
      </c>
      <c r="C116" s="178">
        <v>5464.8</v>
      </c>
      <c r="D116" s="114"/>
      <c r="E116" s="389">
        <f t="shared" si="76"/>
        <v>438283.84999999963</v>
      </c>
      <c r="F116" s="269">
        <v>5104354</v>
      </c>
      <c r="G116" s="178">
        <f t="shared" si="80"/>
        <v>5542637.8499999996</v>
      </c>
      <c r="H116" s="361">
        <f t="shared" si="48"/>
        <v>0</v>
      </c>
      <c r="I116" s="178">
        <v>0</v>
      </c>
      <c r="J116" s="178">
        <v>0</v>
      </c>
      <c r="K116" s="178">
        <v>0</v>
      </c>
      <c r="L116" s="178">
        <v>0</v>
      </c>
      <c r="M116" s="178">
        <v>0</v>
      </c>
      <c r="N116" s="361">
        <v>0</v>
      </c>
      <c r="O116" s="361">
        <v>0</v>
      </c>
      <c r="P116" s="361">
        <v>0</v>
      </c>
      <c r="Q116" s="361">
        <v>0</v>
      </c>
      <c r="R116" s="361">
        <v>0</v>
      </c>
      <c r="S116" s="361">
        <v>0</v>
      </c>
      <c r="T116" s="103">
        <v>0</v>
      </c>
      <c r="U116" s="361">
        <v>0</v>
      </c>
      <c r="V116" s="114" t="s">
        <v>975</v>
      </c>
      <c r="W116" s="361">
        <v>1518</v>
      </c>
      <c r="X116" s="361">
        <v>5314090.4000000004</v>
      </c>
      <c r="Y116" s="361">
        <v>0</v>
      </c>
      <c r="Z116" s="361">
        <v>0</v>
      </c>
      <c r="AA116" s="361">
        <v>0</v>
      </c>
      <c r="AB116" s="361">
        <v>0</v>
      </c>
      <c r="AC116" s="361">
        <v>0</v>
      </c>
      <c r="AD116" s="361">
        <v>0</v>
      </c>
      <c r="AE116" s="361">
        <v>0</v>
      </c>
      <c r="AF116" s="361">
        <v>0</v>
      </c>
      <c r="AG116" s="361">
        <v>0</v>
      </c>
      <c r="AH116" s="361">
        <v>0</v>
      </c>
      <c r="AI116" s="361">
        <v>0</v>
      </c>
      <c r="AJ116" s="380">
        <v>152364.97</v>
      </c>
      <c r="AK116" s="380">
        <v>76182.48</v>
      </c>
      <c r="AL116" s="380">
        <v>0</v>
      </c>
      <c r="AN116" s="390">
        <f>I116/'Приложение 1.1'!J114</f>
        <v>0</v>
      </c>
      <c r="AO116" s="390" t="e">
        <f t="shared" si="49"/>
        <v>#DIV/0!</v>
      </c>
      <c r="AP116" s="390" t="e">
        <f t="shared" si="50"/>
        <v>#DIV/0!</v>
      </c>
      <c r="AQ116" s="390" t="e">
        <f t="shared" si="51"/>
        <v>#DIV/0!</v>
      </c>
      <c r="AR116" s="390" t="e">
        <f t="shared" si="52"/>
        <v>#DIV/0!</v>
      </c>
      <c r="AS116" s="390" t="e">
        <f t="shared" si="53"/>
        <v>#DIV/0!</v>
      </c>
      <c r="AT116" s="390" t="e">
        <f t="shared" si="54"/>
        <v>#DIV/0!</v>
      </c>
      <c r="AU116" s="390">
        <f t="shared" si="55"/>
        <v>3500.7183135704877</v>
      </c>
      <c r="AV116" s="390" t="e">
        <f t="shared" si="56"/>
        <v>#DIV/0!</v>
      </c>
      <c r="AW116" s="390" t="e">
        <f t="shared" si="57"/>
        <v>#DIV/0!</v>
      </c>
      <c r="AX116" s="390" t="e">
        <f t="shared" si="58"/>
        <v>#DIV/0!</v>
      </c>
      <c r="AY116" s="390">
        <f>AI116/'Приложение 1.1'!J114</f>
        <v>0</v>
      </c>
      <c r="AZ116" s="390">
        <v>730.08</v>
      </c>
      <c r="BA116" s="390">
        <v>2070.12</v>
      </c>
      <c r="BB116" s="390">
        <v>848.92</v>
      </c>
      <c r="BC116" s="390">
        <v>819.73</v>
      </c>
      <c r="BD116" s="390">
        <v>611.5</v>
      </c>
      <c r="BE116" s="390">
        <v>1080.04</v>
      </c>
      <c r="BF116" s="390">
        <v>2102000</v>
      </c>
      <c r="BG116" s="390">
        <f t="shared" si="59"/>
        <v>4607.6000000000004</v>
      </c>
      <c r="BH116" s="390">
        <v>8748.57</v>
      </c>
      <c r="BI116" s="390">
        <v>3389.61</v>
      </c>
      <c r="BJ116" s="390">
        <v>5995.76</v>
      </c>
      <c r="BK116" s="390">
        <v>548.62</v>
      </c>
      <c r="BL116" s="391" t="str">
        <f t="shared" si="60"/>
        <v xml:space="preserve"> </v>
      </c>
      <c r="BM116" s="391" t="e">
        <f t="shared" si="61"/>
        <v>#DIV/0!</v>
      </c>
      <c r="BN116" s="391" t="e">
        <f t="shared" si="62"/>
        <v>#DIV/0!</v>
      </c>
      <c r="BO116" s="391" t="e">
        <f t="shared" si="63"/>
        <v>#DIV/0!</v>
      </c>
      <c r="BP116" s="391" t="e">
        <f t="shared" si="64"/>
        <v>#DIV/0!</v>
      </c>
      <c r="BQ116" s="391" t="e">
        <f t="shared" si="65"/>
        <v>#DIV/0!</v>
      </c>
      <c r="BR116" s="391" t="e">
        <f t="shared" si="66"/>
        <v>#DIV/0!</v>
      </c>
      <c r="BS116" s="391" t="str">
        <f t="shared" si="67"/>
        <v xml:space="preserve"> </v>
      </c>
      <c r="BT116" s="391" t="e">
        <f t="shared" si="68"/>
        <v>#DIV/0!</v>
      </c>
      <c r="BU116" s="391" t="e">
        <f t="shared" si="69"/>
        <v>#DIV/0!</v>
      </c>
      <c r="BV116" s="391" t="e">
        <f t="shared" si="70"/>
        <v>#DIV/0!</v>
      </c>
      <c r="BW116" s="391" t="str">
        <f t="shared" si="71"/>
        <v xml:space="preserve"> </v>
      </c>
      <c r="BY116" s="388">
        <f t="shared" si="77"/>
        <v>2.7489613090994212</v>
      </c>
      <c r="BZ116" s="392">
        <f t="shared" si="78"/>
        <v>1.374480564339956</v>
      </c>
      <c r="CA116" s="393">
        <f t="shared" si="79"/>
        <v>3651.2765810276678</v>
      </c>
      <c r="CB116" s="390">
        <f t="shared" si="72"/>
        <v>4814.95</v>
      </c>
      <c r="CC116" s="18" t="str">
        <f t="shared" si="73"/>
        <v xml:space="preserve"> </v>
      </c>
    </row>
    <row r="117" spans="1:81" s="26" customFormat="1" ht="9" customHeight="1">
      <c r="A117" s="368">
        <v>101</v>
      </c>
      <c r="B117" s="173" t="s">
        <v>573</v>
      </c>
      <c r="C117" s="178">
        <v>2024.9</v>
      </c>
      <c r="D117" s="114"/>
      <c r="E117" s="389">
        <f t="shared" si="76"/>
        <v>-194369.64</v>
      </c>
      <c r="F117" s="269">
        <v>1220244</v>
      </c>
      <c r="G117" s="178">
        <f t="shared" si="80"/>
        <v>1025874.36</v>
      </c>
      <c r="H117" s="361">
        <f t="shared" si="48"/>
        <v>0</v>
      </c>
      <c r="I117" s="178">
        <v>0</v>
      </c>
      <c r="J117" s="178">
        <v>0</v>
      </c>
      <c r="K117" s="178">
        <v>0</v>
      </c>
      <c r="L117" s="178">
        <v>0</v>
      </c>
      <c r="M117" s="178">
        <v>0</v>
      </c>
      <c r="N117" s="361">
        <v>0</v>
      </c>
      <c r="O117" s="361">
        <v>0</v>
      </c>
      <c r="P117" s="361">
        <v>0</v>
      </c>
      <c r="Q117" s="361">
        <v>0</v>
      </c>
      <c r="R117" s="361">
        <v>0</v>
      </c>
      <c r="S117" s="361">
        <v>0</v>
      </c>
      <c r="T117" s="103">
        <v>0</v>
      </c>
      <c r="U117" s="361">
        <v>0</v>
      </c>
      <c r="V117" s="114" t="s">
        <v>975</v>
      </c>
      <c r="W117" s="361">
        <v>295</v>
      </c>
      <c r="X117" s="361">
        <v>971237.94</v>
      </c>
      <c r="Y117" s="361">
        <v>0</v>
      </c>
      <c r="Z117" s="361">
        <v>0</v>
      </c>
      <c r="AA117" s="361">
        <v>0</v>
      </c>
      <c r="AB117" s="361">
        <v>0</v>
      </c>
      <c r="AC117" s="361">
        <v>0</v>
      </c>
      <c r="AD117" s="361">
        <v>0</v>
      </c>
      <c r="AE117" s="361">
        <v>0</v>
      </c>
      <c r="AF117" s="361">
        <v>0</v>
      </c>
      <c r="AG117" s="361">
        <v>0</v>
      </c>
      <c r="AH117" s="361">
        <v>0</v>
      </c>
      <c r="AI117" s="361">
        <v>0</v>
      </c>
      <c r="AJ117" s="380">
        <v>36424.28</v>
      </c>
      <c r="AK117" s="380">
        <v>18212.14</v>
      </c>
      <c r="AL117" s="380">
        <v>0</v>
      </c>
      <c r="AN117" s="390">
        <f>I117/'Приложение 1.1'!J115</f>
        <v>0</v>
      </c>
      <c r="AO117" s="390" t="e">
        <f t="shared" si="49"/>
        <v>#DIV/0!</v>
      </c>
      <c r="AP117" s="390" t="e">
        <f t="shared" si="50"/>
        <v>#DIV/0!</v>
      </c>
      <c r="AQ117" s="390" t="e">
        <f t="shared" si="51"/>
        <v>#DIV/0!</v>
      </c>
      <c r="AR117" s="390" t="e">
        <f t="shared" si="52"/>
        <v>#DIV/0!</v>
      </c>
      <c r="AS117" s="390" t="e">
        <f t="shared" si="53"/>
        <v>#DIV/0!</v>
      </c>
      <c r="AT117" s="390" t="e">
        <f t="shared" si="54"/>
        <v>#DIV/0!</v>
      </c>
      <c r="AU117" s="390">
        <f t="shared" si="55"/>
        <v>3292.3319999999999</v>
      </c>
      <c r="AV117" s="390" t="e">
        <f t="shared" si="56"/>
        <v>#DIV/0!</v>
      </c>
      <c r="AW117" s="390" t="e">
        <f t="shared" si="57"/>
        <v>#DIV/0!</v>
      </c>
      <c r="AX117" s="390" t="e">
        <f t="shared" si="58"/>
        <v>#DIV/0!</v>
      </c>
      <c r="AY117" s="390">
        <f>AI117/'Приложение 1.1'!J115</f>
        <v>0</v>
      </c>
      <c r="AZ117" s="390">
        <v>730.08</v>
      </c>
      <c r="BA117" s="390">
        <v>2070.12</v>
      </c>
      <c r="BB117" s="390">
        <v>848.92</v>
      </c>
      <c r="BC117" s="390">
        <v>819.73</v>
      </c>
      <c r="BD117" s="390">
        <v>611.5</v>
      </c>
      <c r="BE117" s="390">
        <v>1080.04</v>
      </c>
      <c r="BF117" s="390">
        <v>2102000</v>
      </c>
      <c r="BG117" s="390">
        <f t="shared" si="59"/>
        <v>4607.6000000000004</v>
      </c>
      <c r="BH117" s="390">
        <v>8748.57</v>
      </c>
      <c r="BI117" s="390">
        <v>3389.61</v>
      </c>
      <c r="BJ117" s="390">
        <v>5995.76</v>
      </c>
      <c r="BK117" s="390">
        <v>548.62</v>
      </c>
      <c r="BL117" s="391" t="str">
        <f t="shared" si="60"/>
        <v xml:space="preserve"> </v>
      </c>
      <c r="BM117" s="391" t="e">
        <f t="shared" si="61"/>
        <v>#DIV/0!</v>
      </c>
      <c r="BN117" s="391" t="e">
        <f t="shared" si="62"/>
        <v>#DIV/0!</v>
      </c>
      <c r="BO117" s="391" t="e">
        <f t="shared" si="63"/>
        <v>#DIV/0!</v>
      </c>
      <c r="BP117" s="391" t="e">
        <f t="shared" si="64"/>
        <v>#DIV/0!</v>
      </c>
      <c r="BQ117" s="391" t="e">
        <f t="shared" si="65"/>
        <v>#DIV/0!</v>
      </c>
      <c r="BR117" s="391" t="e">
        <f t="shared" si="66"/>
        <v>#DIV/0!</v>
      </c>
      <c r="BS117" s="391" t="str">
        <f t="shared" si="67"/>
        <v xml:space="preserve"> </v>
      </c>
      <c r="BT117" s="391" t="e">
        <f t="shared" si="68"/>
        <v>#DIV/0!</v>
      </c>
      <c r="BU117" s="391" t="e">
        <f t="shared" si="69"/>
        <v>#DIV/0!</v>
      </c>
      <c r="BV117" s="391" t="e">
        <f t="shared" si="70"/>
        <v>#DIV/0!</v>
      </c>
      <c r="BW117" s="391" t="str">
        <f t="shared" si="71"/>
        <v xml:space="preserve"> </v>
      </c>
      <c r="BY117" s="388">
        <f t="shared" si="77"/>
        <v>3.5505595441531459</v>
      </c>
      <c r="BZ117" s="392">
        <f t="shared" si="78"/>
        <v>1.7752797720765729</v>
      </c>
      <c r="CA117" s="393">
        <f t="shared" si="79"/>
        <v>3477.5402033898304</v>
      </c>
      <c r="CB117" s="390">
        <f t="shared" si="72"/>
        <v>4814.95</v>
      </c>
      <c r="CC117" s="18" t="str">
        <f t="shared" si="73"/>
        <v xml:space="preserve"> </v>
      </c>
    </row>
    <row r="118" spans="1:81" s="26" customFormat="1" ht="9" customHeight="1">
      <c r="A118" s="368">
        <v>102</v>
      </c>
      <c r="B118" s="173" t="s">
        <v>574</v>
      </c>
      <c r="C118" s="178">
        <v>10031.799999999999</v>
      </c>
      <c r="D118" s="114"/>
      <c r="E118" s="389">
        <f t="shared" si="76"/>
        <v>-572553.30000000075</v>
      </c>
      <c r="F118" s="269">
        <v>10129025.4</v>
      </c>
      <c r="G118" s="178">
        <f t="shared" si="80"/>
        <v>9556472.0999999996</v>
      </c>
      <c r="H118" s="361">
        <f t="shared" si="48"/>
        <v>0</v>
      </c>
      <c r="I118" s="178">
        <v>0</v>
      </c>
      <c r="J118" s="178">
        <v>0</v>
      </c>
      <c r="K118" s="178">
        <v>0</v>
      </c>
      <c r="L118" s="178">
        <v>0</v>
      </c>
      <c r="M118" s="178">
        <v>0</v>
      </c>
      <c r="N118" s="361">
        <v>0</v>
      </c>
      <c r="O118" s="361">
        <v>0</v>
      </c>
      <c r="P118" s="361">
        <v>0</v>
      </c>
      <c r="Q118" s="361">
        <v>0</v>
      </c>
      <c r="R118" s="361">
        <v>0</v>
      </c>
      <c r="S118" s="361">
        <v>0</v>
      </c>
      <c r="T118" s="103">
        <v>0</v>
      </c>
      <c r="U118" s="361">
        <v>0</v>
      </c>
      <c r="V118" s="114" t="s">
        <v>975</v>
      </c>
      <c r="W118" s="361">
        <v>2832</v>
      </c>
      <c r="X118" s="361">
        <v>9102945</v>
      </c>
      <c r="Y118" s="361">
        <v>0</v>
      </c>
      <c r="Z118" s="361">
        <v>0</v>
      </c>
      <c r="AA118" s="361">
        <v>0</v>
      </c>
      <c r="AB118" s="361">
        <v>0</v>
      </c>
      <c r="AC118" s="361">
        <v>0</v>
      </c>
      <c r="AD118" s="361">
        <v>0</v>
      </c>
      <c r="AE118" s="361">
        <v>0</v>
      </c>
      <c r="AF118" s="361">
        <v>0</v>
      </c>
      <c r="AG118" s="361">
        <v>0</v>
      </c>
      <c r="AH118" s="361">
        <v>0</v>
      </c>
      <c r="AI118" s="361">
        <v>0</v>
      </c>
      <c r="AJ118" s="380">
        <v>302351.40000000002</v>
      </c>
      <c r="AK118" s="380">
        <v>151175.70000000001</v>
      </c>
      <c r="AL118" s="380">
        <v>0</v>
      </c>
      <c r="AN118" s="390">
        <f>I118/'Приложение 1.1'!J116</f>
        <v>0</v>
      </c>
      <c r="AO118" s="390" t="e">
        <f t="shared" si="49"/>
        <v>#DIV/0!</v>
      </c>
      <c r="AP118" s="390" t="e">
        <f t="shared" si="50"/>
        <v>#DIV/0!</v>
      </c>
      <c r="AQ118" s="390" t="e">
        <f t="shared" si="51"/>
        <v>#DIV/0!</v>
      </c>
      <c r="AR118" s="390" t="e">
        <f t="shared" si="52"/>
        <v>#DIV/0!</v>
      </c>
      <c r="AS118" s="390" t="e">
        <f t="shared" si="53"/>
        <v>#DIV/0!</v>
      </c>
      <c r="AT118" s="390" t="e">
        <f t="shared" si="54"/>
        <v>#DIV/0!</v>
      </c>
      <c r="AU118" s="390">
        <f t="shared" si="55"/>
        <v>3214.3167372881358</v>
      </c>
      <c r="AV118" s="390" t="e">
        <f t="shared" si="56"/>
        <v>#DIV/0!</v>
      </c>
      <c r="AW118" s="390" t="e">
        <f t="shared" si="57"/>
        <v>#DIV/0!</v>
      </c>
      <c r="AX118" s="390" t="e">
        <f t="shared" si="58"/>
        <v>#DIV/0!</v>
      </c>
      <c r="AY118" s="390">
        <f>AI118/'Приложение 1.1'!J116</f>
        <v>0</v>
      </c>
      <c r="AZ118" s="390">
        <v>730.08</v>
      </c>
      <c r="BA118" s="390">
        <v>2070.12</v>
      </c>
      <c r="BB118" s="390">
        <v>848.92</v>
      </c>
      <c r="BC118" s="390">
        <v>819.73</v>
      </c>
      <c r="BD118" s="390">
        <v>611.5</v>
      </c>
      <c r="BE118" s="390">
        <v>1080.04</v>
      </c>
      <c r="BF118" s="390">
        <v>2102000</v>
      </c>
      <c r="BG118" s="390">
        <f t="shared" si="59"/>
        <v>4607.6000000000004</v>
      </c>
      <c r="BH118" s="390">
        <v>8748.57</v>
      </c>
      <c r="BI118" s="390">
        <v>3389.61</v>
      </c>
      <c r="BJ118" s="390">
        <v>5995.76</v>
      </c>
      <c r="BK118" s="390">
        <v>548.62</v>
      </c>
      <c r="BL118" s="391" t="str">
        <f t="shared" si="60"/>
        <v xml:space="preserve"> </v>
      </c>
      <c r="BM118" s="391" t="e">
        <f t="shared" si="61"/>
        <v>#DIV/0!</v>
      </c>
      <c r="BN118" s="391" t="e">
        <f t="shared" si="62"/>
        <v>#DIV/0!</v>
      </c>
      <c r="BO118" s="391" t="e">
        <f t="shared" si="63"/>
        <v>#DIV/0!</v>
      </c>
      <c r="BP118" s="391" t="e">
        <f t="shared" si="64"/>
        <v>#DIV/0!</v>
      </c>
      <c r="BQ118" s="391" t="e">
        <f t="shared" si="65"/>
        <v>#DIV/0!</v>
      </c>
      <c r="BR118" s="391" t="e">
        <f t="shared" si="66"/>
        <v>#DIV/0!</v>
      </c>
      <c r="BS118" s="391" t="str">
        <f t="shared" si="67"/>
        <v xml:space="preserve"> </v>
      </c>
      <c r="BT118" s="391" t="e">
        <f t="shared" si="68"/>
        <v>#DIV/0!</v>
      </c>
      <c r="BU118" s="391" t="e">
        <f t="shared" si="69"/>
        <v>#DIV/0!</v>
      </c>
      <c r="BV118" s="391" t="e">
        <f t="shared" si="70"/>
        <v>#DIV/0!</v>
      </c>
      <c r="BW118" s="391" t="str">
        <f t="shared" si="71"/>
        <v xml:space="preserve"> </v>
      </c>
      <c r="BY118" s="388">
        <f t="shared" si="77"/>
        <v>3.1638390907874889</v>
      </c>
      <c r="BZ118" s="392">
        <f t="shared" si="78"/>
        <v>1.5819195453937445</v>
      </c>
      <c r="CA118" s="393">
        <f t="shared" si="79"/>
        <v>3374.4604872881355</v>
      </c>
      <c r="CB118" s="390">
        <f t="shared" si="72"/>
        <v>4814.95</v>
      </c>
      <c r="CC118" s="18" t="str">
        <f t="shared" si="73"/>
        <v xml:space="preserve"> </v>
      </c>
    </row>
    <row r="119" spans="1:81" s="26" customFormat="1" ht="9" customHeight="1">
      <c r="A119" s="368">
        <v>103</v>
      </c>
      <c r="B119" s="394" t="s">
        <v>575</v>
      </c>
      <c r="C119" s="178">
        <v>5535.1</v>
      </c>
      <c r="D119" s="114"/>
      <c r="E119" s="389">
        <f t="shared" si="76"/>
        <v>-1042755.0299999998</v>
      </c>
      <c r="F119" s="269">
        <v>5144362</v>
      </c>
      <c r="G119" s="178">
        <f t="shared" si="80"/>
        <v>4101606.97</v>
      </c>
      <c r="H119" s="361">
        <f t="shared" si="48"/>
        <v>0</v>
      </c>
      <c r="I119" s="178">
        <v>0</v>
      </c>
      <c r="J119" s="178">
        <v>0</v>
      </c>
      <c r="K119" s="178">
        <v>0</v>
      </c>
      <c r="L119" s="178">
        <v>0</v>
      </c>
      <c r="M119" s="178">
        <v>0</v>
      </c>
      <c r="N119" s="361">
        <v>0</v>
      </c>
      <c r="O119" s="361">
        <v>0</v>
      </c>
      <c r="P119" s="361">
        <v>0</v>
      </c>
      <c r="Q119" s="361">
        <v>0</v>
      </c>
      <c r="R119" s="361">
        <v>0</v>
      </c>
      <c r="S119" s="361">
        <v>0</v>
      </c>
      <c r="T119" s="103">
        <v>0</v>
      </c>
      <c r="U119" s="361">
        <v>0</v>
      </c>
      <c r="V119" s="114" t="s">
        <v>976</v>
      </c>
      <c r="W119" s="361">
        <v>1521</v>
      </c>
      <c r="X119" s="361">
        <v>3909858.31</v>
      </c>
      <c r="Y119" s="361">
        <v>0</v>
      </c>
      <c r="Z119" s="361">
        <v>0</v>
      </c>
      <c r="AA119" s="361">
        <v>0</v>
      </c>
      <c r="AB119" s="361">
        <v>0</v>
      </c>
      <c r="AC119" s="361">
        <v>0</v>
      </c>
      <c r="AD119" s="361">
        <v>0</v>
      </c>
      <c r="AE119" s="361">
        <v>0</v>
      </c>
      <c r="AF119" s="361">
        <v>0</v>
      </c>
      <c r="AG119" s="361">
        <v>0</v>
      </c>
      <c r="AH119" s="361">
        <v>0</v>
      </c>
      <c r="AI119" s="361">
        <v>0</v>
      </c>
      <c r="AJ119" s="380">
        <v>114969.06</v>
      </c>
      <c r="AK119" s="380">
        <v>76779.600000000006</v>
      </c>
      <c r="AL119" s="380">
        <v>0</v>
      </c>
      <c r="AN119" s="390">
        <f>I119/'Приложение 1.1'!J117</f>
        <v>0</v>
      </c>
      <c r="AO119" s="390" t="e">
        <f t="shared" si="49"/>
        <v>#DIV/0!</v>
      </c>
      <c r="AP119" s="390" t="e">
        <f t="shared" si="50"/>
        <v>#DIV/0!</v>
      </c>
      <c r="AQ119" s="390" t="e">
        <f t="shared" si="51"/>
        <v>#DIV/0!</v>
      </c>
      <c r="AR119" s="390" t="e">
        <f t="shared" si="52"/>
        <v>#DIV/0!</v>
      </c>
      <c r="AS119" s="390" t="e">
        <f t="shared" si="53"/>
        <v>#DIV/0!</v>
      </c>
      <c r="AT119" s="390" t="e">
        <f t="shared" si="54"/>
        <v>#DIV/0!</v>
      </c>
      <c r="AU119" s="390">
        <f t="shared" si="55"/>
        <v>2570.5840302432612</v>
      </c>
      <c r="AV119" s="390" t="e">
        <f t="shared" si="56"/>
        <v>#DIV/0!</v>
      </c>
      <c r="AW119" s="390" t="e">
        <f t="shared" si="57"/>
        <v>#DIV/0!</v>
      </c>
      <c r="AX119" s="390" t="e">
        <f t="shared" si="58"/>
        <v>#DIV/0!</v>
      </c>
      <c r="AY119" s="390">
        <f>AI119/'Приложение 1.1'!J117</f>
        <v>0</v>
      </c>
      <c r="AZ119" s="390">
        <v>730.08</v>
      </c>
      <c r="BA119" s="390">
        <v>2070.12</v>
      </c>
      <c r="BB119" s="390">
        <v>848.92</v>
      </c>
      <c r="BC119" s="390">
        <v>819.73</v>
      </c>
      <c r="BD119" s="390">
        <v>611.5</v>
      </c>
      <c r="BE119" s="390">
        <v>1080.04</v>
      </c>
      <c r="BF119" s="390">
        <v>2102000</v>
      </c>
      <c r="BG119" s="390">
        <f t="shared" si="59"/>
        <v>4422.8500000000004</v>
      </c>
      <c r="BH119" s="390">
        <v>8748.57</v>
      </c>
      <c r="BI119" s="390">
        <v>3389.61</v>
      </c>
      <c r="BJ119" s="390">
        <v>5995.76</v>
      </c>
      <c r="BK119" s="390">
        <v>548.62</v>
      </c>
      <c r="BL119" s="391" t="str">
        <f t="shared" si="60"/>
        <v xml:space="preserve"> </v>
      </c>
      <c r="BM119" s="391" t="e">
        <f t="shared" si="61"/>
        <v>#DIV/0!</v>
      </c>
      <c r="BN119" s="391" t="e">
        <f t="shared" si="62"/>
        <v>#DIV/0!</v>
      </c>
      <c r="BO119" s="391" t="e">
        <f t="shared" si="63"/>
        <v>#DIV/0!</v>
      </c>
      <c r="BP119" s="391" t="e">
        <f t="shared" si="64"/>
        <v>#DIV/0!</v>
      </c>
      <c r="BQ119" s="391" t="e">
        <f t="shared" si="65"/>
        <v>#DIV/0!</v>
      </c>
      <c r="BR119" s="391" t="e">
        <f t="shared" si="66"/>
        <v>#DIV/0!</v>
      </c>
      <c r="BS119" s="391" t="str">
        <f t="shared" si="67"/>
        <v xml:space="preserve"> </v>
      </c>
      <c r="BT119" s="391" t="e">
        <f t="shared" si="68"/>
        <v>#DIV/0!</v>
      </c>
      <c r="BU119" s="391" t="e">
        <f t="shared" si="69"/>
        <v>#DIV/0!</v>
      </c>
      <c r="BV119" s="391" t="e">
        <f t="shared" si="70"/>
        <v>#DIV/0!</v>
      </c>
      <c r="BW119" s="391" t="str">
        <f t="shared" si="71"/>
        <v xml:space="preserve"> </v>
      </c>
      <c r="BY119" s="388">
        <f t="shared" si="77"/>
        <v>2.8030247861608251</v>
      </c>
      <c r="BZ119" s="392">
        <f t="shared" si="78"/>
        <v>1.8719394754685628</v>
      </c>
      <c r="CA119" s="393">
        <f t="shared" si="79"/>
        <v>2696.6515253122948</v>
      </c>
      <c r="CB119" s="390">
        <f t="shared" si="72"/>
        <v>4621.88</v>
      </c>
      <c r="CC119" s="18" t="str">
        <f t="shared" si="73"/>
        <v xml:space="preserve"> </v>
      </c>
    </row>
    <row r="120" spans="1:81" s="26" customFormat="1" ht="9" customHeight="1">
      <c r="A120" s="368">
        <v>104</v>
      </c>
      <c r="B120" s="394" t="s">
        <v>576</v>
      </c>
      <c r="C120" s="178">
        <v>3217.9</v>
      </c>
      <c r="D120" s="114"/>
      <c r="E120" s="389">
        <f t="shared" si="76"/>
        <v>-212801.41000000015</v>
      </c>
      <c r="F120" s="269">
        <v>3090618</v>
      </c>
      <c r="G120" s="178">
        <f t="shared" si="80"/>
        <v>2877816.59</v>
      </c>
      <c r="H120" s="361">
        <f t="shared" si="48"/>
        <v>0</v>
      </c>
      <c r="I120" s="178">
        <v>0</v>
      </c>
      <c r="J120" s="178">
        <v>0</v>
      </c>
      <c r="K120" s="178">
        <v>0</v>
      </c>
      <c r="L120" s="178">
        <v>0</v>
      </c>
      <c r="M120" s="178">
        <v>0</v>
      </c>
      <c r="N120" s="361">
        <v>0</v>
      </c>
      <c r="O120" s="361">
        <v>0</v>
      </c>
      <c r="P120" s="361">
        <v>0</v>
      </c>
      <c r="Q120" s="361">
        <v>0</v>
      </c>
      <c r="R120" s="361">
        <v>0</v>
      </c>
      <c r="S120" s="361">
        <v>0</v>
      </c>
      <c r="T120" s="103">
        <v>0</v>
      </c>
      <c r="U120" s="361">
        <v>0</v>
      </c>
      <c r="V120" s="114" t="s">
        <v>975</v>
      </c>
      <c r="W120" s="361">
        <v>923.51</v>
      </c>
      <c r="X120" s="361">
        <v>2762618.27</v>
      </c>
      <c r="Y120" s="361">
        <v>0</v>
      </c>
      <c r="Z120" s="361">
        <v>0</v>
      </c>
      <c r="AA120" s="361">
        <v>0</v>
      </c>
      <c r="AB120" s="361">
        <v>0</v>
      </c>
      <c r="AC120" s="361">
        <v>0</v>
      </c>
      <c r="AD120" s="361">
        <v>0</v>
      </c>
      <c r="AE120" s="361">
        <v>0</v>
      </c>
      <c r="AF120" s="361">
        <v>0</v>
      </c>
      <c r="AG120" s="361">
        <v>0</v>
      </c>
      <c r="AH120" s="361">
        <v>0</v>
      </c>
      <c r="AI120" s="361">
        <v>0</v>
      </c>
      <c r="AJ120" s="380">
        <v>69070.850000000006</v>
      </c>
      <c r="AK120" s="380">
        <v>46127.47</v>
      </c>
      <c r="AL120" s="380">
        <v>0</v>
      </c>
      <c r="AN120" s="390">
        <f>I120/'Приложение 1.1'!J118</f>
        <v>0</v>
      </c>
      <c r="AO120" s="390" t="e">
        <f t="shared" si="49"/>
        <v>#DIV/0!</v>
      </c>
      <c r="AP120" s="390" t="e">
        <f t="shared" si="50"/>
        <v>#DIV/0!</v>
      </c>
      <c r="AQ120" s="390" t="e">
        <f t="shared" si="51"/>
        <v>#DIV/0!</v>
      </c>
      <c r="AR120" s="390" t="e">
        <f t="shared" si="52"/>
        <v>#DIV/0!</v>
      </c>
      <c r="AS120" s="390" t="e">
        <f t="shared" si="53"/>
        <v>#DIV/0!</v>
      </c>
      <c r="AT120" s="390" t="e">
        <f t="shared" si="54"/>
        <v>#DIV/0!</v>
      </c>
      <c r="AU120" s="390">
        <f t="shared" si="55"/>
        <v>2991.4329785275741</v>
      </c>
      <c r="AV120" s="390" t="e">
        <f t="shared" si="56"/>
        <v>#DIV/0!</v>
      </c>
      <c r="AW120" s="390" t="e">
        <f t="shared" si="57"/>
        <v>#DIV/0!</v>
      </c>
      <c r="AX120" s="390" t="e">
        <f t="shared" si="58"/>
        <v>#DIV/0!</v>
      </c>
      <c r="AY120" s="390">
        <f>AI120/'Приложение 1.1'!J118</f>
        <v>0</v>
      </c>
      <c r="AZ120" s="390">
        <v>730.08</v>
      </c>
      <c r="BA120" s="390">
        <v>2070.12</v>
      </c>
      <c r="BB120" s="390">
        <v>848.92</v>
      </c>
      <c r="BC120" s="390">
        <v>819.73</v>
      </c>
      <c r="BD120" s="390">
        <v>611.5</v>
      </c>
      <c r="BE120" s="390">
        <v>1080.04</v>
      </c>
      <c r="BF120" s="390">
        <v>2102000</v>
      </c>
      <c r="BG120" s="390">
        <f t="shared" si="59"/>
        <v>4607.6000000000004</v>
      </c>
      <c r="BH120" s="390">
        <v>8748.57</v>
      </c>
      <c r="BI120" s="390">
        <v>3389.61</v>
      </c>
      <c r="BJ120" s="390">
        <v>5995.76</v>
      </c>
      <c r="BK120" s="390">
        <v>548.62</v>
      </c>
      <c r="BL120" s="391" t="str">
        <f t="shared" si="60"/>
        <v xml:space="preserve"> </v>
      </c>
      <c r="BM120" s="391" t="e">
        <f t="shared" si="61"/>
        <v>#DIV/0!</v>
      </c>
      <c r="BN120" s="391" t="e">
        <f t="shared" si="62"/>
        <v>#DIV/0!</v>
      </c>
      <c r="BO120" s="391" t="e">
        <f t="shared" si="63"/>
        <v>#DIV/0!</v>
      </c>
      <c r="BP120" s="391" t="e">
        <f t="shared" si="64"/>
        <v>#DIV/0!</v>
      </c>
      <c r="BQ120" s="391" t="e">
        <f t="shared" si="65"/>
        <v>#DIV/0!</v>
      </c>
      <c r="BR120" s="391" t="e">
        <f t="shared" si="66"/>
        <v>#DIV/0!</v>
      </c>
      <c r="BS120" s="391" t="str">
        <f t="shared" si="67"/>
        <v xml:space="preserve"> </v>
      </c>
      <c r="BT120" s="391" t="e">
        <f t="shared" si="68"/>
        <v>#DIV/0!</v>
      </c>
      <c r="BU120" s="391" t="e">
        <f t="shared" si="69"/>
        <v>#DIV/0!</v>
      </c>
      <c r="BV120" s="391" t="e">
        <f t="shared" si="70"/>
        <v>#DIV/0!</v>
      </c>
      <c r="BW120" s="391" t="str">
        <f t="shared" si="71"/>
        <v xml:space="preserve"> </v>
      </c>
      <c r="BY120" s="388">
        <f t="shared" si="77"/>
        <v>2.4001129967771857</v>
      </c>
      <c r="BZ120" s="392">
        <f t="shared" si="78"/>
        <v>1.6028634403000646</v>
      </c>
      <c r="CA120" s="393">
        <f t="shared" si="79"/>
        <v>3116.1726348388215</v>
      </c>
      <c r="CB120" s="390">
        <f t="shared" si="72"/>
        <v>4814.95</v>
      </c>
      <c r="CC120" s="18" t="str">
        <f t="shared" si="73"/>
        <v xml:space="preserve"> </v>
      </c>
    </row>
    <row r="121" spans="1:81" s="26" customFormat="1" ht="9" customHeight="1">
      <c r="A121" s="368">
        <v>105</v>
      </c>
      <c r="B121" s="394" t="s">
        <v>577</v>
      </c>
      <c r="C121" s="178">
        <v>5718.1</v>
      </c>
      <c r="D121" s="114"/>
      <c r="E121" s="389">
        <f t="shared" si="76"/>
        <v>-1065853.1000000001</v>
      </c>
      <c r="F121" s="269">
        <v>4884310</v>
      </c>
      <c r="G121" s="178">
        <f t="shared" ref="G121:G137" si="81">ROUND(H121+U121+X121+Z121+AB121+AD121+AF121+AH121+AI121+AJ121+AK121+AL121,2)</f>
        <v>3818456.9</v>
      </c>
      <c r="H121" s="361">
        <f t="shared" si="48"/>
        <v>0</v>
      </c>
      <c r="I121" s="178">
        <v>0</v>
      </c>
      <c r="J121" s="178">
        <v>0</v>
      </c>
      <c r="K121" s="178">
        <v>0</v>
      </c>
      <c r="L121" s="178">
        <v>0</v>
      </c>
      <c r="M121" s="178">
        <v>0</v>
      </c>
      <c r="N121" s="361">
        <v>0</v>
      </c>
      <c r="O121" s="361">
        <v>0</v>
      </c>
      <c r="P121" s="361">
        <v>0</v>
      </c>
      <c r="Q121" s="361">
        <v>0</v>
      </c>
      <c r="R121" s="361">
        <v>0</v>
      </c>
      <c r="S121" s="361">
        <v>0</v>
      </c>
      <c r="T121" s="103">
        <v>0</v>
      </c>
      <c r="U121" s="361">
        <v>0</v>
      </c>
      <c r="V121" s="114" t="s">
        <v>975</v>
      </c>
      <c r="W121" s="361">
        <v>1561.79</v>
      </c>
      <c r="X121" s="361">
        <v>3649581.88</v>
      </c>
      <c r="Y121" s="361">
        <v>0</v>
      </c>
      <c r="Z121" s="361">
        <v>0</v>
      </c>
      <c r="AA121" s="361">
        <v>0</v>
      </c>
      <c r="AB121" s="361">
        <v>0</v>
      </c>
      <c r="AC121" s="361">
        <v>0</v>
      </c>
      <c r="AD121" s="361">
        <v>0</v>
      </c>
      <c r="AE121" s="361">
        <v>0</v>
      </c>
      <c r="AF121" s="361">
        <v>0</v>
      </c>
      <c r="AG121" s="361">
        <v>0</v>
      </c>
      <c r="AH121" s="361">
        <v>0</v>
      </c>
      <c r="AI121" s="361">
        <v>0</v>
      </c>
      <c r="AJ121" s="380">
        <v>95976.69</v>
      </c>
      <c r="AK121" s="380">
        <v>72898.33</v>
      </c>
      <c r="AL121" s="380">
        <v>0</v>
      </c>
      <c r="AN121" s="390">
        <f>I121/'Приложение 1.1'!J119</f>
        <v>0</v>
      </c>
      <c r="AO121" s="390" t="e">
        <f t="shared" si="49"/>
        <v>#DIV/0!</v>
      </c>
      <c r="AP121" s="390" t="e">
        <f t="shared" si="50"/>
        <v>#DIV/0!</v>
      </c>
      <c r="AQ121" s="390" t="e">
        <f t="shared" si="51"/>
        <v>#DIV/0!</v>
      </c>
      <c r="AR121" s="390" t="e">
        <f t="shared" si="52"/>
        <v>#DIV/0!</v>
      </c>
      <c r="AS121" s="390" t="e">
        <f t="shared" si="53"/>
        <v>#DIV/0!</v>
      </c>
      <c r="AT121" s="390" t="e">
        <f t="shared" si="54"/>
        <v>#DIV/0!</v>
      </c>
      <c r="AU121" s="390">
        <f t="shared" si="55"/>
        <v>2336.7942425037936</v>
      </c>
      <c r="AV121" s="390" t="e">
        <f t="shared" si="56"/>
        <v>#DIV/0!</v>
      </c>
      <c r="AW121" s="390" t="e">
        <f t="shared" si="57"/>
        <v>#DIV/0!</v>
      </c>
      <c r="AX121" s="390" t="e">
        <f t="shared" si="58"/>
        <v>#DIV/0!</v>
      </c>
      <c r="AY121" s="390">
        <f>AI121/'Приложение 1.1'!J119</f>
        <v>0</v>
      </c>
      <c r="AZ121" s="390">
        <v>730.08</v>
      </c>
      <c r="BA121" s="390">
        <v>2070.12</v>
      </c>
      <c r="BB121" s="390">
        <v>848.92</v>
      </c>
      <c r="BC121" s="390">
        <v>819.73</v>
      </c>
      <c r="BD121" s="390">
        <v>611.5</v>
      </c>
      <c r="BE121" s="390">
        <v>1080.04</v>
      </c>
      <c r="BF121" s="390">
        <v>2102000</v>
      </c>
      <c r="BG121" s="390">
        <f t="shared" si="59"/>
        <v>4607.6000000000004</v>
      </c>
      <c r="BH121" s="390">
        <v>8748.57</v>
      </c>
      <c r="BI121" s="390">
        <v>3389.61</v>
      </c>
      <c r="BJ121" s="390">
        <v>5995.76</v>
      </c>
      <c r="BK121" s="390">
        <v>548.62</v>
      </c>
      <c r="BL121" s="391" t="str">
        <f t="shared" si="60"/>
        <v xml:space="preserve"> </v>
      </c>
      <c r="BM121" s="391" t="e">
        <f t="shared" si="61"/>
        <v>#DIV/0!</v>
      </c>
      <c r="BN121" s="391" t="e">
        <f t="shared" si="62"/>
        <v>#DIV/0!</v>
      </c>
      <c r="BO121" s="391" t="e">
        <f t="shared" si="63"/>
        <v>#DIV/0!</v>
      </c>
      <c r="BP121" s="391" t="e">
        <f t="shared" si="64"/>
        <v>#DIV/0!</v>
      </c>
      <c r="BQ121" s="391" t="e">
        <f t="shared" si="65"/>
        <v>#DIV/0!</v>
      </c>
      <c r="BR121" s="391" t="e">
        <f t="shared" si="66"/>
        <v>#DIV/0!</v>
      </c>
      <c r="BS121" s="391" t="str">
        <f t="shared" si="67"/>
        <v xml:space="preserve"> </v>
      </c>
      <c r="BT121" s="391" t="e">
        <f t="shared" si="68"/>
        <v>#DIV/0!</v>
      </c>
      <c r="BU121" s="391" t="e">
        <f t="shared" si="69"/>
        <v>#DIV/0!</v>
      </c>
      <c r="BV121" s="391" t="e">
        <f t="shared" si="70"/>
        <v>#DIV/0!</v>
      </c>
      <c r="BW121" s="391" t="str">
        <f t="shared" si="71"/>
        <v xml:space="preserve"> </v>
      </c>
      <c r="BY121" s="388">
        <f t="shared" si="77"/>
        <v>2.5134941290027397</v>
      </c>
      <c r="BZ121" s="392">
        <f t="shared" si="78"/>
        <v>1.9091044343069581</v>
      </c>
      <c r="CA121" s="393">
        <f t="shared" si="79"/>
        <v>2444.9233891880472</v>
      </c>
      <c r="CB121" s="390">
        <f t="shared" si="72"/>
        <v>4814.95</v>
      </c>
      <c r="CC121" s="18" t="str">
        <f t="shared" si="73"/>
        <v xml:space="preserve"> </v>
      </c>
    </row>
    <row r="122" spans="1:81" s="26" customFormat="1" ht="9" customHeight="1">
      <c r="A122" s="368">
        <v>106</v>
      </c>
      <c r="B122" s="394" t="s">
        <v>579</v>
      </c>
      <c r="C122" s="178">
        <v>2638.9</v>
      </c>
      <c r="D122" s="114"/>
      <c r="E122" s="389">
        <f t="shared" si="76"/>
        <v>-560114.14999999991</v>
      </c>
      <c r="F122" s="269">
        <v>2513836</v>
      </c>
      <c r="G122" s="178">
        <f t="shared" si="81"/>
        <v>1953721.85</v>
      </c>
      <c r="H122" s="361">
        <f t="shared" si="48"/>
        <v>0</v>
      </c>
      <c r="I122" s="178">
        <v>0</v>
      </c>
      <c r="J122" s="178">
        <v>0</v>
      </c>
      <c r="K122" s="178">
        <v>0</v>
      </c>
      <c r="L122" s="178">
        <v>0</v>
      </c>
      <c r="M122" s="178">
        <v>0</v>
      </c>
      <c r="N122" s="361">
        <v>0</v>
      </c>
      <c r="O122" s="361">
        <v>0</v>
      </c>
      <c r="P122" s="361">
        <v>0</v>
      </c>
      <c r="Q122" s="361">
        <v>0</v>
      </c>
      <c r="R122" s="361">
        <v>0</v>
      </c>
      <c r="S122" s="361">
        <v>0</v>
      </c>
      <c r="T122" s="103">
        <v>0</v>
      </c>
      <c r="U122" s="361">
        <v>0</v>
      </c>
      <c r="V122" s="114" t="s">
        <v>975</v>
      </c>
      <c r="W122" s="361">
        <v>632.27</v>
      </c>
      <c r="X122" s="361">
        <v>1841919</v>
      </c>
      <c r="Y122" s="361">
        <v>0</v>
      </c>
      <c r="Z122" s="361">
        <v>0</v>
      </c>
      <c r="AA122" s="361">
        <v>0</v>
      </c>
      <c r="AB122" s="361">
        <v>0</v>
      </c>
      <c r="AC122" s="361">
        <v>0</v>
      </c>
      <c r="AD122" s="361">
        <v>0</v>
      </c>
      <c r="AE122" s="361">
        <v>0</v>
      </c>
      <c r="AF122" s="361">
        <v>0</v>
      </c>
      <c r="AG122" s="361">
        <v>0</v>
      </c>
      <c r="AH122" s="361">
        <v>0</v>
      </c>
      <c r="AI122" s="361">
        <v>0</v>
      </c>
      <c r="AJ122" s="380">
        <v>74283.850000000006</v>
      </c>
      <c r="AK122" s="380">
        <v>37519</v>
      </c>
      <c r="AL122" s="380">
        <v>0</v>
      </c>
      <c r="AN122" s="390">
        <f>I122/'Приложение 1.1'!J120</f>
        <v>0</v>
      </c>
      <c r="AO122" s="390" t="e">
        <f t="shared" si="49"/>
        <v>#DIV/0!</v>
      </c>
      <c r="AP122" s="390" t="e">
        <f t="shared" si="50"/>
        <v>#DIV/0!</v>
      </c>
      <c r="AQ122" s="390" t="e">
        <f t="shared" si="51"/>
        <v>#DIV/0!</v>
      </c>
      <c r="AR122" s="390" t="e">
        <f t="shared" si="52"/>
        <v>#DIV/0!</v>
      </c>
      <c r="AS122" s="390" t="e">
        <f t="shared" si="53"/>
        <v>#DIV/0!</v>
      </c>
      <c r="AT122" s="390" t="e">
        <f t="shared" si="54"/>
        <v>#DIV/0!</v>
      </c>
      <c r="AU122" s="390">
        <f t="shared" si="55"/>
        <v>2913.184240909738</v>
      </c>
      <c r="AV122" s="390" t="e">
        <f t="shared" si="56"/>
        <v>#DIV/0!</v>
      </c>
      <c r="AW122" s="390" t="e">
        <f t="shared" si="57"/>
        <v>#DIV/0!</v>
      </c>
      <c r="AX122" s="390" t="e">
        <f t="shared" si="58"/>
        <v>#DIV/0!</v>
      </c>
      <c r="AY122" s="390">
        <f>AI122/'Приложение 1.1'!J120</f>
        <v>0</v>
      </c>
      <c r="AZ122" s="390">
        <v>730.08</v>
      </c>
      <c r="BA122" s="390">
        <v>2070.12</v>
      </c>
      <c r="BB122" s="390">
        <v>848.92</v>
      </c>
      <c r="BC122" s="390">
        <v>819.73</v>
      </c>
      <c r="BD122" s="390">
        <v>611.5</v>
      </c>
      <c r="BE122" s="390">
        <v>1080.04</v>
      </c>
      <c r="BF122" s="390">
        <v>2102000</v>
      </c>
      <c r="BG122" s="390">
        <f t="shared" si="59"/>
        <v>4607.6000000000004</v>
      </c>
      <c r="BH122" s="390">
        <v>8748.57</v>
      </c>
      <c r="BI122" s="390">
        <v>3389.61</v>
      </c>
      <c r="BJ122" s="390">
        <v>5995.76</v>
      </c>
      <c r="BK122" s="390">
        <v>548.62</v>
      </c>
      <c r="BL122" s="391" t="str">
        <f t="shared" si="60"/>
        <v xml:space="preserve"> </v>
      </c>
      <c r="BM122" s="391" t="e">
        <f t="shared" si="61"/>
        <v>#DIV/0!</v>
      </c>
      <c r="BN122" s="391" t="e">
        <f t="shared" si="62"/>
        <v>#DIV/0!</v>
      </c>
      <c r="BO122" s="391" t="e">
        <f t="shared" si="63"/>
        <v>#DIV/0!</v>
      </c>
      <c r="BP122" s="391" t="e">
        <f t="shared" si="64"/>
        <v>#DIV/0!</v>
      </c>
      <c r="BQ122" s="391" t="e">
        <f t="shared" si="65"/>
        <v>#DIV/0!</v>
      </c>
      <c r="BR122" s="391" t="e">
        <f t="shared" si="66"/>
        <v>#DIV/0!</v>
      </c>
      <c r="BS122" s="391" t="str">
        <f t="shared" si="67"/>
        <v xml:space="preserve"> </v>
      </c>
      <c r="BT122" s="391" t="e">
        <f t="shared" si="68"/>
        <v>#DIV/0!</v>
      </c>
      <c r="BU122" s="391" t="e">
        <f t="shared" si="69"/>
        <v>#DIV/0!</v>
      </c>
      <c r="BV122" s="391" t="e">
        <f t="shared" si="70"/>
        <v>#DIV/0!</v>
      </c>
      <c r="BW122" s="391" t="str">
        <f t="shared" si="71"/>
        <v xml:space="preserve"> </v>
      </c>
      <c r="BY122" s="388">
        <f t="shared" si="77"/>
        <v>3.8021712251413891</v>
      </c>
      <c r="BZ122" s="392">
        <f t="shared" si="78"/>
        <v>1.9203859546332043</v>
      </c>
      <c r="CA122" s="393">
        <f t="shared" si="79"/>
        <v>3090.0119411011119</v>
      </c>
      <c r="CB122" s="390">
        <f t="shared" si="72"/>
        <v>4814.95</v>
      </c>
      <c r="CC122" s="18" t="str">
        <f t="shared" si="73"/>
        <v xml:space="preserve"> </v>
      </c>
    </row>
    <row r="123" spans="1:81" s="26" customFormat="1" ht="9" customHeight="1">
      <c r="A123" s="368">
        <v>107</v>
      </c>
      <c r="B123" s="394" t="s">
        <v>580</v>
      </c>
      <c r="C123" s="178">
        <v>5639.6</v>
      </c>
      <c r="D123" s="114"/>
      <c r="E123" s="389">
        <f t="shared" si="76"/>
        <v>-2042854.8599999999</v>
      </c>
      <c r="F123" s="269">
        <v>5541108</v>
      </c>
      <c r="G123" s="178">
        <f t="shared" si="81"/>
        <v>3498253.14</v>
      </c>
      <c r="H123" s="361">
        <f t="shared" si="48"/>
        <v>0</v>
      </c>
      <c r="I123" s="178">
        <v>0</v>
      </c>
      <c r="J123" s="178">
        <v>0</v>
      </c>
      <c r="K123" s="178">
        <v>0</v>
      </c>
      <c r="L123" s="178">
        <v>0</v>
      </c>
      <c r="M123" s="178">
        <v>0</v>
      </c>
      <c r="N123" s="361">
        <v>0</v>
      </c>
      <c r="O123" s="361">
        <v>0</v>
      </c>
      <c r="P123" s="361">
        <v>0</v>
      </c>
      <c r="Q123" s="361">
        <v>0</v>
      </c>
      <c r="R123" s="361">
        <v>0</v>
      </c>
      <c r="S123" s="361">
        <v>0</v>
      </c>
      <c r="T123" s="103">
        <v>0</v>
      </c>
      <c r="U123" s="361">
        <v>0</v>
      </c>
      <c r="V123" s="114" t="s">
        <v>975</v>
      </c>
      <c r="W123" s="361">
        <v>1592</v>
      </c>
      <c r="X123" s="361">
        <v>3295033</v>
      </c>
      <c r="Y123" s="361">
        <v>0</v>
      </c>
      <c r="Z123" s="361">
        <v>0</v>
      </c>
      <c r="AA123" s="361">
        <v>0</v>
      </c>
      <c r="AB123" s="361">
        <v>0</v>
      </c>
      <c r="AC123" s="361">
        <v>0</v>
      </c>
      <c r="AD123" s="361">
        <v>0</v>
      </c>
      <c r="AE123" s="361">
        <v>0</v>
      </c>
      <c r="AF123" s="361">
        <v>0</v>
      </c>
      <c r="AG123" s="361">
        <v>0</v>
      </c>
      <c r="AH123" s="361">
        <v>0</v>
      </c>
      <c r="AI123" s="361">
        <v>0</v>
      </c>
      <c r="AJ123" s="380">
        <v>120519.1</v>
      </c>
      <c r="AK123" s="380">
        <v>82701.039999999994</v>
      </c>
      <c r="AL123" s="380">
        <v>0</v>
      </c>
      <c r="AN123" s="390">
        <f>I123/'Приложение 1.1'!J121</f>
        <v>0</v>
      </c>
      <c r="AO123" s="390" t="e">
        <f t="shared" si="49"/>
        <v>#DIV/0!</v>
      </c>
      <c r="AP123" s="390" t="e">
        <f t="shared" si="50"/>
        <v>#DIV/0!</v>
      </c>
      <c r="AQ123" s="390" t="e">
        <f t="shared" si="51"/>
        <v>#DIV/0!</v>
      </c>
      <c r="AR123" s="390" t="e">
        <f t="shared" si="52"/>
        <v>#DIV/0!</v>
      </c>
      <c r="AS123" s="390" t="e">
        <f t="shared" si="53"/>
        <v>#DIV/0!</v>
      </c>
      <c r="AT123" s="390" t="e">
        <f t="shared" si="54"/>
        <v>#DIV/0!</v>
      </c>
      <c r="AU123" s="390">
        <f t="shared" si="55"/>
        <v>2069.7443467336684</v>
      </c>
      <c r="AV123" s="390" t="e">
        <f t="shared" si="56"/>
        <v>#DIV/0!</v>
      </c>
      <c r="AW123" s="390" t="e">
        <f t="shared" si="57"/>
        <v>#DIV/0!</v>
      </c>
      <c r="AX123" s="390" t="e">
        <f t="shared" si="58"/>
        <v>#DIV/0!</v>
      </c>
      <c r="AY123" s="390">
        <f>AI123/'Приложение 1.1'!J121</f>
        <v>0</v>
      </c>
      <c r="AZ123" s="390">
        <v>730.08</v>
      </c>
      <c r="BA123" s="390">
        <v>2070.12</v>
      </c>
      <c r="BB123" s="390">
        <v>848.92</v>
      </c>
      <c r="BC123" s="390">
        <v>819.73</v>
      </c>
      <c r="BD123" s="390">
        <v>611.5</v>
      </c>
      <c r="BE123" s="390">
        <v>1080.04</v>
      </c>
      <c r="BF123" s="390">
        <v>2102000</v>
      </c>
      <c r="BG123" s="390">
        <f t="shared" si="59"/>
        <v>4607.6000000000004</v>
      </c>
      <c r="BH123" s="390">
        <v>8748.57</v>
      </c>
      <c r="BI123" s="390">
        <v>3389.61</v>
      </c>
      <c r="BJ123" s="390">
        <v>5995.76</v>
      </c>
      <c r="BK123" s="390">
        <v>548.62</v>
      </c>
      <c r="BL123" s="391" t="str">
        <f t="shared" si="60"/>
        <v xml:space="preserve"> </v>
      </c>
      <c r="BM123" s="391" t="e">
        <f t="shared" si="61"/>
        <v>#DIV/0!</v>
      </c>
      <c r="BN123" s="391" t="e">
        <f t="shared" si="62"/>
        <v>#DIV/0!</v>
      </c>
      <c r="BO123" s="391" t="e">
        <f t="shared" si="63"/>
        <v>#DIV/0!</v>
      </c>
      <c r="BP123" s="391" t="e">
        <f t="shared" si="64"/>
        <v>#DIV/0!</v>
      </c>
      <c r="BQ123" s="391" t="e">
        <f t="shared" si="65"/>
        <v>#DIV/0!</v>
      </c>
      <c r="BR123" s="391" t="e">
        <f t="shared" si="66"/>
        <v>#DIV/0!</v>
      </c>
      <c r="BS123" s="391" t="str">
        <f t="shared" si="67"/>
        <v xml:space="preserve"> </v>
      </c>
      <c r="BT123" s="391" t="e">
        <f t="shared" si="68"/>
        <v>#DIV/0!</v>
      </c>
      <c r="BU123" s="391" t="e">
        <f t="shared" si="69"/>
        <v>#DIV/0!</v>
      </c>
      <c r="BV123" s="391" t="e">
        <f t="shared" si="70"/>
        <v>#DIV/0!</v>
      </c>
      <c r="BW123" s="391" t="str">
        <f t="shared" si="71"/>
        <v xml:space="preserve"> </v>
      </c>
      <c r="BY123" s="388">
        <f t="shared" si="77"/>
        <v>3.4451223275397389</v>
      </c>
      <c r="BZ123" s="392">
        <f t="shared" si="78"/>
        <v>2.3640667696220516</v>
      </c>
      <c r="CA123" s="393">
        <f t="shared" si="79"/>
        <v>2197.3951884422113</v>
      </c>
      <c r="CB123" s="390">
        <f t="shared" si="72"/>
        <v>4814.95</v>
      </c>
      <c r="CC123" s="18" t="str">
        <f t="shared" si="73"/>
        <v xml:space="preserve"> </v>
      </c>
    </row>
    <row r="124" spans="1:81" s="26" customFormat="1" ht="9" customHeight="1">
      <c r="A124" s="368">
        <v>108</v>
      </c>
      <c r="B124" s="394" t="s">
        <v>581</v>
      </c>
      <c r="C124" s="178">
        <v>616</v>
      </c>
      <c r="D124" s="174"/>
      <c r="E124" s="389">
        <f t="shared" si="76"/>
        <v>-482275.7100000002</v>
      </c>
      <c r="F124" s="389">
        <v>1617591.36</v>
      </c>
      <c r="G124" s="178">
        <f t="shared" si="81"/>
        <v>1135315.6499999999</v>
      </c>
      <c r="H124" s="361">
        <f>ROUND(I124+K124+M124+O124+Q124+S124,2)</f>
        <v>784304</v>
      </c>
      <c r="I124" s="178">
        <v>92107</v>
      </c>
      <c r="J124" s="178">
        <v>739</v>
      </c>
      <c r="K124" s="178">
        <v>631843</v>
      </c>
      <c r="L124" s="178">
        <v>0</v>
      </c>
      <c r="M124" s="178">
        <v>0</v>
      </c>
      <c r="N124" s="361">
        <v>76.489999999999995</v>
      </c>
      <c r="O124" s="361">
        <v>60354</v>
      </c>
      <c r="P124" s="361">
        <v>0</v>
      </c>
      <c r="Q124" s="361">
        <v>0</v>
      </c>
      <c r="R124" s="361">
        <v>0</v>
      </c>
      <c r="S124" s="361">
        <v>0</v>
      </c>
      <c r="T124" s="103">
        <v>0</v>
      </c>
      <c r="U124" s="361">
        <v>0</v>
      </c>
      <c r="V124" s="174"/>
      <c r="W124" s="361">
        <v>0</v>
      </c>
      <c r="X124" s="361">
        <v>0</v>
      </c>
      <c r="Y124" s="361">
        <v>0</v>
      </c>
      <c r="Z124" s="361">
        <v>0</v>
      </c>
      <c r="AA124" s="361">
        <v>0</v>
      </c>
      <c r="AB124" s="361">
        <v>0</v>
      </c>
      <c r="AC124" s="361">
        <v>0</v>
      </c>
      <c r="AD124" s="361">
        <v>0</v>
      </c>
      <c r="AE124" s="361">
        <v>0</v>
      </c>
      <c r="AF124" s="361">
        <v>0</v>
      </c>
      <c r="AG124" s="361">
        <v>0</v>
      </c>
      <c r="AH124" s="361">
        <v>0</v>
      </c>
      <c r="AI124" s="361">
        <v>278584</v>
      </c>
      <c r="AJ124" s="380">
        <v>48285.1</v>
      </c>
      <c r="AK124" s="380">
        <v>24142.55</v>
      </c>
      <c r="AL124" s="380">
        <v>0</v>
      </c>
      <c r="AM124" s="276">
        <f>AI124+H124</f>
        <v>1062888</v>
      </c>
      <c r="AN124" s="390">
        <f>I124/'Приложение 1.1'!J122</f>
        <v>149.52435064935065</v>
      </c>
      <c r="AO124" s="390">
        <f t="shared" si="49"/>
        <v>854.99729364005418</v>
      </c>
      <c r="AP124" s="390" t="e">
        <f t="shared" si="50"/>
        <v>#DIV/0!</v>
      </c>
      <c r="AQ124" s="390">
        <f t="shared" si="51"/>
        <v>789.04431951889137</v>
      </c>
      <c r="AR124" s="390" t="e">
        <f t="shared" si="52"/>
        <v>#DIV/0!</v>
      </c>
      <c r="AS124" s="390" t="e">
        <f t="shared" si="53"/>
        <v>#DIV/0!</v>
      </c>
      <c r="AT124" s="390" t="e">
        <f t="shared" si="54"/>
        <v>#DIV/0!</v>
      </c>
      <c r="AU124" s="390" t="e">
        <f t="shared" si="55"/>
        <v>#DIV/0!</v>
      </c>
      <c r="AV124" s="390" t="e">
        <f t="shared" si="56"/>
        <v>#DIV/0!</v>
      </c>
      <c r="AW124" s="390" t="e">
        <f t="shared" si="57"/>
        <v>#DIV/0!</v>
      </c>
      <c r="AX124" s="390" t="e">
        <f t="shared" si="58"/>
        <v>#DIV/0!</v>
      </c>
      <c r="AY124" s="390">
        <f>AI124/'Приложение 1.1'!J122</f>
        <v>452.24675324675326</v>
      </c>
      <c r="AZ124" s="390">
        <v>730.08</v>
      </c>
      <c r="BA124" s="390">
        <v>2070.12</v>
      </c>
      <c r="BB124" s="390">
        <v>848.92</v>
      </c>
      <c r="BC124" s="390">
        <v>819.73</v>
      </c>
      <c r="BD124" s="390">
        <v>611.5</v>
      </c>
      <c r="BE124" s="390">
        <v>1080.04</v>
      </c>
      <c r="BF124" s="390">
        <v>2102000</v>
      </c>
      <c r="BG124" s="390">
        <f t="shared" si="59"/>
        <v>4422.8500000000004</v>
      </c>
      <c r="BH124" s="390">
        <v>8748.57</v>
      </c>
      <c r="BI124" s="390">
        <v>3389.61</v>
      </c>
      <c r="BJ124" s="390">
        <v>5995.76</v>
      </c>
      <c r="BK124" s="390">
        <v>548.62</v>
      </c>
      <c r="BL124" s="391" t="str">
        <f t="shared" si="60"/>
        <v xml:space="preserve"> </v>
      </c>
      <c r="BM124" s="391" t="str">
        <f t="shared" si="61"/>
        <v xml:space="preserve"> </v>
      </c>
      <c r="BN124" s="391" t="e">
        <f t="shared" si="62"/>
        <v>#DIV/0!</v>
      </c>
      <c r="BO124" s="391" t="str">
        <f t="shared" si="63"/>
        <v xml:space="preserve"> </v>
      </c>
      <c r="BP124" s="391" t="e">
        <f t="shared" si="64"/>
        <v>#DIV/0!</v>
      </c>
      <c r="BQ124" s="391" t="e">
        <f t="shared" si="65"/>
        <v>#DIV/0!</v>
      </c>
      <c r="BR124" s="391" t="e">
        <f t="shared" si="66"/>
        <v>#DIV/0!</v>
      </c>
      <c r="BS124" s="391" t="e">
        <f t="shared" si="67"/>
        <v>#DIV/0!</v>
      </c>
      <c r="BT124" s="391" t="e">
        <f t="shared" si="68"/>
        <v>#DIV/0!</v>
      </c>
      <c r="BU124" s="391" t="e">
        <f t="shared" si="69"/>
        <v>#DIV/0!</v>
      </c>
      <c r="BV124" s="391" t="e">
        <f t="shared" si="70"/>
        <v>#DIV/0!</v>
      </c>
      <c r="BW124" s="391" t="str">
        <f t="shared" si="71"/>
        <v xml:space="preserve"> </v>
      </c>
      <c r="BY124" s="388">
        <f t="shared" si="77"/>
        <v>4.2530110458708119</v>
      </c>
      <c r="BZ124" s="392">
        <f t="shared" si="78"/>
        <v>2.126505522935406</v>
      </c>
      <c r="CA124" s="393" t="e">
        <f t="shared" si="79"/>
        <v>#DIV/0!</v>
      </c>
      <c r="CB124" s="390">
        <f t="shared" si="72"/>
        <v>4621.88</v>
      </c>
      <c r="CC124" s="18" t="e">
        <f t="shared" si="73"/>
        <v>#DIV/0!</v>
      </c>
    </row>
    <row r="125" spans="1:81" s="26" customFormat="1" ht="9" customHeight="1">
      <c r="A125" s="368">
        <v>109</v>
      </c>
      <c r="B125" s="394" t="s">
        <v>582</v>
      </c>
      <c r="C125" s="178">
        <v>3661</v>
      </c>
      <c r="D125" s="174"/>
      <c r="E125" s="389">
        <f t="shared" si="76"/>
        <v>-3817389.1900000004</v>
      </c>
      <c r="F125" s="389">
        <v>9613639.5600000005</v>
      </c>
      <c r="G125" s="178">
        <f t="shared" si="81"/>
        <v>5796250.3700000001</v>
      </c>
      <c r="H125" s="361">
        <f>ROUND(I125+K125+M125+O125+Q125+S125,2)</f>
        <v>5017159.2300000004</v>
      </c>
      <c r="I125" s="178">
        <v>983955.81</v>
      </c>
      <c r="J125" s="178">
        <v>2667.43</v>
      </c>
      <c r="K125" s="178">
        <v>3656556.86</v>
      </c>
      <c r="L125" s="178">
        <v>0</v>
      </c>
      <c r="M125" s="178">
        <v>0</v>
      </c>
      <c r="N125" s="361">
        <v>360</v>
      </c>
      <c r="O125" s="361">
        <v>294853.68</v>
      </c>
      <c r="P125" s="361">
        <v>0</v>
      </c>
      <c r="Q125" s="361">
        <v>0</v>
      </c>
      <c r="R125" s="361">
        <v>92</v>
      </c>
      <c r="S125" s="361">
        <v>81792.88</v>
      </c>
      <c r="T125" s="103">
        <v>0</v>
      </c>
      <c r="U125" s="361">
        <v>0</v>
      </c>
      <c r="V125" s="174"/>
      <c r="W125" s="361">
        <v>0</v>
      </c>
      <c r="X125" s="361">
        <v>0</v>
      </c>
      <c r="Y125" s="361">
        <v>0</v>
      </c>
      <c r="Z125" s="361">
        <v>0</v>
      </c>
      <c r="AA125" s="361">
        <v>0</v>
      </c>
      <c r="AB125" s="361">
        <v>0</v>
      </c>
      <c r="AC125" s="361">
        <v>0</v>
      </c>
      <c r="AD125" s="361">
        <v>0</v>
      </c>
      <c r="AE125" s="361">
        <v>0</v>
      </c>
      <c r="AF125" s="361">
        <v>0</v>
      </c>
      <c r="AG125" s="361">
        <v>0</v>
      </c>
      <c r="AH125" s="361">
        <v>0</v>
      </c>
      <c r="AI125" s="361">
        <v>348640.44</v>
      </c>
      <c r="AJ125" s="380">
        <v>286967.14</v>
      </c>
      <c r="AK125" s="380">
        <v>143483.56</v>
      </c>
      <c r="AL125" s="380">
        <v>0</v>
      </c>
      <c r="AN125" s="390">
        <f>I125/'Приложение 1.1'!J123</f>
        <v>268.76695165255398</v>
      </c>
      <c r="AO125" s="390">
        <f t="shared" si="49"/>
        <v>1370.8164262979722</v>
      </c>
      <c r="AP125" s="390" t="e">
        <f t="shared" si="50"/>
        <v>#DIV/0!</v>
      </c>
      <c r="AQ125" s="390">
        <f t="shared" si="51"/>
        <v>819.03800000000001</v>
      </c>
      <c r="AR125" s="390" t="e">
        <f t="shared" si="52"/>
        <v>#DIV/0!</v>
      </c>
      <c r="AS125" s="390">
        <f t="shared" si="53"/>
        <v>889.05304347826097</v>
      </c>
      <c r="AT125" s="390" t="e">
        <f t="shared" si="54"/>
        <v>#DIV/0!</v>
      </c>
      <c r="AU125" s="390" t="e">
        <f t="shared" si="55"/>
        <v>#DIV/0!</v>
      </c>
      <c r="AV125" s="390" t="e">
        <f t="shared" si="56"/>
        <v>#DIV/0!</v>
      </c>
      <c r="AW125" s="390" t="e">
        <f t="shared" si="57"/>
        <v>#DIV/0!</v>
      </c>
      <c r="AX125" s="390" t="e">
        <f t="shared" si="58"/>
        <v>#DIV/0!</v>
      </c>
      <c r="AY125" s="390">
        <f>AI125/'Приложение 1.1'!J123</f>
        <v>95.230931439497411</v>
      </c>
      <c r="AZ125" s="390">
        <v>730.08</v>
      </c>
      <c r="BA125" s="390">
        <v>2070.12</v>
      </c>
      <c r="BB125" s="390">
        <v>848.92</v>
      </c>
      <c r="BC125" s="390">
        <v>819.73</v>
      </c>
      <c r="BD125" s="390">
        <v>611.5</v>
      </c>
      <c r="BE125" s="390">
        <v>1080.04</v>
      </c>
      <c r="BF125" s="390">
        <v>2102000</v>
      </c>
      <c r="BG125" s="390">
        <f t="shared" si="59"/>
        <v>4422.8500000000004</v>
      </c>
      <c r="BH125" s="390">
        <v>8748.57</v>
      </c>
      <c r="BI125" s="390">
        <v>3389.61</v>
      </c>
      <c r="BJ125" s="390">
        <v>5995.76</v>
      </c>
      <c r="BK125" s="390">
        <v>548.62</v>
      </c>
      <c r="BL125" s="391" t="str">
        <f t="shared" si="60"/>
        <v xml:space="preserve"> </v>
      </c>
      <c r="BM125" s="391" t="str">
        <f t="shared" si="61"/>
        <v xml:space="preserve"> </v>
      </c>
      <c r="BN125" s="391" t="e">
        <f t="shared" si="62"/>
        <v>#DIV/0!</v>
      </c>
      <c r="BO125" s="391" t="str">
        <f t="shared" si="63"/>
        <v xml:space="preserve"> </v>
      </c>
      <c r="BP125" s="391" t="e">
        <f t="shared" si="64"/>
        <v>#DIV/0!</v>
      </c>
      <c r="BQ125" s="391" t="str">
        <f t="shared" si="65"/>
        <v xml:space="preserve"> </v>
      </c>
      <c r="BR125" s="391" t="e">
        <f t="shared" si="66"/>
        <v>#DIV/0!</v>
      </c>
      <c r="BS125" s="391" t="e">
        <f t="shared" si="67"/>
        <v>#DIV/0!</v>
      </c>
      <c r="BT125" s="391" t="e">
        <f t="shared" si="68"/>
        <v>#DIV/0!</v>
      </c>
      <c r="BU125" s="391" t="e">
        <f t="shared" si="69"/>
        <v>#DIV/0!</v>
      </c>
      <c r="BV125" s="391" t="e">
        <f t="shared" si="70"/>
        <v>#DIV/0!</v>
      </c>
      <c r="BW125" s="391" t="str">
        <f t="shared" si="71"/>
        <v xml:space="preserve"> </v>
      </c>
      <c r="BY125" s="388">
        <f t="shared" si="77"/>
        <v>4.9509100139164621</v>
      </c>
      <c r="BZ125" s="392">
        <f t="shared" si="78"/>
        <v>2.4754548344329024</v>
      </c>
      <c r="CA125" s="393" t="e">
        <f t="shared" si="79"/>
        <v>#DIV/0!</v>
      </c>
      <c r="CB125" s="390">
        <f t="shared" si="72"/>
        <v>4621.88</v>
      </c>
      <c r="CC125" s="18" t="e">
        <f t="shared" si="73"/>
        <v>#DIV/0!</v>
      </c>
    </row>
    <row r="126" spans="1:81" s="26" customFormat="1" ht="9" customHeight="1">
      <c r="A126" s="368">
        <v>110</v>
      </c>
      <c r="B126" s="394" t="s">
        <v>583</v>
      </c>
      <c r="C126" s="178">
        <v>1621.5</v>
      </c>
      <c r="D126" s="114"/>
      <c r="E126" s="389">
        <f t="shared" si="76"/>
        <v>-1712283.79</v>
      </c>
      <c r="F126" s="269">
        <v>3712632</v>
      </c>
      <c r="G126" s="178">
        <f t="shared" si="81"/>
        <v>2000348.21</v>
      </c>
      <c r="H126" s="361">
        <f t="shared" si="48"/>
        <v>0</v>
      </c>
      <c r="I126" s="178">
        <v>0</v>
      </c>
      <c r="J126" s="178">
        <v>0</v>
      </c>
      <c r="K126" s="178">
        <v>0</v>
      </c>
      <c r="L126" s="178">
        <v>0</v>
      </c>
      <c r="M126" s="178">
        <v>0</v>
      </c>
      <c r="N126" s="361">
        <v>0</v>
      </c>
      <c r="O126" s="361">
        <v>0</v>
      </c>
      <c r="P126" s="361">
        <v>0</v>
      </c>
      <c r="Q126" s="361">
        <v>0</v>
      </c>
      <c r="R126" s="361">
        <v>0</v>
      </c>
      <c r="S126" s="361">
        <v>0</v>
      </c>
      <c r="T126" s="103">
        <v>0</v>
      </c>
      <c r="U126" s="361">
        <v>0</v>
      </c>
      <c r="V126" s="114" t="s">
        <v>976</v>
      </c>
      <c r="W126" s="361">
        <v>534</v>
      </c>
      <c r="X126" s="361">
        <v>1840240.96</v>
      </c>
      <c r="Y126" s="361">
        <v>0</v>
      </c>
      <c r="Z126" s="361">
        <v>0</v>
      </c>
      <c r="AA126" s="361">
        <v>0</v>
      </c>
      <c r="AB126" s="361">
        <v>0</v>
      </c>
      <c r="AC126" s="361">
        <v>0</v>
      </c>
      <c r="AD126" s="361">
        <v>0</v>
      </c>
      <c r="AE126" s="361">
        <v>0</v>
      </c>
      <c r="AF126" s="361">
        <v>0</v>
      </c>
      <c r="AG126" s="361">
        <v>0</v>
      </c>
      <c r="AH126" s="361">
        <v>0</v>
      </c>
      <c r="AI126" s="361">
        <v>0</v>
      </c>
      <c r="AJ126" s="380">
        <v>104696.22</v>
      </c>
      <c r="AK126" s="380">
        <v>55411.03</v>
      </c>
      <c r="AL126" s="380">
        <v>0</v>
      </c>
      <c r="AN126" s="390">
        <f>I126/'Приложение 1.1'!J124</f>
        <v>0</v>
      </c>
      <c r="AO126" s="390" t="e">
        <f t="shared" si="49"/>
        <v>#DIV/0!</v>
      </c>
      <c r="AP126" s="390" t="e">
        <f t="shared" si="50"/>
        <v>#DIV/0!</v>
      </c>
      <c r="AQ126" s="390" t="e">
        <f t="shared" si="51"/>
        <v>#DIV/0!</v>
      </c>
      <c r="AR126" s="390" t="e">
        <f t="shared" si="52"/>
        <v>#DIV/0!</v>
      </c>
      <c r="AS126" s="390" t="e">
        <f t="shared" si="53"/>
        <v>#DIV/0!</v>
      </c>
      <c r="AT126" s="390" t="e">
        <f t="shared" si="54"/>
        <v>#DIV/0!</v>
      </c>
      <c r="AU126" s="390">
        <f t="shared" si="55"/>
        <v>3446.1441198501871</v>
      </c>
      <c r="AV126" s="390" t="e">
        <f t="shared" si="56"/>
        <v>#DIV/0!</v>
      </c>
      <c r="AW126" s="390" t="e">
        <f t="shared" si="57"/>
        <v>#DIV/0!</v>
      </c>
      <c r="AX126" s="390" t="e">
        <f t="shared" si="58"/>
        <v>#DIV/0!</v>
      </c>
      <c r="AY126" s="390">
        <f>AI126/'Приложение 1.1'!J124</f>
        <v>0</v>
      </c>
      <c r="AZ126" s="390">
        <v>730.08</v>
      </c>
      <c r="BA126" s="390">
        <v>2070.12</v>
      </c>
      <c r="BB126" s="390">
        <v>848.92</v>
      </c>
      <c r="BC126" s="390">
        <v>819.73</v>
      </c>
      <c r="BD126" s="390">
        <v>611.5</v>
      </c>
      <c r="BE126" s="390">
        <v>1080.04</v>
      </c>
      <c r="BF126" s="390">
        <v>2102000</v>
      </c>
      <c r="BG126" s="390">
        <f t="shared" si="59"/>
        <v>4422.8500000000004</v>
      </c>
      <c r="BH126" s="390">
        <v>8748.57</v>
      </c>
      <c r="BI126" s="390">
        <v>3389.61</v>
      </c>
      <c r="BJ126" s="390">
        <v>5995.76</v>
      </c>
      <c r="BK126" s="390">
        <v>548.62</v>
      </c>
      <c r="BL126" s="391" t="str">
        <f t="shared" si="60"/>
        <v xml:space="preserve"> </v>
      </c>
      <c r="BM126" s="391" t="e">
        <f t="shared" si="61"/>
        <v>#DIV/0!</v>
      </c>
      <c r="BN126" s="391" t="e">
        <f t="shared" si="62"/>
        <v>#DIV/0!</v>
      </c>
      <c r="BO126" s="391" t="e">
        <f t="shared" si="63"/>
        <v>#DIV/0!</v>
      </c>
      <c r="BP126" s="391" t="e">
        <f t="shared" si="64"/>
        <v>#DIV/0!</v>
      </c>
      <c r="BQ126" s="391" t="e">
        <f t="shared" si="65"/>
        <v>#DIV/0!</v>
      </c>
      <c r="BR126" s="391" t="e">
        <f t="shared" si="66"/>
        <v>#DIV/0!</v>
      </c>
      <c r="BS126" s="391" t="str">
        <f t="shared" si="67"/>
        <v xml:space="preserve"> </v>
      </c>
      <c r="BT126" s="391" t="e">
        <f t="shared" si="68"/>
        <v>#DIV/0!</v>
      </c>
      <c r="BU126" s="391" t="e">
        <f t="shared" si="69"/>
        <v>#DIV/0!</v>
      </c>
      <c r="BV126" s="391" t="e">
        <f t="shared" si="70"/>
        <v>#DIV/0!</v>
      </c>
      <c r="BW126" s="391" t="str">
        <f t="shared" si="71"/>
        <v xml:space="preserve"> </v>
      </c>
      <c r="BY126" s="388">
        <f t="shared" si="77"/>
        <v>5.2338997518836985</v>
      </c>
      <c r="BZ126" s="392">
        <f t="shared" si="78"/>
        <v>2.7700692170989569</v>
      </c>
      <c r="CA126" s="393">
        <f t="shared" si="79"/>
        <v>3745.9704307116103</v>
      </c>
      <c r="CB126" s="390">
        <f t="shared" si="72"/>
        <v>4621.88</v>
      </c>
      <c r="CC126" s="18" t="str">
        <f t="shared" si="73"/>
        <v xml:space="preserve"> </v>
      </c>
    </row>
    <row r="127" spans="1:81" s="26" customFormat="1" ht="9.75" customHeight="1">
      <c r="A127" s="368">
        <v>111</v>
      </c>
      <c r="B127" s="394" t="s">
        <v>584</v>
      </c>
      <c r="C127" s="178">
        <v>3465</v>
      </c>
      <c r="D127" s="114"/>
      <c r="E127" s="389">
        <f t="shared" si="76"/>
        <v>137170.10999999987</v>
      </c>
      <c r="F127" s="269">
        <v>3300660</v>
      </c>
      <c r="G127" s="178">
        <f t="shared" si="81"/>
        <v>3437830.11</v>
      </c>
      <c r="H127" s="361">
        <f t="shared" si="48"/>
        <v>0</v>
      </c>
      <c r="I127" s="178">
        <v>0</v>
      </c>
      <c r="J127" s="178">
        <v>0</v>
      </c>
      <c r="K127" s="178">
        <v>0</v>
      </c>
      <c r="L127" s="178">
        <v>0</v>
      </c>
      <c r="M127" s="178">
        <v>0</v>
      </c>
      <c r="N127" s="361">
        <v>0</v>
      </c>
      <c r="O127" s="361">
        <v>0</v>
      </c>
      <c r="P127" s="361">
        <v>0</v>
      </c>
      <c r="Q127" s="361">
        <v>0</v>
      </c>
      <c r="R127" s="361">
        <v>0</v>
      </c>
      <c r="S127" s="361">
        <v>0</v>
      </c>
      <c r="T127" s="103">
        <v>0</v>
      </c>
      <c r="U127" s="361">
        <v>0</v>
      </c>
      <c r="V127" s="114" t="s">
        <v>975</v>
      </c>
      <c r="W127" s="361">
        <v>909</v>
      </c>
      <c r="X127" s="361">
        <v>3317273.5</v>
      </c>
      <c r="Y127" s="361">
        <v>0</v>
      </c>
      <c r="Z127" s="361">
        <v>0</v>
      </c>
      <c r="AA127" s="361">
        <v>0</v>
      </c>
      <c r="AB127" s="361">
        <v>0</v>
      </c>
      <c r="AC127" s="361">
        <v>0</v>
      </c>
      <c r="AD127" s="361">
        <v>0</v>
      </c>
      <c r="AE127" s="361">
        <v>0</v>
      </c>
      <c r="AF127" s="361">
        <v>0</v>
      </c>
      <c r="AG127" s="361">
        <v>0</v>
      </c>
      <c r="AH127" s="361">
        <v>0</v>
      </c>
      <c r="AI127" s="361">
        <v>0</v>
      </c>
      <c r="AJ127" s="380">
        <v>71294.259999999995</v>
      </c>
      <c r="AK127" s="380">
        <v>49262.35</v>
      </c>
      <c r="AL127" s="380">
        <v>0</v>
      </c>
      <c r="AN127" s="390">
        <f>I127/'Приложение 1.1'!J125</f>
        <v>0</v>
      </c>
      <c r="AO127" s="390" t="e">
        <f t="shared" si="49"/>
        <v>#DIV/0!</v>
      </c>
      <c r="AP127" s="390" t="e">
        <f t="shared" si="50"/>
        <v>#DIV/0!</v>
      </c>
      <c r="AQ127" s="390" t="e">
        <f t="shared" si="51"/>
        <v>#DIV/0!</v>
      </c>
      <c r="AR127" s="390" t="e">
        <f t="shared" si="52"/>
        <v>#DIV/0!</v>
      </c>
      <c r="AS127" s="390" t="e">
        <f t="shared" si="53"/>
        <v>#DIV/0!</v>
      </c>
      <c r="AT127" s="390" t="e">
        <f t="shared" si="54"/>
        <v>#DIV/0!</v>
      </c>
      <c r="AU127" s="390">
        <f t="shared" si="55"/>
        <v>3649.3657865786577</v>
      </c>
      <c r="AV127" s="390" t="e">
        <f t="shared" si="56"/>
        <v>#DIV/0!</v>
      </c>
      <c r="AW127" s="390" t="e">
        <f t="shared" si="57"/>
        <v>#DIV/0!</v>
      </c>
      <c r="AX127" s="390" t="e">
        <f t="shared" si="58"/>
        <v>#DIV/0!</v>
      </c>
      <c r="AY127" s="390">
        <f>AI127/'Приложение 1.1'!J125</f>
        <v>0</v>
      </c>
      <c r="AZ127" s="390">
        <v>730.08</v>
      </c>
      <c r="BA127" s="390">
        <v>2070.12</v>
      </c>
      <c r="BB127" s="390">
        <v>848.92</v>
      </c>
      <c r="BC127" s="390">
        <v>819.73</v>
      </c>
      <c r="BD127" s="390">
        <v>611.5</v>
      </c>
      <c r="BE127" s="390">
        <v>1080.04</v>
      </c>
      <c r="BF127" s="390">
        <v>2102000</v>
      </c>
      <c r="BG127" s="390">
        <f t="shared" si="59"/>
        <v>4607.6000000000004</v>
      </c>
      <c r="BH127" s="390">
        <v>8748.57</v>
      </c>
      <c r="BI127" s="390">
        <v>3389.61</v>
      </c>
      <c r="BJ127" s="390">
        <v>5995.76</v>
      </c>
      <c r="BK127" s="390">
        <v>548.62</v>
      </c>
      <c r="BL127" s="391" t="str">
        <f t="shared" si="60"/>
        <v xml:space="preserve"> </v>
      </c>
      <c r="BM127" s="391" t="e">
        <f t="shared" si="61"/>
        <v>#DIV/0!</v>
      </c>
      <c r="BN127" s="391" t="e">
        <f t="shared" si="62"/>
        <v>#DIV/0!</v>
      </c>
      <c r="BO127" s="391" t="e">
        <f t="shared" si="63"/>
        <v>#DIV/0!</v>
      </c>
      <c r="BP127" s="391" t="e">
        <f t="shared" si="64"/>
        <v>#DIV/0!</v>
      </c>
      <c r="BQ127" s="391" t="e">
        <f t="shared" si="65"/>
        <v>#DIV/0!</v>
      </c>
      <c r="BR127" s="391" t="e">
        <f t="shared" si="66"/>
        <v>#DIV/0!</v>
      </c>
      <c r="BS127" s="391" t="str">
        <f t="shared" si="67"/>
        <v xml:space="preserve"> </v>
      </c>
      <c r="BT127" s="391" t="e">
        <f t="shared" si="68"/>
        <v>#DIV/0!</v>
      </c>
      <c r="BU127" s="391" t="e">
        <f t="shared" si="69"/>
        <v>#DIV/0!</v>
      </c>
      <c r="BV127" s="391" t="e">
        <f t="shared" si="70"/>
        <v>#DIV/0!</v>
      </c>
      <c r="BW127" s="391" t="str">
        <f t="shared" si="71"/>
        <v xml:space="preserve"> </v>
      </c>
      <c r="BY127" s="388">
        <f t="shared" si="77"/>
        <v>2.0738156836958996</v>
      </c>
      <c r="BZ127" s="392">
        <f t="shared" si="78"/>
        <v>1.4329489365022752</v>
      </c>
      <c r="CA127" s="393">
        <f t="shared" si="79"/>
        <v>3781.9913201320132</v>
      </c>
      <c r="CB127" s="390">
        <f t="shared" si="72"/>
        <v>4814.95</v>
      </c>
      <c r="CC127" s="18" t="str">
        <f t="shared" si="73"/>
        <v xml:space="preserve"> </v>
      </c>
    </row>
    <row r="128" spans="1:81" s="26" customFormat="1" ht="9" customHeight="1">
      <c r="A128" s="368">
        <v>112</v>
      </c>
      <c r="B128" s="395" t="s">
        <v>630</v>
      </c>
      <c r="C128" s="178">
        <v>2311.8000000000002</v>
      </c>
      <c r="D128" s="180"/>
      <c r="E128" s="389">
        <f t="shared" si="76"/>
        <v>2650.0300000000279</v>
      </c>
      <c r="F128" s="396">
        <v>1963596.8</v>
      </c>
      <c r="G128" s="178">
        <f t="shared" si="81"/>
        <v>1966246.83</v>
      </c>
      <c r="H128" s="361">
        <f t="shared" si="48"/>
        <v>0</v>
      </c>
      <c r="I128" s="178">
        <v>0</v>
      </c>
      <c r="J128" s="178">
        <v>0</v>
      </c>
      <c r="K128" s="178">
        <v>0</v>
      </c>
      <c r="L128" s="178">
        <v>0</v>
      </c>
      <c r="M128" s="178">
        <v>0</v>
      </c>
      <c r="N128" s="361">
        <v>0</v>
      </c>
      <c r="O128" s="361">
        <v>0</v>
      </c>
      <c r="P128" s="361">
        <v>0</v>
      </c>
      <c r="Q128" s="361">
        <v>0</v>
      </c>
      <c r="R128" s="361">
        <v>0</v>
      </c>
      <c r="S128" s="361">
        <v>0</v>
      </c>
      <c r="T128" s="103">
        <v>1</v>
      </c>
      <c r="U128" s="361">
        <v>1881566.72</v>
      </c>
      <c r="V128" s="180"/>
      <c r="W128" s="361">
        <v>0</v>
      </c>
      <c r="X128" s="361">
        <v>0</v>
      </c>
      <c r="Y128" s="361">
        <v>0</v>
      </c>
      <c r="Z128" s="361">
        <v>0</v>
      </c>
      <c r="AA128" s="361">
        <v>0</v>
      </c>
      <c r="AB128" s="361">
        <v>0</v>
      </c>
      <c r="AC128" s="361">
        <v>0</v>
      </c>
      <c r="AD128" s="361">
        <v>0</v>
      </c>
      <c r="AE128" s="361">
        <v>0</v>
      </c>
      <c r="AF128" s="361">
        <v>0</v>
      </c>
      <c r="AG128" s="361">
        <v>0</v>
      </c>
      <c r="AH128" s="361">
        <v>0</v>
      </c>
      <c r="AI128" s="361">
        <v>0</v>
      </c>
      <c r="AJ128" s="380">
        <v>55373.43</v>
      </c>
      <c r="AK128" s="380">
        <v>29306.68</v>
      </c>
      <c r="AL128" s="380">
        <v>0</v>
      </c>
      <c r="AN128" s="390">
        <f>I128/'Приложение 1.1'!J126</f>
        <v>0</v>
      </c>
      <c r="AO128" s="390" t="e">
        <f t="shared" si="49"/>
        <v>#DIV/0!</v>
      </c>
      <c r="AP128" s="390" t="e">
        <f t="shared" si="50"/>
        <v>#DIV/0!</v>
      </c>
      <c r="AQ128" s="390" t="e">
        <f t="shared" si="51"/>
        <v>#DIV/0!</v>
      </c>
      <c r="AR128" s="390" t="e">
        <f t="shared" si="52"/>
        <v>#DIV/0!</v>
      </c>
      <c r="AS128" s="390" t="e">
        <f t="shared" si="53"/>
        <v>#DIV/0!</v>
      </c>
      <c r="AT128" s="390">
        <f t="shared" si="54"/>
        <v>1881566.72</v>
      </c>
      <c r="AU128" s="390" t="e">
        <f t="shared" si="55"/>
        <v>#DIV/0!</v>
      </c>
      <c r="AV128" s="390" t="e">
        <f t="shared" si="56"/>
        <v>#DIV/0!</v>
      </c>
      <c r="AW128" s="390" t="e">
        <f t="shared" si="57"/>
        <v>#DIV/0!</v>
      </c>
      <c r="AX128" s="390" t="e">
        <f t="shared" si="58"/>
        <v>#DIV/0!</v>
      </c>
      <c r="AY128" s="390">
        <f>AI128/'Приложение 1.1'!J126</f>
        <v>0</v>
      </c>
      <c r="AZ128" s="390">
        <v>730.08</v>
      </c>
      <c r="BA128" s="390">
        <v>2070.12</v>
      </c>
      <c r="BB128" s="390">
        <v>848.92</v>
      </c>
      <c r="BC128" s="390">
        <v>819.73</v>
      </c>
      <c r="BD128" s="390">
        <v>611.5</v>
      </c>
      <c r="BE128" s="390">
        <v>1080.04</v>
      </c>
      <c r="BF128" s="390">
        <v>2102000</v>
      </c>
      <c r="BG128" s="390">
        <f t="shared" si="59"/>
        <v>4422.8500000000004</v>
      </c>
      <c r="BH128" s="390">
        <v>8748.57</v>
      </c>
      <c r="BI128" s="390">
        <v>3389.61</v>
      </c>
      <c r="BJ128" s="390">
        <v>5995.76</v>
      </c>
      <c r="BK128" s="390">
        <v>548.62</v>
      </c>
      <c r="BL128" s="391" t="str">
        <f t="shared" si="60"/>
        <v xml:space="preserve"> </v>
      </c>
      <c r="BM128" s="391" t="e">
        <f t="shared" si="61"/>
        <v>#DIV/0!</v>
      </c>
      <c r="BN128" s="391" t="e">
        <f t="shared" si="62"/>
        <v>#DIV/0!</v>
      </c>
      <c r="BO128" s="391" t="e">
        <f t="shared" si="63"/>
        <v>#DIV/0!</v>
      </c>
      <c r="BP128" s="391" t="e">
        <f t="shared" si="64"/>
        <v>#DIV/0!</v>
      </c>
      <c r="BQ128" s="391" t="e">
        <f t="shared" si="65"/>
        <v>#DIV/0!</v>
      </c>
      <c r="BR128" s="391" t="str">
        <f t="shared" si="66"/>
        <v xml:space="preserve"> </v>
      </c>
      <c r="BS128" s="391" t="e">
        <f t="shared" si="67"/>
        <v>#DIV/0!</v>
      </c>
      <c r="BT128" s="391" t="e">
        <f t="shared" si="68"/>
        <v>#DIV/0!</v>
      </c>
      <c r="BU128" s="391" t="e">
        <f t="shared" si="69"/>
        <v>#DIV/0!</v>
      </c>
      <c r="BV128" s="391" t="e">
        <f t="shared" si="70"/>
        <v>#DIV/0!</v>
      </c>
      <c r="BW128" s="391" t="str">
        <f t="shared" si="71"/>
        <v xml:space="preserve"> </v>
      </c>
      <c r="BY128" s="388">
        <f t="shared" si="77"/>
        <v>2.8161993273245352</v>
      </c>
      <c r="BZ128" s="392">
        <f t="shared" si="78"/>
        <v>1.4904883533874533</v>
      </c>
      <c r="CA128" s="393">
        <f>G128/T128</f>
        <v>1966246.83</v>
      </c>
      <c r="CB128" s="390">
        <v>2196590</v>
      </c>
      <c r="CC128" s="18" t="str">
        <f t="shared" si="73"/>
        <v xml:space="preserve"> </v>
      </c>
    </row>
    <row r="129" spans="1:81" s="26" customFormat="1" ht="9" customHeight="1">
      <c r="A129" s="368">
        <v>113</v>
      </c>
      <c r="B129" s="395" t="s">
        <v>1005</v>
      </c>
      <c r="C129" s="178">
        <v>3544.6</v>
      </c>
      <c r="D129" s="114"/>
      <c r="E129" s="389">
        <f t="shared" si="76"/>
        <v>-1092322.4700000002</v>
      </c>
      <c r="F129" s="269">
        <v>4220844</v>
      </c>
      <c r="G129" s="178">
        <f t="shared" si="81"/>
        <v>3128521.53</v>
      </c>
      <c r="H129" s="361">
        <f t="shared" si="48"/>
        <v>0</v>
      </c>
      <c r="I129" s="178">
        <v>0</v>
      </c>
      <c r="J129" s="178">
        <v>0</v>
      </c>
      <c r="K129" s="178">
        <v>0</v>
      </c>
      <c r="L129" s="178">
        <v>0</v>
      </c>
      <c r="M129" s="178">
        <v>0</v>
      </c>
      <c r="N129" s="361">
        <v>0</v>
      </c>
      <c r="O129" s="361">
        <v>0</v>
      </c>
      <c r="P129" s="361">
        <v>0</v>
      </c>
      <c r="Q129" s="361">
        <v>0</v>
      </c>
      <c r="R129" s="361">
        <v>0</v>
      </c>
      <c r="S129" s="361">
        <v>0</v>
      </c>
      <c r="T129" s="103">
        <v>0</v>
      </c>
      <c r="U129" s="361">
        <v>0</v>
      </c>
      <c r="V129" s="114" t="s">
        <v>975</v>
      </c>
      <c r="W129" s="361">
        <v>967</v>
      </c>
      <c r="X129" s="361">
        <v>2974355.2</v>
      </c>
      <c r="Y129" s="361">
        <v>0</v>
      </c>
      <c r="Z129" s="361">
        <v>0</v>
      </c>
      <c r="AA129" s="361">
        <v>0</v>
      </c>
      <c r="AB129" s="361">
        <v>0</v>
      </c>
      <c r="AC129" s="361">
        <v>0</v>
      </c>
      <c r="AD129" s="361">
        <v>0</v>
      </c>
      <c r="AE129" s="361">
        <v>0</v>
      </c>
      <c r="AF129" s="361">
        <v>0</v>
      </c>
      <c r="AG129" s="361">
        <v>0</v>
      </c>
      <c r="AH129" s="361">
        <v>0</v>
      </c>
      <c r="AI129" s="361">
        <v>0</v>
      </c>
      <c r="AJ129" s="380">
        <v>91170.23</v>
      </c>
      <c r="AK129" s="380">
        <v>62996.1</v>
      </c>
      <c r="AL129" s="380">
        <v>0</v>
      </c>
      <c r="AN129" s="390">
        <f>I129/'Приложение 1.1'!J127</f>
        <v>0</v>
      </c>
      <c r="AO129" s="390" t="e">
        <f t="shared" si="49"/>
        <v>#DIV/0!</v>
      </c>
      <c r="AP129" s="390" t="e">
        <f t="shared" si="50"/>
        <v>#DIV/0!</v>
      </c>
      <c r="AQ129" s="390" t="e">
        <f t="shared" si="51"/>
        <v>#DIV/0!</v>
      </c>
      <c r="AR129" s="390" t="e">
        <f t="shared" si="52"/>
        <v>#DIV/0!</v>
      </c>
      <c r="AS129" s="390" t="e">
        <f t="shared" si="53"/>
        <v>#DIV/0!</v>
      </c>
      <c r="AT129" s="390" t="e">
        <f t="shared" si="54"/>
        <v>#DIV/0!</v>
      </c>
      <c r="AU129" s="390">
        <f t="shared" si="55"/>
        <v>3075.8585315408482</v>
      </c>
      <c r="AV129" s="390" t="e">
        <f t="shared" si="56"/>
        <v>#DIV/0!</v>
      </c>
      <c r="AW129" s="390" t="e">
        <f t="shared" si="57"/>
        <v>#DIV/0!</v>
      </c>
      <c r="AX129" s="390" t="e">
        <f t="shared" si="58"/>
        <v>#DIV/0!</v>
      </c>
      <c r="AY129" s="390">
        <f>AI129/'Приложение 1.1'!J127</f>
        <v>0</v>
      </c>
      <c r="AZ129" s="390">
        <v>730.08</v>
      </c>
      <c r="BA129" s="390">
        <v>2070.12</v>
      </c>
      <c r="BB129" s="390">
        <v>848.92</v>
      </c>
      <c r="BC129" s="390">
        <v>819.73</v>
      </c>
      <c r="BD129" s="390">
        <v>611.5</v>
      </c>
      <c r="BE129" s="390">
        <v>1080.04</v>
      </c>
      <c r="BF129" s="390">
        <v>2102000</v>
      </c>
      <c r="BG129" s="390">
        <f t="shared" si="59"/>
        <v>4607.6000000000004</v>
      </c>
      <c r="BH129" s="390">
        <v>8748.57</v>
      </c>
      <c r="BI129" s="390">
        <v>3389.61</v>
      </c>
      <c r="BJ129" s="390">
        <v>5995.76</v>
      </c>
      <c r="BK129" s="390">
        <v>548.62</v>
      </c>
      <c r="BL129" s="391" t="str">
        <f t="shared" si="60"/>
        <v xml:space="preserve"> </v>
      </c>
      <c r="BM129" s="391" t="e">
        <f t="shared" si="61"/>
        <v>#DIV/0!</v>
      </c>
      <c r="BN129" s="391" t="e">
        <f t="shared" si="62"/>
        <v>#DIV/0!</v>
      </c>
      <c r="BO129" s="391" t="e">
        <f t="shared" si="63"/>
        <v>#DIV/0!</v>
      </c>
      <c r="BP129" s="391" t="e">
        <f t="shared" si="64"/>
        <v>#DIV/0!</v>
      </c>
      <c r="BQ129" s="391" t="e">
        <f t="shared" si="65"/>
        <v>#DIV/0!</v>
      </c>
      <c r="BR129" s="391" t="e">
        <f t="shared" si="66"/>
        <v>#DIV/0!</v>
      </c>
      <c r="BS129" s="391" t="str">
        <f t="shared" si="67"/>
        <v xml:space="preserve"> </v>
      </c>
      <c r="BT129" s="391" t="e">
        <f t="shared" si="68"/>
        <v>#DIV/0!</v>
      </c>
      <c r="BU129" s="391" t="e">
        <f t="shared" si="69"/>
        <v>#DIV/0!</v>
      </c>
      <c r="BV129" s="391" t="e">
        <f t="shared" si="70"/>
        <v>#DIV/0!</v>
      </c>
      <c r="BW129" s="391" t="str">
        <f t="shared" si="71"/>
        <v xml:space="preserve"> </v>
      </c>
      <c r="BY129" s="388">
        <f t="shared" si="77"/>
        <v>2.914163419549809</v>
      </c>
      <c r="BZ129" s="392">
        <f t="shared" si="78"/>
        <v>2.0136060882406648</v>
      </c>
      <c r="CA129" s="393">
        <f>G129/W129</f>
        <v>3235.2859669079626</v>
      </c>
      <c r="CB129" s="390">
        <f t="shared" si="72"/>
        <v>4814.95</v>
      </c>
      <c r="CC129" s="18" t="str">
        <f t="shared" si="73"/>
        <v xml:space="preserve"> </v>
      </c>
    </row>
    <row r="130" spans="1:81" s="26" customFormat="1" ht="9" customHeight="1">
      <c r="A130" s="368">
        <v>114</v>
      </c>
      <c r="B130" s="395" t="s">
        <v>202</v>
      </c>
      <c r="C130" s="178">
        <v>2024.8</v>
      </c>
      <c r="D130" s="180"/>
      <c r="E130" s="389">
        <f t="shared" si="76"/>
        <v>-1662878.1</v>
      </c>
      <c r="F130" s="396">
        <v>5250124.17</v>
      </c>
      <c r="G130" s="178">
        <f t="shared" si="81"/>
        <v>3587246.07</v>
      </c>
      <c r="H130" s="361">
        <f>ROUND(I130+K130+M130+O130+Q130+S130,2)</f>
        <v>2816027</v>
      </c>
      <c r="I130" s="178">
        <v>1013927</v>
      </c>
      <c r="J130" s="178">
        <v>1419</v>
      </c>
      <c r="K130" s="178">
        <v>1478934</v>
      </c>
      <c r="L130" s="178">
        <v>0</v>
      </c>
      <c r="M130" s="178">
        <v>0</v>
      </c>
      <c r="N130" s="361">
        <v>246</v>
      </c>
      <c r="O130" s="361">
        <v>163947</v>
      </c>
      <c r="P130" s="361">
        <v>356</v>
      </c>
      <c r="Q130" s="361">
        <v>159219</v>
      </c>
      <c r="R130" s="361">
        <v>0</v>
      </c>
      <c r="S130" s="361">
        <v>0</v>
      </c>
      <c r="T130" s="103">
        <v>0</v>
      </c>
      <c r="U130" s="361">
        <v>0</v>
      </c>
      <c r="V130" s="180"/>
      <c r="W130" s="361">
        <v>0</v>
      </c>
      <c r="X130" s="361">
        <v>0</v>
      </c>
      <c r="Y130" s="361">
        <v>0</v>
      </c>
      <c r="Z130" s="361">
        <v>0</v>
      </c>
      <c r="AA130" s="361">
        <v>0</v>
      </c>
      <c r="AB130" s="361">
        <v>0</v>
      </c>
      <c r="AC130" s="361">
        <v>0</v>
      </c>
      <c r="AD130" s="361">
        <v>0</v>
      </c>
      <c r="AE130" s="361">
        <v>0</v>
      </c>
      <c r="AF130" s="361">
        <v>0</v>
      </c>
      <c r="AG130" s="361">
        <v>0</v>
      </c>
      <c r="AH130" s="361">
        <v>0</v>
      </c>
      <c r="AI130" s="361">
        <v>535751</v>
      </c>
      <c r="AJ130" s="380">
        <v>156716.21</v>
      </c>
      <c r="AK130" s="380">
        <v>78751.86</v>
      </c>
      <c r="AL130" s="380">
        <v>0</v>
      </c>
      <c r="AN130" s="390">
        <f>I130/'Приложение 1.1'!J128</f>
        <v>500.75414855788227</v>
      </c>
      <c r="AO130" s="390">
        <f t="shared" si="49"/>
        <v>1042.2367864693447</v>
      </c>
      <c r="AP130" s="390" t="e">
        <f t="shared" si="50"/>
        <v>#DIV/0!</v>
      </c>
      <c r="AQ130" s="390">
        <f t="shared" si="51"/>
        <v>666.45121951219517</v>
      </c>
      <c r="AR130" s="390">
        <f t="shared" si="52"/>
        <v>447.24438202247188</v>
      </c>
      <c r="AS130" s="390" t="e">
        <f t="shared" si="53"/>
        <v>#DIV/0!</v>
      </c>
      <c r="AT130" s="390" t="e">
        <f t="shared" si="54"/>
        <v>#DIV/0!</v>
      </c>
      <c r="AU130" s="390" t="e">
        <f t="shared" si="55"/>
        <v>#DIV/0!</v>
      </c>
      <c r="AV130" s="390" t="e">
        <f t="shared" si="56"/>
        <v>#DIV/0!</v>
      </c>
      <c r="AW130" s="390" t="e">
        <f t="shared" si="57"/>
        <v>#DIV/0!</v>
      </c>
      <c r="AX130" s="390" t="e">
        <f t="shared" si="58"/>
        <v>#DIV/0!</v>
      </c>
      <c r="AY130" s="390">
        <f>AI130/'Приложение 1.1'!J128</f>
        <v>264.59452785460292</v>
      </c>
      <c r="AZ130" s="390">
        <v>730.08</v>
      </c>
      <c r="BA130" s="390">
        <v>2070.12</v>
      </c>
      <c r="BB130" s="390">
        <v>848.92</v>
      </c>
      <c r="BC130" s="390">
        <v>819.73</v>
      </c>
      <c r="BD130" s="390">
        <v>611.5</v>
      </c>
      <c r="BE130" s="390">
        <v>1080.04</v>
      </c>
      <c r="BF130" s="390">
        <v>2102000</v>
      </c>
      <c r="BG130" s="390">
        <f t="shared" si="59"/>
        <v>4422.8500000000004</v>
      </c>
      <c r="BH130" s="390">
        <v>8748.57</v>
      </c>
      <c r="BI130" s="390">
        <v>3389.61</v>
      </c>
      <c r="BJ130" s="390">
        <v>5995.76</v>
      </c>
      <c r="BK130" s="390">
        <v>548.62</v>
      </c>
      <c r="BL130" s="391" t="str">
        <f t="shared" si="60"/>
        <v xml:space="preserve"> </v>
      </c>
      <c r="BM130" s="391" t="str">
        <f t="shared" si="61"/>
        <v xml:space="preserve"> </v>
      </c>
      <c r="BN130" s="391" t="e">
        <f t="shared" si="62"/>
        <v>#DIV/0!</v>
      </c>
      <c r="BO130" s="391" t="str">
        <f t="shared" si="63"/>
        <v xml:space="preserve"> </v>
      </c>
      <c r="BP130" s="391" t="str">
        <f t="shared" si="64"/>
        <v xml:space="preserve"> </v>
      </c>
      <c r="BQ130" s="391" t="e">
        <f t="shared" si="65"/>
        <v>#DIV/0!</v>
      </c>
      <c r="BR130" s="391" t="e">
        <f t="shared" si="66"/>
        <v>#DIV/0!</v>
      </c>
      <c r="BS130" s="391" t="e">
        <f t="shared" si="67"/>
        <v>#DIV/0!</v>
      </c>
      <c r="BT130" s="391" t="e">
        <f t="shared" si="68"/>
        <v>#DIV/0!</v>
      </c>
      <c r="BU130" s="391" t="e">
        <f t="shared" si="69"/>
        <v>#DIV/0!</v>
      </c>
      <c r="BV130" s="391" t="e">
        <f t="shared" si="70"/>
        <v>#DIV/0!</v>
      </c>
      <c r="BW130" s="391" t="str">
        <f t="shared" si="71"/>
        <v xml:space="preserve"> </v>
      </c>
      <c r="BY130" s="388">
        <f t="shared" si="77"/>
        <v>4.3687053227435833</v>
      </c>
      <c r="BZ130" s="392">
        <f t="shared" si="78"/>
        <v>2.1953291874398793</v>
      </c>
      <c r="CA130" s="393" t="e">
        <f>G130/W130</f>
        <v>#DIV/0!</v>
      </c>
      <c r="CB130" s="390">
        <f t="shared" si="72"/>
        <v>4621.88</v>
      </c>
      <c r="CC130" s="18" t="e">
        <f t="shared" si="73"/>
        <v>#DIV/0!</v>
      </c>
    </row>
    <row r="131" spans="1:81" s="26" customFormat="1" ht="9" customHeight="1">
      <c r="A131" s="368">
        <v>115</v>
      </c>
      <c r="B131" s="395" t="s">
        <v>1132</v>
      </c>
      <c r="C131" s="178">
        <v>5532.6</v>
      </c>
      <c r="D131" s="114"/>
      <c r="E131" s="389">
        <f t="shared" si="76"/>
        <v>-994526.24000000022</v>
      </c>
      <c r="F131" s="269">
        <v>5177702</v>
      </c>
      <c r="G131" s="178">
        <f t="shared" si="81"/>
        <v>4183175.76</v>
      </c>
      <c r="H131" s="361">
        <f t="shared" si="48"/>
        <v>0</v>
      </c>
      <c r="I131" s="178">
        <v>0</v>
      </c>
      <c r="J131" s="178">
        <v>0</v>
      </c>
      <c r="K131" s="178">
        <v>0</v>
      </c>
      <c r="L131" s="178">
        <v>0</v>
      </c>
      <c r="M131" s="178">
        <v>0</v>
      </c>
      <c r="N131" s="361">
        <v>0</v>
      </c>
      <c r="O131" s="361">
        <v>0</v>
      </c>
      <c r="P131" s="361">
        <v>0</v>
      </c>
      <c r="Q131" s="361">
        <v>0</v>
      </c>
      <c r="R131" s="361">
        <v>0</v>
      </c>
      <c r="S131" s="361">
        <v>0</v>
      </c>
      <c r="T131" s="103">
        <v>0</v>
      </c>
      <c r="U131" s="361">
        <v>0</v>
      </c>
      <c r="V131" s="114" t="s">
        <v>975</v>
      </c>
      <c r="W131" s="361">
        <v>1522.1</v>
      </c>
      <c r="X131" s="361">
        <v>3990184.4</v>
      </c>
      <c r="Y131" s="361">
        <v>0</v>
      </c>
      <c r="Z131" s="361">
        <v>0</v>
      </c>
      <c r="AA131" s="361">
        <v>0</v>
      </c>
      <c r="AB131" s="361">
        <v>0</v>
      </c>
      <c r="AC131" s="361">
        <v>0</v>
      </c>
      <c r="AD131" s="361">
        <v>0</v>
      </c>
      <c r="AE131" s="361">
        <v>0</v>
      </c>
      <c r="AF131" s="361">
        <v>0</v>
      </c>
      <c r="AG131" s="361">
        <v>0</v>
      </c>
      <c r="AH131" s="361">
        <v>0</v>
      </c>
      <c r="AI131" s="361">
        <v>0</v>
      </c>
      <c r="AJ131" s="380">
        <v>115714.16</v>
      </c>
      <c r="AK131" s="380">
        <v>77277.2</v>
      </c>
      <c r="AL131" s="380">
        <v>0</v>
      </c>
      <c r="AN131" s="390">
        <f>I131/'Приложение 1.1'!J129</f>
        <v>0</v>
      </c>
      <c r="AO131" s="390" t="e">
        <f t="shared" si="49"/>
        <v>#DIV/0!</v>
      </c>
      <c r="AP131" s="390" t="e">
        <f t="shared" si="50"/>
        <v>#DIV/0!</v>
      </c>
      <c r="AQ131" s="390" t="e">
        <f t="shared" si="51"/>
        <v>#DIV/0!</v>
      </c>
      <c r="AR131" s="390" t="e">
        <f t="shared" si="52"/>
        <v>#DIV/0!</v>
      </c>
      <c r="AS131" s="390" t="e">
        <f t="shared" si="53"/>
        <v>#DIV/0!</v>
      </c>
      <c r="AT131" s="390" t="e">
        <f t="shared" si="54"/>
        <v>#DIV/0!</v>
      </c>
      <c r="AU131" s="390">
        <f t="shared" si="55"/>
        <v>2621.4995072597071</v>
      </c>
      <c r="AV131" s="390" t="e">
        <f t="shared" si="56"/>
        <v>#DIV/0!</v>
      </c>
      <c r="AW131" s="390" t="e">
        <f t="shared" si="57"/>
        <v>#DIV/0!</v>
      </c>
      <c r="AX131" s="390" t="e">
        <f t="shared" si="58"/>
        <v>#DIV/0!</v>
      </c>
      <c r="AY131" s="390">
        <f>AI131/'Приложение 1.1'!J129</f>
        <v>0</v>
      </c>
      <c r="AZ131" s="390">
        <v>730.08</v>
      </c>
      <c r="BA131" s="390">
        <v>2070.12</v>
      </c>
      <c r="BB131" s="390">
        <v>848.92</v>
      </c>
      <c r="BC131" s="390">
        <v>819.73</v>
      </c>
      <c r="BD131" s="390">
        <v>611.5</v>
      </c>
      <c r="BE131" s="390">
        <v>1080.04</v>
      </c>
      <c r="BF131" s="390">
        <v>2102000</v>
      </c>
      <c r="BG131" s="390">
        <f t="shared" si="59"/>
        <v>4607.6000000000004</v>
      </c>
      <c r="BH131" s="390">
        <v>8748.57</v>
      </c>
      <c r="BI131" s="390">
        <v>3389.61</v>
      </c>
      <c r="BJ131" s="390">
        <v>5995.76</v>
      </c>
      <c r="BK131" s="390">
        <v>548.62</v>
      </c>
      <c r="BL131" s="391" t="str">
        <f t="shared" si="60"/>
        <v xml:space="preserve"> </v>
      </c>
      <c r="BM131" s="391" t="e">
        <f t="shared" si="61"/>
        <v>#DIV/0!</v>
      </c>
      <c r="BN131" s="391" t="e">
        <f t="shared" si="62"/>
        <v>#DIV/0!</v>
      </c>
      <c r="BO131" s="391" t="e">
        <f t="shared" si="63"/>
        <v>#DIV/0!</v>
      </c>
      <c r="BP131" s="391" t="e">
        <f t="shared" si="64"/>
        <v>#DIV/0!</v>
      </c>
      <c r="BQ131" s="391" t="e">
        <f t="shared" si="65"/>
        <v>#DIV/0!</v>
      </c>
      <c r="BR131" s="391" t="e">
        <f t="shared" si="66"/>
        <v>#DIV/0!</v>
      </c>
      <c r="BS131" s="391" t="str">
        <f t="shared" si="67"/>
        <v xml:space="preserve"> </v>
      </c>
      <c r="BT131" s="391" t="e">
        <f t="shared" si="68"/>
        <v>#DIV/0!</v>
      </c>
      <c r="BU131" s="391" t="e">
        <f t="shared" si="69"/>
        <v>#DIV/0!</v>
      </c>
      <c r="BV131" s="391" t="e">
        <f t="shared" si="70"/>
        <v>#DIV/0!</v>
      </c>
      <c r="BW131" s="391" t="str">
        <f t="shared" si="71"/>
        <v xml:space="preserve"> </v>
      </c>
      <c r="BY131" s="388">
        <f t="shared" si="77"/>
        <v>2.7661797313531959</v>
      </c>
      <c r="BZ131" s="392">
        <f t="shared" si="78"/>
        <v>1.847333328399283</v>
      </c>
      <c r="CA131" s="393">
        <f>G131/W131</f>
        <v>2748.2923329610408</v>
      </c>
      <c r="CB131" s="390">
        <f t="shared" si="72"/>
        <v>4814.95</v>
      </c>
      <c r="CC131" s="18" t="str">
        <f t="shared" si="73"/>
        <v xml:space="preserve"> </v>
      </c>
    </row>
    <row r="132" spans="1:81" s="26" customFormat="1" ht="9" customHeight="1">
      <c r="A132" s="368">
        <v>116</v>
      </c>
      <c r="B132" s="397" t="s">
        <v>1019</v>
      </c>
      <c r="C132" s="178">
        <v>2856</v>
      </c>
      <c r="D132" s="114"/>
      <c r="E132" s="389">
        <f t="shared" si="76"/>
        <v>-1181560.96</v>
      </c>
      <c r="F132" s="269">
        <v>1685040</v>
      </c>
      <c r="G132" s="178">
        <f t="shared" si="81"/>
        <v>503479.03999999998</v>
      </c>
      <c r="H132" s="361">
        <f>ROUND(I132+K132+M132+O132+Q132+S132,2)</f>
        <v>427905</v>
      </c>
      <c r="I132" s="178">
        <v>132904</v>
      </c>
      <c r="J132" s="178">
        <v>0</v>
      </c>
      <c r="K132" s="178">
        <v>0</v>
      </c>
      <c r="L132" s="178">
        <v>0</v>
      </c>
      <c r="M132" s="178">
        <v>0</v>
      </c>
      <c r="N132" s="361">
        <v>0</v>
      </c>
      <c r="O132" s="361">
        <v>0</v>
      </c>
      <c r="P132" s="361">
        <v>0</v>
      </c>
      <c r="Q132" s="361">
        <v>0</v>
      </c>
      <c r="R132" s="361">
        <v>289.22000000000003</v>
      </c>
      <c r="S132" s="361">
        <v>295001</v>
      </c>
      <c r="T132" s="103">
        <v>0</v>
      </c>
      <c r="U132" s="361">
        <v>0</v>
      </c>
      <c r="V132" s="114"/>
      <c r="W132" s="361">
        <v>0</v>
      </c>
      <c r="X132" s="361">
        <v>0</v>
      </c>
      <c r="Y132" s="361">
        <v>0</v>
      </c>
      <c r="Z132" s="361">
        <v>0</v>
      </c>
      <c r="AA132" s="361">
        <v>0</v>
      </c>
      <c r="AB132" s="361">
        <v>0</v>
      </c>
      <c r="AC132" s="361">
        <v>0</v>
      </c>
      <c r="AD132" s="361">
        <v>0</v>
      </c>
      <c r="AE132" s="361">
        <v>0</v>
      </c>
      <c r="AF132" s="361">
        <v>0</v>
      </c>
      <c r="AG132" s="361">
        <v>0</v>
      </c>
      <c r="AH132" s="361">
        <v>0</v>
      </c>
      <c r="AI132" s="361">
        <v>0</v>
      </c>
      <c r="AJ132" s="380">
        <v>50298.44</v>
      </c>
      <c r="AK132" s="380">
        <v>25275.599999999999</v>
      </c>
      <c r="AL132" s="380">
        <v>0</v>
      </c>
      <c r="AN132" s="390">
        <f>I132/'Приложение 1.1'!J130</f>
        <v>46.535014005602243</v>
      </c>
      <c r="AO132" s="390" t="e">
        <f t="shared" si="49"/>
        <v>#DIV/0!</v>
      </c>
      <c r="AP132" s="390" t="e">
        <f t="shared" si="50"/>
        <v>#DIV/0!</v>
      </c>
      <c r="AQ132" s="390" t="e">
        <f t="shared" si="51"/>
        <v>#DIV/0!</v>
      </c>
      <c r="AR132" s="390" t="e">
        <f t="shared" si="52"/>
        <v>#DIV/0!</v>
      </c>
      <c r="AS132" s="390">
        <f t="shared" si="53"/>
        <v>1019.9882442431366</v>
      </c>
      <c r="AT132" s="390" t="e">
        <f t="shared" si="54"/>
        <v>#DIV/0!</v>
      </c>
      <c r="AU132" s="390" t="e">
        <f t="shared" si="55"/>
        <v>#DIV/0!</v>
      </c>
      <c r="AV132" s="390" t="e">
        <f t="shared" si="56"/>
        <v>#DIV/0!</v>
      </c>
      <c r="AW132" s="390" t="e">
        <f t="shared" si="57"/>
        <v>#DIV/0!</v>
      </c>
      <c r="AX132" s="390" t="e">
        <f t="shared" si="58"/>
        <v>#DIV/0!</v>
      </c>
      <c r="AY132" s="390">
        <f>AI132/'Приложение 1.1'!J130</f>
        <v>0</v>
      </c>
      <c r="AZ132" s="390">
        <v>730.08</v>
      </c>
      <c r="BA132" s="390">
        <v>2070.12</v>
      </c>
      <c r="BB132" s="390">
        <v>848.92</v>
      </c>
      <c r="BC132" s="390">
        <v>819.73</v>
      </c>
      <c r="BD132" s="390">
        <v>611.5</v>
      </c>
      <c r="BE132" s="390">
        <v>1080.04</v>
      </c>
      <c r="BF132" s="390">
        <v>2102000</v>
      </c>
      <c r="BG132" s="390">
        <f t="shared" si="59"/>
        <v>4422.8500000000004</v>
      </c>
      <c r="BH132" s="390">
        <v>8748.57</v>
      </c>
      <c r="BI132" s="390">
        <v>3389.61</v>
      </c>
      <c r="BJ132" s="390">
        <v>5995.76</v>
      </c>
      <c r="BK132" s="390">
        <v>548.62</v>
      </c>
      <c r="BL132" s="391" t="str">
        <f t="shared" si="60"/>
        <v xml:space="preserve"> </v>
      </c>
      <c r="BM132" s="391" t="e">
        <f t="shared" si="61"/>
        <v>#DIV/0!</v>
      </c>
      <c r="BN132" s="391" t="e">
        <f t="shared" si="62"/>
        <v>#DIV/0!</v>
      </c>
      <c r="BO132" s="391" t="e">
        <f t="shared" si="63"/>
        <v>#DIV/0!</v>
      </c>
      <c r="BP132" s="391" t="e">
        <f t="shared" si="64"/>
        <v>#DIV/0!</v>
      </c>
      <c r="BQ132" s="391" t="str">
        <f t="shared" si="65"/>
        <v xml:space="preserve"> </v>
      </c>
      <c r="BR132" s="391" t="e">
        <f t="shared" si="66"/>
        <v>#DIV/0!</v>
      </c>
      <c r="BS132" s="391" t="e">
        <f t="shared" si="67"/>
        <v>#DIV/0!</v>
      </c>
      <c r="BT132" s="391" t="e">
        <f t="shared" si="68"/>
        <v>#DIV/0!</v>
      </c>
      <c r="BU132" s="391" t="e">
        <f t="shared" si="69"/>
        <v>#DIV/0!</v>
      </c>
      <c r="BV132" s="391" t="e">
        <f t="shared" si="70"/>
        <v>#DIV/0!</v>
      </c>
      <c r="BW132" s="391" t="str">
        <f t="shared" si="71"/>
        <v xml:space="preserve"> </v>
      </c>
      <c r="BY132" s="388">
        <f t="shared" si="77"/>
        <v>9.9901755592447312</v>
      </c>
      <c r="BZ132" s="392">
        <f t="shared" si="78"/>
        <v>5.0201891224707191</v>
      </c>
      <c r="CA132" s="393" t="e">
        <f>G132/W132</f>
        <v>#DIV/0!</v>
      </c>
      <c r="CB132" s="390">
        <f t="shared" si="72"/>
        <v>4621.88</v>
      </c>
      <c r="CC132" s="18" t="e">
        <f t="shared" si="73"/>
        <v>#DIV/0!</v>
      </c>
    </row>
    <row r="133" spans="1:81" s="26" customFormat="1" ht="9" customHeight="1">
      <c r="A133" s="368">
        <v>117</v>
      </c>
      <c r="B133" s="397" t="s">
        <v>1020</v>
      </c>
      <c r="C133" s="178">
        <v>1259.0999999999999</v>
      </c>
      <c r="D133" s="180"/>
      <c r="E133" s="389">
        <f t="shared" si="76"/>
        <v>-355588.40999999968</v>
      </c>
      <c r="F133" s="396">
        <v>3646303.2399999998</v>
      </c>
      <c r="G133" s="178">
        <f>ROUND(H133+U133+X133+Z133+AB133+AD133+AF133+AH133+AI133+AJ133+AK133+AL133,2)</f>
        <v>3290714.83</v>
      </c>
      <c r="H133" s="361">
        <f>ROUND(I133+K133+M133+O133+Q133+S133,2)</f>
        <v>2572638</v>
      </c>
      <c r="I133" s="178">
        <v>344106</v>
      </c>
      <c r="J133" s="178">
        <v>748</v>
      </c>
      <c r="K133" s="178">
        <v>1496534</v>
      </c>
      <c r="L133" s="178">
        <v>0</v>
      </c>
      <c r="M133" s="178">
        <v>0</v>
      </c>
      <c r="N133" s="361">
        <v>72</v>
      </c>
      <c r="O133" s="361">
        <v>38657</v>
      </c>
      <c r="P133" s="361">
        <v>778.74</v>
      </c>
      <c r="Q133" s="361">
        <v>468792</v>
      </c>
      <c r="R133" s="361">
        <v>359.5</v>
      </c>
      <c r="S133" s="361">
        <v>224549</v>
      </c>
      <c r="T133" s="103">
        <v>0</v>
      </c>
      <c r="U133" s="361">
        <v>0</v>
      </c>
      <c r="V133" s="180"/>
      <c r="W133" s="361">
        <v>0</v>
      </c>
      <c r="X133" s="361">
        <v>0</v>
      </c>
      <c r="Y133" s="361">
        <v>0</v>
      </c>
      <c r="Z133" s="361">
        <v>0</v>
      </c>
      <c r="AA133" s="361">
        <v>0</v>
      </c>
      <c r="AB133" s="361">
        <v>0</v>
      </c>
      <c r="AC133" s="361">
        <v>0</v>
      </c>
      <c r="AD133" s="361">
        <v>0</v>
      </c>
      <c r="AE133" s="361">
        <v>0</v>
      </c>
      <c r="AF133" s="361">
        <v>0</v>
      </c>
      <c r="AG133" s="361">
        <v>0</v>
      </c>
      <c r="AH133" s="361">
        <v>0</v>
      </c>
      <c r="AI133" s="361">
        <v>560830</v>
      </c>
      <c r="AJ133" s="380">
        <v>102825.75</v>
      </c>
      <c r="AK133" s="380">
        <v>54421.08</v>
      </c>
      <c r="AL133" s="380">
        <v>0</v>
      </c>
      <c r="AN133" s="390">
        <f>I133/'Приложение 1.1'!J131</f>
        <v>273.29521086490354</v>
      </c>
      <c r="AO133" s="390">
        <f t="shared" si="49"/>
        <v>2000.7139037433155</v>
      </c>
      <c r="AP133" s="390" t="e">
        <f t="shared" si="50"/>
        <v>#DIV/0!</v>
      </c>
      <c r="AQ133" s="390">
        <f t="shared" si="51"/>
        <v>536.90277777777783</v>
      </c>
      <c r="AR133" s="390">
        <f t="shared" si="52"/>
        <v>601.98782648894371</v>
      </c>
      <c r="AS133" s="390">
        <f t="shared" si="53"/>
        <v>624.61474269819189</v>
      </c>
      <c r="AT133" s="390" t="e">
        <f t="shared" si="54"/>
        <v>#DIV/0!</v>
      </c>
      <c r="AU133" s="390" t="e">
        <f t="shared" si="55"/>
        <v>#DIV/0!</v>
      </c>
      <c r="AV133" s="390" t="e">
        <f t="shared" si="56"/>
        <v>#DIV/0!</v>
      </c>
      <c r="AW133" s="390" t="e">
        <f t="shared" si="57"/>
        <v>#DIV/0!</v>
      </c>
      <c r="AX133" s="390" t="e">
        <f t="shared" si="58"/>
        <v>#DIV/0!</v>
      </c>
      <c r="AY133" s="390">
        <f>AI133/'Приложение 1.1'!J131</f>
        <v>445.42133269795892</v>
      </c>
      <c r="AZ133" s="390">
        <v>730.08</v>
      </c>
      <c r="BA133" s="390">
        <v>2070.12</v>
      </c>
      <c r="BB133" s="390">
        <v>848.92</v>
      </c>
      <c r="BC133" s="390">
        <v>819.73</v>
      </c>
      <c r="BD133" s="390">
        <v>611.5</v>
      </c>
      <c r="BE133" s="390">
        <v>1080.04</v>
      </c>
      <c r="BF133" s="390">
        <v>2102000</v>
      </c>
      <c r="BG133" s="390">
        <f t="shared" si="59"/>
        <v>4422.8500000000004</v>
      </c>
      <c r="BH133" s="390">
        <v>8748.57</v>
      </c>
      <c r="BI133" s="390">
        <v>3389.61</v>
      </c>
      <c r="BJ133" s="390">
        <v>5995.76</v>
      </c>
      <c r="BK133" s="390">
        <v>548.62</v>
      </c>
      <c r="BL133" s="391" t="str">
        <f t="shared" si="60"/>
        <v xml:space="preserve"> </v>
      </c>
      <c r="BM133" s="391" t="str">
        <f t="shared" si="61"/>
        <v xml:space="preserve"> </v>
      </c>
      <c r="BN133" s="391" t="e">
        <f t="shared" si="62"/>
        <v>#DIV/0!</v>
      </c>
      <c r="BO133" s="391" t="str">
        <f t="shared" si="63"/>
        <v xml:space="preserve"> </v>
      </c>
      <c r="BP133" s="391" t="str">
        <f t="shared" si="64"/>
        <v xml:space="preserve"> </v>
      </c>
      <c r="BQ133" s="391" t="str">
        <f t="shared" si="65"/>
        <v xml:space="preserve"> </v>
      </c>
      <c r="BR133" s="391" t="e">
        <f t="shared" si="66"/>
        <v>#DIV/0!</v>
      </c>
      <c r="BS133" s="391" t="e">
        <f t="shared" si="67"/>
        <v>#DIV/0!</v>
      </c>
      <c r="BT133" s="391" t="e">
        <f t="shared" si="68"/>
        <v>#DIV/0!</v>
      </c>
      <c r="BU133" s="391" t="e">
        <f t="shared" si="69"/>
        <v>#DIV/0!</v>
      </c>
      <c r="BV133" s="391" t="e">
        <f t="shared" si="70"/>
        <v>#DIV/0!</v>
      </c>
      <c r="BW133" s="391" t="str">
        <f t="shared" si="71"/>
        <v xml:space="preserve"> </v>
      </c>
      <c r="BY133" s="388">
        <f t="shared" si="77"/>
        <v>3.1247238157066319</v>
      </c>
      <c r="BZ133" s="392">
        <f t="shared" si="78"/>
        <v>1.6537768482357373</v>
      </c>
      <c r="CA133" s="393" t="e">
        <f>G133/W133</f>
        <v>#DIV/0!</v>
      </c>
      <c r="CB133" s="390">
        <f t="shared" si="72"/>
        <v>4621.88</v>
      </c>
      <c r="CC133" s="18" t="e">
        <f t="shared" si="73"/>
        <v>#DIV/0!</v>
      </c>
    </row>
    <row r="134" spans="1:81" s="26" customFormat="1" ht="9" customHeight="1">
      <c r="A134" s="368">
        <v>118</v>
      </c>
      <c r="B134" s="397" t="s">
        <v>1040</v>
      </c>
      <c r="C134" s="178">
        <v>11532.2</v>
      </c>
      <c r="D134" s="180"/>
      <c r="E134" s="389">
        <f t="shared" si="76"/>
        <v>683218.30999999866</v>
      </c>
      <c r="F134" s="396">
        <v>11781580.800000001</v>
      </c>
      <c r="G134" s="178">
        <f t="shared" si="81"/>
        <v>12464799.109999999</v>
      </c>
      <c r="H134" s="361">
        <v>0</v>
      </c>
      <c r="I134" s="178">
        <v>0</v>
      </c>
      <c r="J134" s="178">
        <v>0</v>
      </c>
      <c r="K134" s="178">
        <v>0</v>
      </c>
      <c r="L134" s="178">
        <v>0</v>
      </c>
      <c r="M134" s="178">
        <v>0</v>
      </c>
      <c r="N134" s="361">
        <v>0</v>
      </c>
      <c r="O134" s="361">
        <v>0</v>
      </c>
      <c r="P134" s="361">
        <v>0</v>
      </c>
      <c r="Q134" s="361">
        <v>0</v>
      </c>
      <c r="R134" s="361">
        <v>0</v>
      </c>
      <c r="S134" s="361">
        <v>0</v>
      </c>
      <c r="T134" s="202">
        <v>6</v>
      </c>
      <c r="U134" s="361">
        <v>11937278.84</v>
      </c>
      <c r="V134" s="180"/>
      <c r="W134" s="361">
        <v>0</v>
      </c>
      <c r="X134" s="361">
        <v>0</v>
      </c>
      <c r="Y134" s="361">
        <v>0</v>
      </c>
      <c r="Z134" s="361">
        <v>0</v>
      </c>
      <c r="AA134" s="361">
        <v>0</v>
      </c>
      <c r="AB134" s="361">
        <v>0</v>
      </c>
      <c r="AC134" s="361">
        <v>0</v>
      </c>
      <c r="AD134" s="361">
        <v>0</v>
      </c>
      <c r="AE134" s="361">
        <v>0</v>
      </c>
      <c r="AF134" s="361">
        <v>0</v>
      </c>
      <c r="AG134" s="361">
        <v>0</v>
      </c>
      <c r="AH134" s="361">
        <v>0</v>
      </c>
      <c r="AI134" s="361">
        <v>0</v>
      </c>
      <c r="AJ134" s="380">
        <v>351680.18</v>
      </c>
      <c r="AK134" s="380">
        <v>175840.09</v>
      </c>
      <c r="AL134" s="380">
        <v>0</v>
      </c>
      <c r="AN134" s="390">
        <f>I134/'Приложение 1.1'!J132</f>
        <v>0</v>
      </c>
      <c r="AO134" s="390" t="e">
        <f t="shared" si="49"/>
        <v>#DIV/0!</v>
      </c>
      <c r="AP134" s="390" t="e">
        <f t="shared" si="50"/>
        <v>#DIV/0!</v>
      </c>
      <c r="AQ134" s="390" t="e">
        <f t="shared" si="51"/>
        <v>#DIV/0!</v>
      </c>
      <c r="AR134" s="390" t="e">
        <f t="shared" si="52"/>
        <v>#DIV/0!</v>
      </c>
      <c r="AS134" s="390" t="e">
        <f t="shared" si="53"/>
        <v>#DIV/0!</v>
      </c>
      <c r="AT134" s="390">
        <f t="shared" si="54"/>
        <v>1989546.4733333334</v>
      </c>
      <c r="AU134" s="390" t="e">
        <f t="shared" si="55"/>
        <v>#DIV/0!</v>
      </c>
      <c r="AV134" s="390" t="e">
        <f t="shared" si="56"/>
        <v>#DIV/0!</v>
      </c>
      <c r="AW134" s="390" t="e">
        <f t="shared" si="57"/>
        <v>#DIV/0!</v>
      </c>
      <c r="AX134" s="390" t="e">
        <f t="shared" si="58"/>
        <v>#DIV/0!</v>
      </c>
      <c r="AY134" s="390">
        <f>AI134/'Приложение 1.1'!J132</f>
        <v>0</v>
      </c>
      <c r="AZ134" s="390">
        <v>730.08</v>
      </c>
      <c r="BA134" s="390">
        <v>2070.12</v>
      </c>
      <c r="BB134" s="390">
        <v>848.92</v>
      </c>
      <c r="BC134" s="390">
        <v>819.73</v>
      </c>
      <c r="BD134" s="390">
        <v>611.5</v>
      </c>
      <c r="BE134" s="390">
        <v>1080.04</v>
      </c>
      <c r="BF134" s="390">
        <v>2102000</v>
      </c>
      <c r="BG134" s="390">
        <f t="shared" si="59"/>
        <v>4422.8500000000004</v>
      </c>
      <c r="BH134" s="390">
        <v>8748.57</v>
      </c>
      <c r="BI134" s="390">
        <v>3389.61</v>
      </c>
      <c r="BJ134" s="390">
        <v>5995.76</v>
      </c>
      <c r="BK134" s="390">
        <v>548.62</v>
      </c>
      <c r="BL134" s="391" t="str">
        <f t="shared" si="60"/>
        <v xml:space="preserve"> </v>
      </c>
      <c r="BM134" s="391" t="e">
        <f t="shared" si="61"/>
        <v>#DIV/0!</v>
      </c>
      <c r="BN134" s="391" t="e">
        <f t="shared" si="62"/>
        <v>#DIV/0!</v>
      </c>
      <c r="BO134" s="391" t="e">
        <f t="shared" si="63"/>
        <v>#DIV/0!</v>
      </c>
      <c r="BP134" s="391" t="e">
        <f t="shared" si="64"/>
        <v>#DIV/0!</v>
      </c>
      <c r="BQ134" s="391" t="e">
        <f t="shared" si="65"/>
        <v>#DIV/0!</v>
      </c>
      <c r="BR134" s="391" t="str">
        <f t="shared" si="66"/>
        <v xml:space="preserve"> </v>
      </c>
      <c r="BS134" s="391" t="e">
        <f t="shared" si="67"/>
        <v>#DIV/0!</v>
      </c>
      <c r="BT134" s="391" t="e">
        <f t="shared" si="68"/>
        <v>#DIV/0!</v>
      </c>
      <c r="BU134" s="391" t="e">
        <f t="shared" si="69"/>
        <v>#DIV/0!</v>
      </c>
      <c r="BV134" s="391" t="e">
        <f t="shared" si="70"/>
        <v>#DIV/0!</v>
      </c>
      <c r="BW134" s="391" t="str">
        <f t="shared" si="71"/>
        <v xml:space="preserve"> </v>
      </c>
      <c r="BY134" s="388">
        <f t="shared" si="77"/>
        <v>2.8213866657334363</v>
      </c>
      <c r="BZ134" s="392">
        <f t="shared" si="78"/>
        <v>1.4106933328667182</v>
      </c>
      <c r="CA134" s="393">
        <f>G134/T134</f>
        <v>2077466.5183333333</v>
      </c>
      <c r="CB134" s="390">
        <v>2196590</v>
      </c>
      <c r="CC134" s="18" t="str">
        <f t="shared" si="73"/>
        <v xml:space="preserve"> </v>
      </c>
    </row>
    <row r="135" spans="1:81" s="26" customFormat="1" ht="9" customHeight="1">
      <c r="A135" s="368">
        <v>119</v>
      </c>
      <c r="B135" s="394" t="s">
        <v>507</v>
      </c>
      <c r="C135" s="178">
        <v>3981.4</v>
      </c>
      <c r="D135" s="180"/>
      <c r="E135" s="389">
        <f t="shared" si="76"/>
        <v>437149.31999999983</v>
      </c>
      <c r="F135" s="396">
        <v>3927193.6000000001</v>
      </c>
      <c r="G135" s="178">
        <f t="shared" si="81"/>
        <v>4364342.92</v>
      </c>
      <c r="H135" s="361">
        <f t="shared" si="48"/>
        <v>0</v>
      </c>
      <c r="I135" s="178">
        <v>0</v>
      </c>
      <c r="J135" s="178">
        <v>0</v>
      </c>
      <c r="K135" s="178">
        <v>0</v>
      </c>
      <c r="L135" s="178">
        <v>0</v>
      </c>
      <c r="M135" s="178">
        <v>0</v>
      </c>
      <c r="N135" s="361">
        <v>0</v>
      </c>
      <c r="O135" s="361">
        <v>0</v>
      </c>
      <c r="P135" s="361">
        <v>0</v>
      </c>
      <c r="Q135" s="361">
        <v>0</v>
      </c>
      <c r="R135" s="361">
        <v>0</v>
      </c>
      <c r="S135" s="361">
        <v>0</v>
      </c>
      <c r="T135" s="202">
        <v>2</v>
      </c>
      <c r="U135" s="361">
        <v>4201378.32</v>
      </c>
      <c r="V135" s="180"/>
      <c r="W135" s="361">
        <v>0</v>
      </c>
      <c r="X135" s="361">
        <v>0</v>
      </c>
      <c r="Y135" s="361">
        <v>0</v>
      </c>
      <c r="Z135" s="361">
        <v>0</v>
      </c>
      <c r="AA135" s="361">
        <v>0</v>
      </c>
      <c r="AB135" s="361">
        <v>0</v>
      </c>
      <c r="AC135" s="361">
        <v>0</v>
      </c>
      <c r="AD135" s="361">
        <v>0</v>
      </c>
      <c r="AE135" s="361">
        <v>0</v>
      </c>
      <c r="AF135" s="361">
        <v>0</v>
      </c>
      <c r="AG135" s="361">
        <v>0</v>
      </c>
      <c r="AH135" s="361">
        <v>0</v>
      </c>
      <c r="AI135" s="361">
        <v>0</v>
      </c>
      <c r="AJ135" s="380">
        <v>98376.18</v>
      </c>
      <c r="AK135" s="380">
        <v>64588.42</v>
      </c>
      <c r="AL135" s="380">
        <v>0</v>
      </c>
      <c r="AN135" s="390">
        <f>I135/'Приложение 1.1'!J133</f>
        <v>0</v>
      </c>
      <c r="AO135" s="390" t="e">
        <f t="shared" si="49"/>
        <v>#DIV/0!</v>
      </c>
      <c r="AP135" s="390" t="e">
        <f t="shared" si="50"/>
        <v>#DIV/0!</v>
      </c>
      <c r="AQ135" s="390" t="e">
        <f t="shared" si="51"/>
        <v>#DIV/0!</v>
      </c>
      <c r="AR135" s="390" t="e">
        <f t="shared" si="52"/>
        <v>#DIV/0!</v>
      </c>
      <c r="AS135" s="390" t="e">
        <f t="shared" si="53"/>
        <v>#DIV/0!</v>
      </c>
      <c r="AT135" s="390">
        <f t="shared" si="54"/>
        <v>2100689.16</v>
      </c>
      <c r="AU135" s="390" t="e">
        <f t="shared" si="55"/>
        <v>#DIV/0!</v>
      </c>
      <c r="AV135" s="390" t="e">
        <f t="shared" si="56"/>
        <v>#DIV/0!</v>
      </c>
      <c r="AW135" s="390" t="e">
        <f t="shared" si="57"/>
        <v>#DIV/0!</v>
      </c>
      <c r="AX135" s="390" t="e">
        <f t="shared" si="58"/>
        <v>#DIV/0!</v>
      </c>
      <c r="AY135" s="390">
        <f>AI135/'Приложение 1.1'!J133</f>
        <v>0</v>
      </c>
      <c r="AZ135" s="390">
        <v>730.08</v>
      </c>
      <c r="BA135" s="390">
        <v>2070.12</v>
      </c>
      <c r="BB135" s="390">
        <v>848.92</v>
      </c>
      <c r="BC135" s="390">
        <v>819.73</v>
      </c>
      <c r="BD135" s="390">
        <v>611.5</v>
      </c>
      <c r="BE135" s="390">
        <v>1080.04</v>
      </c>
      <c r="BF135" s="390">
        <v>2102000</v>
      </c>
      <c r="BG135" s="390">
        <f t="shared" si="59"/>
        <v>4422.8500000000004</v>
      </c>
      <c r="BH135" s="390">
        <v>8748.57</v>
      </c>
      <c r="BI135" s="390">
        <v>3389.61</v>
      </c>
      <c r="BJ135" s="390">
        <v>5995.76</v>
      </c>
      <c r="BK135" s="390">
        <v>548.62</v>
      </c>
      <c r="BL135" s="391" t="str">
        <f t="shared" si="60"/>
        <v xml:space="preserve"> </v>
      </c>
      <c r="BM135" s="391" t="e">
        <f t="shared" si="61"/>
        <v>#DIV/0!</v>
      </c>
      <c r="BN135" s="391" t="e">
        <f t="shared" si="62"/>
        <v>#DIV/0!</v>
      </c>
      <c r="BO135" s="391" t="e">
        <f t="shared" si="63"/>
        <v>#DIV/0!</v>
      </c>
      <c r="BP135" s="391" t="e">
        <f t="shared" si="64"/>
        <v>#DIV/0!</v>
      </c>
      <c r="BQ135" s="391" t="e">
        <f t="shared" si="65"/>
        <v>#DIV/0!</v>
      </c>
      <c r="BR135" s="391" t="str">
        <f t="shared" si="66"/>
        <v xml:space="preserve"> </v>
      </c>
      <c r="BS135" s="391" t="e">
        <f t="shared" si="67"/>
        <v>#DIV/0!</v>
      </c>
      <c r="BT135" s="391" t="e">
        <f t="shared" si="68"/>
        <v>#DIV/0!</v>
      </c>
      <c r="BU135" s="391" t="e">
        <f t="shared" si="69"/>
        <v>#DIV/0!</v>
      </c>
      <c r="BV135" s="391" t="e">
        <f t="shared" si="70"/>
        <v>#DIV/0!</v>
      </c>
      <c r="BW135" s="391" t="str">
        <f t="shared" si="71"/>
        <v xml:space="preserve"> </v>
      </c>
      <c r="BY135" s="388">
        <f t="shared" si="77"/>
        <v>2.2540891447640874</v>
      </c>
      <c r="BZ135" s="392">
        <f t="shared" si="78"/>
        <v>1.479911665603032</v>
      </c>
      <c r="CA135" s="393">
        <f>G135/T135</f>
        <v>2182171.46</v>
      </c>
      <c r="CB135" s="390">
        <v>2196590</v>
      </c>
      <c r="CC135" s="18" t="str">
        <f t="shared" si="73"/>
        <v xml:space="preserve"> </v>
      </c>
    </row>
    <row r="136" spans="1:81" s="26" customFormat="1" ht="9" customHeight="1">
      <c r="A136" s="368">
        <v>120</v>
      </c>
      <c r="B136" s="394" t="s">
        <v>1041</v>
      </c>
      <c r="C136" s="178">
        <v>7353.82</v>
      </c>
      <c r="D136" s="180"/>
      <c r="E136" s="389">
        <f t="shared" si="76"/>
        <v>391707.6799999997</v>
      </c>
      <c r="F136" s="396">
        <v>7854387.2000000002</v>
      </c>
      <c r="G136" s="178">
        <f t="shared" si="81"/>
        <v>8246094.8799999999</v>
      </c>
      <c r="H136" s="361">
        <f t="shared" si="48"/>
        <v>0</v>
      </c>
      <c r="I136" s="178">
        <v>0</v>
      </c>
      <c r="J136" s="178">
        <v>0</v>
      </c>
      <c r="K136" s="178">
        <v>0</v>
      </c>
      <c r="L136" s="178">
        <v>0</v>
      </c>
      <c r="M136" s="178">
        <v>0</v>
      </c>
      <c r="N136" s="361">
        <v>0</v>
      </c>
      <c r="O136" s="361">
        <v>0</v>
      </c>
      <c r="P136" s="361">
        <v>0</v>
      </c>
      <c r="Q136" s="361">
        <v>0</v>
      </c>
      <c r="R136" s="361">
        <v>0</v>
      </c>
      <c r="S136" s="361">
        <v>0</v>
      </c>
      <c r="T136" s="202">
        <v>4</v>
      </c>
      <c r="U136" s="361">
        <v>7896771</v>
      </c>
      <c r="V136" s="180"/>
      <c r="W136" s="361">
        <v>0</v>
      </c>
      <c r="X136" s="361">
        <v>0</v>
      </c>
      <c r="Y136" s="361">
        <v>0</v>
      </c>
      <c r="Z136" s="361">
        <v>0</v>
      </c>
      <c r="AA136" s="361">
        <v>0</v>
      </c>
      <c r="AB136" s="361">
        <v>0</v>
      </c>
      <c r="AC136" s="361">
        <v>0</v>
      </c>
      <c r="AD136" s="361">
        <v>0</v>
      </c>
      <c r="AE136" s="361">
        <v>0</v>
      </c>
      <c r="AF136" s="361">
        <v>0</v>
      </c>
      <c r="AG136" s="361">
        <v>0</v>
      </c>
      <c r="AH136" s="361">
        <v>0</v>
      </c>
      <c r="AI136" s="361">
        <v>0</v>
      </c>
      <c r="AJ136" s="380">
        <v>232097.15</v>
      </c>
      <c r="AK136" s="380">
        <v>117226.73</v>
      </c>
      <c r="AL136" s="380">
        <v>0</v>
      </c>
      <c r="AN136" s="390">
        <f>I136/'Приложение 1.1'!J134</f>
        <v>0</v>
      </c>
      <c r="AO136" s="390" t="e">
        <f t="shared" si="49"/>
        <v>#DIV/0!</v>
      </c>
      <c r="AP136" s="390" t="e">
        <f t="shared" si="50"/>
        <v>#DIV/0!</v>
      </c>
      <c r="AQ136" s="390" t="e">
        <f t="shared" si="51"/>
        <v>#DIV/0!</v>
      </c>
      <c r="AR136" s="390" t="e">
        <f t="shared" si="52"/>
        <v>#DIV/0!</v>
      </c>
      <c r="AS136" s="390" t="e">
        <f t="shared" si="53"/>
        <v>#DIV/0!</v>
      </c>
      <c r="AT136" s="390">
        <f t="shared" si="54"/>
        <v>1974192.75</v>
      </c>
      <c r="AU136" s="390" t="e">
        <f t="shared" si="55"/>
        <v>#DIV/0!</v>
      </c>
      <c r="AV136" s="390" t="e">
        <f t="shared" si="56"/>
        <v>#DIV/0!</v>
      </c>
      <c r="AW136" s="390" t="e">
        <f t="shared" si="57"/>
        <v>#DIV/0!</v>
      </c>
      <c r="AX136" s="390" t="e">
        <f t="shared" si="58"/>
        <v>#DIV/0!</v>
      </c>
      <c r="AY136" s="390">
        <f>AI136/'Приложение 1.1'!J134</f>
        <v>0</v>
      </c>
      <c r="AZ136" s="390">
        <v>730.08</v>
      </c>
      <c r="BA136" s="390">
        <v>2070.12</v>
      </c>
      <c r="BB136" s="390">
        <v>848.92</v>
      </c>
      <c r="BC136" s="390">
        <v>819.73</v>
      </c>
      <c r="BD136" s="390">
        <v>611.5</v>
      </c>
      <c r="BE136" s="390">
        <v>1080.04</v>
      </c>
      <c r="BF136" s="390">
        <v>2102000</v>
      </c>
      <c r="BG136" s="390">
        <f t="shared" si="59"/>
        <v>4422.8500000000004</v>
      </c>
      <c r="BH136" s="390">
        <v>8748.57</v>
      </c>
      <c r="BI136" s="390">
        <v>3389.61</v>
      </c>
      <c r="BJ136" s="390">
        <v>5995.76</v>
      </c>
      <c r="BK136" s="390">
        <v>548.62</v>
      </c>
      <c r="BL136" s="391" t="str">
        <f t="shared" si="60"/>
        <v xml:space="preserve"> </v>
      </c>
      <c r="BM136" s="391" t="e">
        <f t="shared" si="61"/>
        <v>#DIV/0!</v>
      </c>
      <c r="BN136" s="391" t="e">
        <f t="shared" si="62"/>
        <v>#DIV/0!</v>
      </c>
      <c r="BO136" s="391" t="e">
        <f t="shared" si="63"/>
        <v>#DIV/0!</v>
      </c>
      <c r="BP136" s="391" t="e">
        <f t="shared" si="64"/>
        <v>#DIV/0!</v>
      </c>
      <c r="BQ136" s="391" t="e">
        <f t="shared" si="65"/>
        <v>#DIV/0!</v>
      </c>
      <c r="BR136" s="391" t="str">
        <f t="shared" si="66"/>
        <v xml:space="preserve"> </v>
      </c>
      <c r="BS136" s="391" t="e">
        <f t="shared" si="67"/>
        <v>#DIV/0!</v>
      </c>
      <c r="BT136" s="391" t="e">
        <f t="shared" si="68"/>
        <v>#DIV/0!</v>
      </c>
      <c r="BU136" s="391" t="e">
        <f t="shared" si="69"/>
        <v>#DIV/0!</v>
      </c>
      <c r="BV136" s="391" t="e">
        <f t="shared" si="70"/>
        <v>#DIV/0!</v>
      </c>
      <c r="BW136" s="391" t="str">
        <f t="shared" si="71"/>
        <v xml:space="preserve"> </v>
      </c>
      <c r="BY136" s="388">
        <f t="shared" si="77"/>
        <v>2.814631087533642</v>
      </c>
      <c r="BZ136" s="392">
        <f t="shared" si="78"/>
        <v>1.4216029733579783</v>
      </c>
      <c r="CA136" s="393">
        <f>G136/T136</f>
        <v>2061523.72</v>
      </c>
      <c r="CB136" s="390">
        <v>2196590</v>
      </c>
      <c r="CC136" s="18" t="str">
        <f t="shared" si="73"/>
        <v xml:space="preserve"> </v>
      </c>
    </row>
    <row r="137" spans="1:81" s="26" customFormat="1" ht="9" customHeight="1">
      <c r="A137" s="368">
        <v>121</v>
      </c>
      <c r="B137" s="394" t="s">
        <v>1042</v>
      </c>
      <c r="C137" s="178">
        <v>3288.1</v>
      </c>
      <c r="D137" s="180"/>
      <c r="E137" s="389">
        <f t="shared" si="76"/>
        <v>5304.8000000000466</v>
      </c>
      <c r="F137" s="396">
        <v>1963596.8</v>
      </c>
      <c r="G137" s="178">
        <f t="shared" si="81"/>
        <v>1968901.6</v>
      </c>
      <c r="H137" s="361">
        <f t="shared" si="48"/>
        <v>0</v>
      </c>
      <c r="I137" s="178">
        <v>0</v>
      </c>
      <c r="J137" s="178">
        <v>0</v>
      </c>
      <c r="K137" s="178">
        <v>0</v>
      </c>
      <c r="L137" s="178">
        <v>0</v>
      </c>
      <c r="M137" s="178">
        <v>0</v>
      </c>
      <c r="N137" s="361">
        <v>0</v>
      </c>
      <c r="O137" s="361">
        <v>0</v>
      </c>
      <c r="P137" s="361">
        <v>0</v>
      </c>
      <c r="Q137" s="361">
        <v>0</v>
      </c>
      <c r="R137" s="361">
        <v>0</v>
      </c>
      <c r="S137" s="361">
        <v>0</v>
      </c>
      <c r="T137" s="202">
        <v>1</v>
      </c>
      <c r="U137" s="361">
        <v>1884221.49</v>
      </c>
      <c r="V137" s="180"/>
      <c r="W137" s="361">
        <v>0</v>
      </c>
      <c r="X137" s="361">
        <v>0</v>
      </c>
      <c r="Y137" s="361">
        <v>0</v>
      </c>
      <c r="Z137" s="361">
        <v>0</v>
      </c>
      <c r="AA137" s="361">
        <v>0</v>
      </c>
      <c r="AB137" s="361">
        <v>0</v>
      </c>
      <c r="AC137" s="361">
        <v>0</v>
      </c>
      <c r="AD137" s="361">
        <v>0</v>
      </c>
      <c r="AE137" s="361">
        <v>0</v>
      </c>
      <c r="AF137" s="361">
        <v>0</v>
      </c>
      <c r="AG137" s="361">
        <v>0</v>
      </c>
      <c r="AH137" s="361">
        <v>0</v>
      </c>
      <c r="AI137" s="361">
        <v>0</v>
      </c>
      <c r="AJ137" s="380">
        <v>55373.43</v>
      </c>
      <c r="AK137" s="380">
        <v>29306.68</v>
      </c>
      <c r="AL137" s="380">
        <v>0</v>
      </c>
      <c r="AN137" s="390">
        <f>I137/'Приложение 1.1'!J135</f>
        <v>0</v>
      </c>
      <c r="AO137" s="390" t="e">
        <f t="shared" si="49"/>
        <v>#DIV/0!</v>
      </c>
      <c r="AP137" s="390" t="e">
        <f t="shared" si="50"/>
        <v>#DIV/0!</v>
      </c>
      <c r="AQ137" s="390" t="e">
        <f t="shared" si="51"/>
        <v>#DIV/0!</v>
      </c>
      <c r="AR137" s="390" t="e">
        <f t="shared" si="52"/>
        <v>#DIV/0!</v>
      </c>
      <c r="AS137" s="390" t="e">
        <f t="shared" si="53"/>
        <v>#DIV/0!</v>
      </c>
      <c r="AT137" s="390">
        <f t="shared" si="54"/>
        <v>1884221.49</v>
      </c>
      <c r="AU137" s="390" t="e">
        <f t="shared" si="55"/>
        <v>#DIV/0!</v>
      </c>
      <c r="AV137" s="390" t="e">
        <f t="shared" si="56"/>
        <v>#DIV/0!</v>
      </c>
      <c r="AW137" s="390" t="e">
        <f t="shared" si="57"/>
        <v>#DIV/0!</v>
      </c>
      <c r="AX137" s="390" t="e">
        <f t="shared" si="58"/>
        <v>#DIV/0!</v>
      </c>
      <c r="AY137" s="390">
        <f>AI137/'Приложение 1.1'!J135</f>
        <v>0</v>
      </c>
      <c r="AZ137" s="390">
        <v>730.08</v>
      </c>
      <c r="BA137" s="390">
        <v>2070.12</v>
      </c>
      <c r="BB137" s="390">
        <v>848.92</v>
      </c>
      <c r="BC137" s="390">
        <v>819.73</v>
      </c>
      <c r="BD137" s="390">
        <v>611.5</v>
      </c>
      <c r="BE137" s="390">
        <v>1080.04</v>
      </c>
      <c r="BF137" s="390">
        <v>2102000</v>
      </c>
      <c r="BG137" s="390">
        <f t="shared" si="59"/>
        <v>4422.8500000000004</v>
      </c>
      <c r="BH137" s="390">
        <v>8748.57</v>
      </c>
      <c r="BI137" s="390">
        <v>3389.61</v>
      </c>
      <c r="BJ137" s="390">
        <v>5995.76</v>
      </c>
      <c r="BK137" s="390">
        <v>548.62</v>
      </c>
      <c r="BL137" s="391" t="str">
        <f t="shared" si="60"/>
        <v xml:space="preserve"> </v>
      </c>
      <c r="BM137" s="391" t="e">
        <f t="shared" si="61"/>
        <v>#DIV/0!</v>
      </c>
      <c r="BN137" s="391" t="e">
        <f t="shared" si="62"/>
        <v>#DIV/0!</v>
      </c>
      <c r="BO137" s="391" t="e">
        <f t="shared" si="63"/>
        <v>#DIV/0!</v>
      </c>
      <c r="BP137" s="391" t="e">
        <f t="shared" si="64"/>
        <v>#DIV/0!</v>
      </c>
      <c r="BQ137" s="391" t="e">
        <f t="shared" si="65"/>
        <v>#DIV/0!</v>
      </c>
      <c r="BR137" s="391" t="str">
        <f t="shared" si="66"/>
        <v xml:space="preserve"> </v>
      </c>
      <c r="BS137" s="391" t="e">
        <f t="shared" si="67"/>
        <v>#DIV/0!</v>
      </c>
      <c r="BT137" s="391" t="e">
        <f t="shared" si="68"/>
        <v>#DIV/0!</v>
      </c>
      <c r="BU137" s="391" t="e">
        <f t="shared" si="69"/>
        <v>#DIV/0!</v>
      </c>
      <c r="BV137" s="391" t="e">
        <f t="shared" si="70"/>
        <v>#DIV/0!</v>
      </c>
      <c r="BW137" s="391" t="str">
        <f t="shared" si="71"/>
        <v xml:space="preserve"> </v>
      </c>
      <c r="BY137" s="388">
        <f t="shared" si="77"/>
        <v>2.8124021027764923</v>
      </c>
      <c r="BZ137" s="392">
        <f t="shared" si="78"/>
        <v>1.4884786522597167</v>
      </c>
      <c r="CA137" s="393">
        <f>G137/T137</f>
        <v>1968901.6</v>
      </c>
      <c r="CB137" s="390">
        <v>2196590</v>
      </c>
      <c r="CC137" s="18" t="str">
        <f t="shared" si="73"/>
        <v xml:space="preserve"> </v>
      </c>
    </row>
    <row r="138" spans="1:81" s="26" customFormat="1" ht="9" customHeight="1">
      <c r="A138" s="368">
        <v>122</v>
      </c>
      <c r="B138" s="398" t="s">
        <v>454</v>
      </c>
      <c r="C138" s="178">
        <v>2285</v>
      </c>
      <c r="D138" s="114"/>
      <c r="E138" s="389">
        <f t="shared" si="76"/>
        <v>-2331551.8800000008</v>
      </c>
      <c r="F138" s="269">
        <v>9017368.7300000004</v>
      </c>
      <c r="G138" s="399">
        <f>ROUND(H138+U138+X138+Z138+AB138+AD138+AF138+AH138+AJ138+AK138+AL138+AI138,2)</f>
        <v>6685816.8499999996</v>
      </c>
      <c r="H138" s="361">
        <f t="shared" si="48"/>
        <v>0</v>
      </c>
      <c r="I138" s="269">
        <v>0</v>
      </c>
      <c r="J138" s="269">
        <v>0</v>
      </c>
      <c r="K138" s="269">
        <v>0</v>
      </c>
      <c r="L138" s="269">
        <v>0</v>
      </c>
      <c r="M138" s="269">
        <v>0</v>
      </c>
      <c r="N138" s="361">
        <v>0</v>
      </c>
      <c r="O138" s="361">
        <v>0</v>
      </c>
      <c r="P138" s="361">
        <v>0</v>
      </c>
      <c r="Q138" s="361">
        <v>0</v>
      </c>
      <c r="R138" s="361">
        <v>0</v>
      </c>
      <c r="S138" s="361">
        <v>0</v>
      </c>
      <c r="T138" s="103">
        <v>0</v>
      </c>
      <c r="U138" s="361">
        <v>0</v>
      </c>
      <c r="V138" s="114" t="s">
        <v>976</v>
      </c>
      <c r="W138" s="361">
        <v>890</v>
      </c>
      <c r="X138" s="361">
        <v>3903900.59</v>
      </c>
      <c r="Y138" s="380">
        <v>0</v>
      </c>
      <c r="Z138" s="380">
        <v>0</v>
      </c>
      <c r="AA138" s="380">
        <v>2273.6</v>
      </c>
      <c r="AB138" s="380">
        <v>2153481.2799999998</v>
      </c>
      <c r="AC138" s="380">
        <v>0</v>
      </c>
      <c r="AD138" s="380">
        <v>0</v>
      </c>
      <c r="AE138" s="380">
        <v>0</v>
      </c>
      <c r="AF138" s="380">
        <v>0</v>
      </c>
      <c r="AG138" s="380">
        <v>0</v>
      </c>
      <c r="AH138" s="380">
        <v>0</v>
      </c>
      <c r="AI138" s="380">
        <v>0</v>
      </c>
      <c r="AJ138" s="380">
        <f>ROUND(272321.06+166109.38,2)</f>
        <v>438430.44</v>
      </c>
      <c r="AK138" s="380">
        <f>ROUND(67739.87+32264.67,2)</f>
        <v>100004.54</v>
      </c>
      <c r="AL138" s="380">
        <v>90000</v>
      </c>
      <c r="AN138" s="390">
        <f>I138/'Приложение 1.1'!J136</f>
        <v>0</v>
      </c>
      <c r="AO138" s="390" t="e">
        <f t="shared" si="49"/>
        <v>#DIV/0!</v>
      </c>
      <c r="AP138" s="390" t="e">
        <f t="shared" si="50"/>
        <v>#DIV/0!</v>
      </c>
      <c r="AQ138" s="390" t="e">
        <f t="shared" si="51"/>
        <v>#DIV/0!</v>
      </c>
      <c r="AR138" s="390" t="e">
        <f t="shared" si="52"/>
        <v>#DIV/0!</v>
      </c>
      <c r="AS138" s="390" t="e">
        <f t="shared" si="53"/>
        <v>#DIV/0!</v>
      </c>
      <c r="AT138" s="390" t="e">
        <f t="shared" si="54"/>
        <v>#DIV/0!</v>
      </c>
      <c r="AU138" s="390">
        <f t="shared" si="55"/>
        <v>4386.4051573033703</v>
      </c>
      <c r="AV138" s="390" t="e">
        <f t="shared" si="56"/>
        <v>#DIV/0!</v>
      </c>
      <c r="AW138" s="390">
        <f t="shared" si="57"/>
        <v>947.16805066854317</v>
      </c>
      <c r="AX138" s="390" t="e">
        <f t="shared" si="58"/>
        <v>#DIV/0!</v>
      </c>
      <c r="AY138" s="390">
        <f>AI138/'Приложение 1.1'!J136</f>
        <v>0</v>
      </c>
      <c r="AZ138" s="390">
        <v>730.08</v>
      </c>
      <c r="BA138" s="390">
        <v>2070.12</v>
      </c>
      <c r="BB138" s="390">
        <v>848.92</v>
      </c>
      <c r="BC138" s="390">
        <v>819.73</v>
      </c>
      <c r="BD138" s="390">
        <v>611.5</v>
      </c>
      <c r="BE138" s="390">
        <v>1080.04</v>
      </c>
      <c r="BF138" s="390">
        <v>2102000</v>
      </c>
      <c r="BG138" s="390">
        <f t="shared" si="59"/>
        <v>4422.8500000000004</v>
      </c>
      <c r="BH138" s="390">
        <v>8748.57</v>
      </c>
      <c r="BI138" s="390">
        <v>3389.61</v>
      </c>
      <c r="BJ138" s="390">
        <v>5995.76</v>
      </c>
      <c r="BK138" s="390">
        <v>548.62</v>
      </c>
      <c r="BL138" s="391" t="str">
        <f t="shared" si="60"/>
        <v xml:space="preserve"> </v>
      </c>
      <c r="BM138" s="391" t="e">
        <f t="shared" si="61"/>
        <v>#DIV/0!</v>
      </c>
      <c r="BN138" s="391" t="e">
        <f t="shared" si="62"/>
        <v>#DIV/0!</v>
      </c>
      <c r="BO138" s="391" t="e">
        <f t="shared" si="63"/>
        <v>#DIV/0!</v>
      </c>
      <c r="BP138" s="391" t="e">
        <f t="shared" si="64"/>
        <v>#DIV/0!</v>
      </c>
      <c r="BQ138" s="391" t="e">
        <f t="shared" si="65"/>
        <v>#DIV/0!</v>
      </c>
      <c r="BR138" s="391" t="e">
        <f t="shared" si="66"/>
        <v>#DIV/0!</v>
      </c>
      <c r="BS138" s="391" t="str">
        <f t="shared" si="67"/>
        <v xml:space="preserve"> </v>
      </c>
      <c r="BT138" s="391" t="e">
        <f t="shared" si="68"/>
        <v>#DIV/0!</v>
      </c>
      <c r="BU138" s="391" t="str">
        <f t="shared" si="69"/>
        <v xml:space="preserve"> </v>
      </c>
      <c r="BV138" s="391" t="e">
        <f t="shared" si="70"/>
        <v>#DIV/0!</v>
      </c>
      <c r="BW138" s="391" t="str">
        <f t="shared" si="71"/>
        <v xml:space="preserve"> </v>
      </c>
      <c r="BY138" s="388">
        <f t="shared" si="77"/>
        <v>6.5576196572001519</v>
      </c>
      <c r="BZ138" s="392">
        <f t="shared" si="78"/>
        <v>1.4957714553607611</v>
      </c>
      <c r="CA138" s="393">
        <f>G138/W138</f>
        <v>7512.1537640449433</v>
      </c>
      <c r="CB138" s="390">
        <f>IF(V138="ПК",4814.95,4621.88)+3542.15</f>
        <v>8164.0300000000007</v>
      </c>
      <c r="CC138" s="18" t="str">
        <f t="shared" si="73"/>
        <v xml:space="preserve"> </v>
      </c>
    </row>
    <row r="139" spans="1:81" s="26" customFormat="1" ht="9" customHeight="1">
      <c r="A139" s="368">
        <v>123</v>
      </c>
      <c r="B139" s="400" t="s">
        <v>203</v>
      </c>
      <c r="C139" s="178">
        <v>455.29</v>
      </c>
      <c r="D139" s="368"/>
      <c r="E139" s="389">
        <f t="shared" si="76"/>
        <v>-117985.28999999992</v>
      </c>
      <c r="F139" s="361">
        <v>834091.27999999991</v>
      </c>
      <c r="G139" s="269">
        <f>ROUND(H139+U139+X139+Z139+AB139+AD139+AF139+AH139+AJ139+AK139+AL139+AI139,2)</f>
        <v>716105.99</v>
      </c>
      <c r="H139" s="361">
        <f>ROUND(I139+K139+M139+O139+Q139+S139,2)</f>
        <v>657281</v>
      </c>
      <c r="I139" s="269">
        <v>0</v>
      </c>
      <c r="J139" s="269">
        <v>550</v>
      </c>
      <c r="K139" s="178">
        <v>564954</v>
      </c>
      <c r="L139" s="269">
        <v>0</v>
      </c>
      <c r="M139" s="269">
        <v>0</v>
      </c>
      <c r="N139" s="361">
        <v>63.33</v>
      </c>
      <c r="O139" s="361">
        <v>50598</v>
      </c>
      <c r="P139" s="361">
        <v>0</v>
      </c>
      <c r="Q139" s="361">
        <v>0</v>
      </c>
      <c r="R139" s="361">
        <v>93.5</v>
      </c>
      <c r="S139" s="361">
        <v>41729</v>
      </c>
      <c r="T139" s="103">
        <v>0</v>
      </c>
      <c r="U139" s="361">
        <v>0</v>
      </c>
      <c r="V139" s="368"/>
      <c r="W139" s="361">
        <v>0</v>
      </c>
      <c r="X139" s="361">
        <v>0</v>
      </c>
      <c r="Y139" s="380">
        <v>0</v>
      </c>
      <c r="Z139" s="380">
        <v>0</v>
      </c>
      <c r="AA139" s="380">
        <v>0</v>
      </c>
      <c r="AB139" s="380">
        <v>0</v>
      </c>
      <c r="AC139" s="380">
        <v>0</v>
      </c>
      <c r="AD139" s="380">
        <v>0</v>
      </c>
      <c r="AE139" s="380">
        <v>0</v>
      </c>
      <c r="AF139" s="380">
        <v>0</v>
      </c>
      <c r="AG139" s="380">
        <v>0</v>
      </c>
      <c r="AH139" s="380">
        <v>0</v>
      </c>
      <c r="AI139" s="380">
        <v>21416</v>
      </c>
      <c r="AJ139" s="380">
        <v>24897.62</v>
      </c>
      <c r="AK139" s="380">
        <v>12511.37</v>
      </c>
      <c r="AL139" s="380">
        <v>0</v>
      </c>
      <c r="AN139" s="390">
        <f>I139/'Приложение 1.1'!J137</f>
        <v>0</v>
      </c>
      <c r="AO139" s="390">
        <f t="shared" si="49"/>
        <v>1027.189090909091</v>
      </c>
      <c r="AP139" s="390" t="e">
        <f t="shared" si="50"/>
        <v>#DIV/0!</v>
      </c>
      <c r="AQ139" s="390">
        <f t="shared" si="51"/>
        <v>798.95783988630978</v>
      </c>
      <c r="AR139" s="390" t="e">
        <f t="shared" si="52"/>
        <v>#DIV/0!</v>
      </c>
      <c r="AS139" s="390">
        <f t="shared" si="53"/>
        <v>446.29946524064172</v>
      </c>
      <c r="AT139" s="390" t="e">
        <f t="shared" si="54"/>
        <v>#DIV/0!</v>
      </c>
      <c r="AU139" s="390" t="e">
        <f t="shared" si="55"/>
        <v>#DIV/0!</v>
      </c>
      <c r="AV139" s="390" t="e">
        <f t="shared" si="56"/>
        <v>#DIV/0!</v>
      </c>
      <c r="AW139" s="390" t="e">
        <f t="shared" si="57"/>
        <v>#DIV/0!</v>
      </c>
      <c r="AX139" s="390" t="e">
        <f t="shared" si="58"/>
        <v>#DIV/0!</v>
      </c>
      <c r="AY139" s="390">
        <f>AI139/'Приложение 1.1'!J137</f>
        <v>47.038151507830172</v>
      </c>
      <c r="AZ139" s="390">
        <v>730.08</v>
      </c>
      <c r="BA139" s="390">
        <v>2070.12</v>
      </c>
      <c r="BB139" s="390">
        <v>848.92</v>
      </c>
      <c r="BC139" s="390">
        <v>819.73</v>
      </c>
      <c r="BD139" s="390">
        <v>611.5</v>
      </c>
      <c r="BE139" s="390">
        <v>1080.04</v>
      </c>
      <c r="BF139" s="390">
        <v>2102000</v>
      </c>
      <c r="BG139" s="390">
        <f t="shared" si="59"/>
        <v>4422.8500000000004</v>
      </c>
      <c r="BH139" s="390">
        <v>8748.57</v>
      </c>
      <c r="BI139" s="390">
        <v>3389.61</v>
      </c>
      <c r="BJ139" s="390">
        <v>5995.76</v>
      </c>
      <c r="BK139" s="390">
        <v>548.62</v>
      </c>
      <c r="BL139" s="391" t="str">
        <f t="shared" si="60"/>
        <v xml:space="preserve"> </v>
      </c>
      <c r="BM139" s="391" t="str">
        <f t="shared" si="61"/>
        <v xml:space="preserve"> </v>
      </c>
      <c r="BN139" s="391" t="e">
        <f t="shared" si="62"/>
        <v>#DIV/0!</v>
      </c>
      <c r="BO139" s="391" t="str">
        <f t="shared" si="63"/>
        <v xml:space="preserve"> </v>
      </c>
      <c r="BP139" s="391" t="e">
        <f t="shared" si="64"/>
        <v>#DIV/0!</v>
      </c>
      <c r="BQ139" s="391" t="str">
        <f t="shared" si="65"/>
        <v xml:space="preserve"> </v>
      </c>
      <c r="BR139" s="391" t="e">
        <f t="shared" si="66"/>
        <v>#DIV/0!</v>
      </c>
      <c r="BS139" s="391" t="e">
        <f t="shared" si="67"/>
        <v>#DIV/0!</v>
      </c>
      <c r="BT139" s="391" t="e">
        <f t="shared" si="68"/>
        <v>#DIV/0!</v>
      </c>
      <c r="BU139" s="391" t="e">
        <f t="shared" si="69"/>
        <v>#DIV/0!</v>
      </c>
      <c r="BV139" s="391" t="e">
        <f t="shared" si="70"/>
        <v>#DIV/0!</v>
      </c>
      <c r="BW139" s="391" t="str">
        <f t="shared" si="71"/>
        <v xml:space="preserve"> </v>
      </c>
      <c r="BY139" s="388">
        <f t="shared" si="77"/>
        <v>3.4768065548509095</v>
      </c>
      <c r="BZ139" s="392">
        <f t="shared" si="78"/>
        <v>1.747139414376355</v>
      </c>
      <c r="CA139" s="393" t="e">
        <f>G139/W139</f>
        <v>#DIV/0!</v>
      </c>
      <c r="CB139" s="390">
        <f t="shared" si="72"/>
        <v>4621.88</v>
      </c>
      <c r="CC139" s="18" t="e">
        <f t="shared" si="73"/>
        <v>#DIV/0!</v>
      </c>
    </row>
    <row r="140" spans="1:81" s="26" customFormat="1" ht="9" customHeight="1">
      <c r="A140" s="368">
        <v>124</v>
      </c>
      <c r="B140" s="401" t="s">
        <v>1057</v>
      </c>
      <c r="C140" s="178">
        <v>3536.4</v>
      </c>
      <c r="D140" s="114"/>
      <c r="E140" s="389">
        <f t="shared" si="76"/>
        <v>-467132.89999999991</v>
      </c>
      <c r="F140" s="269">
        <v>3293992</v>
      </c>
      <c r="G140" s="269">
        <f>ROUND(H140+U140+X140+Z140+AB140+AD140+AF140+AH140+AI140+AJ140+AK140+AL140,2)</f>
        <v>2826859.1</v>
      </c>
      <c r="H140" s="361">
        <f t="shared" si="48"/>
        <v>0</v>
      </c>
      <c r="I140" s="269">
        <v>0</v>
      </c>
      <c r="J140" s="269">
        <v>0</v>
      </c>
      <c r="K140" s="269">
        <v>0</v>
      </c>
      <c r="L140" s="269">
        <v>0</v>
      </c>
      <c r="M140" s="269">
        <v>0</v>
      </c>
      <c r="N140" s="361">
        <v>0</v>
      </c>
      <c r="O140" s="361">
        <v>0</v>
      </c>
      <c r="P140" s="361">
        <v>0</v>
      </c>
      <c r="Q140" s="361">
        <v>0</v>
      </c>
      <c r="R140" s="361">
        <v>0</v>
      </c>
      <c r="S140" s="361">
        <v>0</v>
      </c>
      <c r="T140" s="103">
        <v>0</v>
      </c>
      <c r="U140" s="361">
        <v>0</v>
      </c>
      <c r="V140" s="114" t="s">
        <v>975</v>
      </c>
      <c r="W140" s="361">
        <v>968.54</v>
      </c>
      <c r="X140" s="361">
        <v>2716428</v>
      </c>
      <c r="Y140" s="380">
        <v>0</v>
      </c>
      <c r="Z140" s="380">
        <v>0</v>
      </c>
      <c r="AA140" s="380">
        <v>0</v>
      </c>
      <c r="AB140" s="380">
        <v>0</v>
      </c>
      <c r="AC140" s="380">
        <v>0</v>
      </c>
      <c r="AD140" s="380">
        <v>0</v>
      </c>
      <c r="AE140" s="380">
        <v>0</v>
      </c>
      <c r="AF140" s="380">
        <v>0</v>
      </c>
      <c r="AG140" s="380">
        <v>0</v>
      </c>
      <c r="AH140" s="380">
        <v>0</v>
      </c>
      <c r="AI140" s="380">
        <v>0</v>
      </c>
      <c r="AJ140" s="380">
        <v>61268.27</v>
      </c>
      <c r="AK140" s="380">
        <v>49162.83</v>
      </c>
      <c r="AL140" s="380">
        <v>0</v>
      </c>
      <c r="AN140" s="390">
        <f>I140/'Приложение 1.1'!J138</f>
        <v>0</v>
      </c>
      <c r="AO140" s="390" t="e">
        <f t="shared" si="49"/>
        <v>#DIV/0!</v>
      </c>
      <c r="AP140" s="390" t="e">
        <f t="shared" si="50"/>
        <v>#DIV/0!</v>
      </c>
      <c r="AQ140" s="390" t="e">
        <f t="shared" si="51"/>
        <v>#DIV/0!</v>
      </c>
      <c r="AR140" s="390" t="e">
        <f t="shared" si="52"/>
        <v>#DIV/0!</v>
      </c>
      <c r="AS140" s="390" t="e">
        <f t="shared" si="53"/>
        <v>#DIV/0!</v>
      </c>
      <c r="AT140" s="390" t="e">
        <f t="shared" si="54"/>
        <v>#DIV/0!</v>
      </c>
      <c r="AU140" s="390">
        <f t="shared" si="55"/>
        <v>2804.6626881698226</v>
      </c>
      <c r="AV140" s="390" t="e">
        <f t="shared" si="56"/>
        <v>#DIV/0!</v>
      </c>
      <c r="AW140" s="390" t="e">
        <f t="shared" si="57"/>
        <v>#DIV/0!</v>
      </c>
      <c r="AX140" s="390" t="e">
        <f t="shared" si="58"/>
        <v>#DIV/0!</v>
      </c>
      <c r="AY140" s="390">
        <f>AI140/'Приложение 1.1'!J138</f>
        <v>0</v>
      </c>
      <c r="AZ140" s="390">
        <v>730.08</v>
      </c>
      <c r="BA140" s="390">
        <v>2070.12</v>
      </c>
      <c r="BB140" s="390">
        <v>848.92</v>
      </c>
      <c r="BC140" s="390">
        <v>819.73</v>
      </c>
      <c r="BD140" s="390">
        <v>611.5</v>
      </c>
      <c r="BE140" s="390">
        <v>1080.04</v>
      </c>
      <c r="BF140" s="390">
        <v>2102000</v>
      </c>
      <c r="BG140" s="390">
        <f t="shared" si="59"/>
        <v>4607.6000000000004</v>
      </c>
      <c r="BH140" s="390">
        <v>8748.57</v>
      </c>
      <c r="BI140" s="390">
        <v>3389.61</v>
      </c>
      <c r="BJ140" s="390">
        <v>5995.76</v>
      </c>
      <c r="BK140" s="390">
        <v>548.62</v>
      </c>
      <c r="BL140" s="391" t="str">
        <f t="shared" si="60"/>
        <v xml:space="preserve"> </v>
      </c>
      <c r="BM140" s="391" t="e">
        <f t="shared" si="61"/>
        <v>#DIV/0!</v>
      </c>
      <c r="BN140" s="391" t="e">
        <f t="shared" si="62"/>
        <v>#DIV/0!</v>
      </c>
      <c r="BO140" s="391" t="e">
        <f t="shared" si="63"/>
        <v>#DIV/0!</v>
      </c>
      <c r="BP140" s="391" t="e">
        <f t="shared" si="64"/>
        <v>#DIV/0!</v>
      </c>
      <c r="BQ140" s="391" t="e">
        <f t="shared" si="65"/>
        <v>#DIV/0!</v>
      </c>
      <c r="BR140" s="391" t="e">
        <f t="shared" si="66"/>
        <v>#DIV/0!</v>
      </c>
      <c r="BS140" s="391" t="str">
        <f t="shared" si="67"/>
        <v xml:space="preserve"> </v>
      </c>
      <c r="BT140" s="391" t="e">
        <f t="shared" si="68"/>
        <v>#DIV/0!</v>
      </c>
      <c r="BU140" s="391" t="e">
        <f t="shared" si="69"/>
        <v>#DIV/0!</v>
      </c>
      <c r="BV140" s="391" t="e">
        <f t="shared" si="70"/>
        <v>#DIV/0!</v>
      </c>
      <c r="BW140" s="391" t="str">
        <f t="shared" si="71"/>
        <v xml:space="preserve"> </v>
      </c>
      <c r="BY140" s="388">
        <f t="shared" si="77"/>
        <v>2.1673620025844231</v>
      </c>
      <c r="BZ140" s="392">
        <f t="shared" si="78"/>
        <v>1.7391326649425152</v>
      </c>
      <c r="CA140" s="393">
        <f>G140/W140</f>
        <v>2918.6807979019968</v>
      </c>
      <c r="CB140" s="390">
        <f t="shared" si="72"/>
        <v>4814.95</v>
      </c>
      <c r="CC140" s="18" t="str">
        <f t="shared" si="73"/>
        <v xml:space="preserve"> </v>
      </c>
    </row>
    <row r="141" spans="1:81" s="26" customFormat="1" ht="9" customHeight="1">
      <c r="A141" s="368">
        <v>125</v>
      </c>
      <c r="B141" s="401" t="s">
        <v>1058</v>
      </c>
      <c r="C141" s="178">
        <v>2612.1</v>
      </c>
      <c r="D141" s="114"/>
      <c r="E141" s="389">
        <f t="shared" si="76"/>
        <v>-1604123.57</v>
      </c>
      <c r="F141" s="269">
        <v>3600720</v>
      </c>
      <c r="G141" s="269">
        <f>ROUND(H141+U141+X141+Z141+AB141+AD141+AF141+AH141+AI141+AJ141+AK141+AL141,2)</f>
        <v>1996596.43</v>
      </c>
      <c r="H141" s="361">
        <f t="shared" si="48"/>
        <v>0</v>
      </c>
      <c r="I141" s="269">
        <v>0</v>
      </c>
      <c r="J141" s="269">
        <v>0</v>
      </c>
      <c r="K141" s="269">
        <v>0</v>
      </c>
      <c r="L141" s="269">
        <v>0</v>
      </c>
      <c r="M141" s="269">
        <v>0</v>
      </c>
      <c r="N141" s="361">
        <v>0</v>
      </c>
      <c r="O141" s="361">
        <v>0</v>
      </c>
      <c r="P141" s="361">
        <v>0</v>
      </c>
      <c r="Q141" s="361">
        <v>0</v>
      </c>
      <c r="R141" s="361">
        <v>0</v>
      </c>
      <c r="S141" s="361">
        <v>0</v>
      </c>
      <c r="T141" s="103">
        <v>0</v>
      </c>
      <c r="U141" s="361">
        <v>0</v>
      </c>
      <c r="V141" s="114" t="s">
        <v>975</v>
      </c>
      <c r="W141" s="361">
        <v>710</v>
      </c>
      <c r="X141" s="361">
        <v>1875882.27</v>
      </c>
      <c r="Y141" s="380">
        <v>0</v>
      </c>
      <c r="Z141" s="380">
        <v>0</v>
      </c>
      <c r="AA141" s="380">
        <v>0</v>
      </c>
      <c r="AB141" s="380">
        <v>0</v>
      </c>
      <c r="AC141" s="380">
        <v>0</v>
      </c>
      <c r="AD141" s="380">
        <v>0</v>
      </c>
      <c r="AE141" s="380">
        <v>0</v>
      </c>
      <c r="AF141" s="380">
        <v>0</v>
      </c>
      <c r="AG141" s="380">
        <v>0</v>
      </c>
      <c r="AH141" s="380">
        <v>0</v>
      </c>
      <c r="AI141" s="380">
        <v>0</v>
      </c>
      <c r="AJ141" s="380">
        <v>66973.41</v>
      </c>
      <c r="AK141" s="380">
        <v>53740.75</v>
      </c>
      <c r="AL141" s="380">
        <v>0</v>
      </c>
      <c r="AN141" s="390">
        <f>I141/'Приложение 1.1'!J139</f>
        <v>0</v>
      </c>
      <c r="AO141" s="390" t="e">
        <f t="shared" si="49"/>
        <v>#DIV/0!</v>
      </c>
      <c r="AP141" s="390" t="e">
        <f t="shared" si="50"/>
        <v>#DIV/0!</v>
      </c>
      <c r="AQ141" s="390" t="e">
        <f t="shared" si="51"/>
        <v>#DIV/0!</v>
      </c>
      <c r="AR141" s="390" t="e">
        <f t="shared" si="52"/>
        <v>#DIV/0!</v>
      </c>
      <c r="AS141" s="390" t="e">
        <f t="shared" si="53"/>
        <v>#DIV/0!</v>
      </c>
      <c r="AT141" s="390" t="e">
        <f t="shared" si="54"/>
        <v>#DIV/0!</v>
      </c>
      <c r="AU141" s="390">
        <f t="shared" si="55"/>
        <v>2642.0877042253524</v>
      </c>
      <c r="AV141" s="390" t="e">
        <f t="shared" si="56"/>
        <v>#DIV/0!</v>
      </c>
      <c r="AW141" s="390" t="e">
        <f t="shared" si="57"/>
        <v>#DIV/0!</v>
      </c>
      <c r="AX141" s="390" t="e">
        <f t="shared" si="58"/>
        <v>#DIV/0!</v>
      </c>
      <c r="AY141" s="390">
        <f>AI141/'Приложение 1.1'!J139</f>
        <v>0</v>
      </c>
      <c r="AZ141" s="390">
        <v>730.08</v>
      </c>
      <c r="BA141" s="390">
        <v>2070.12</v>
      </c>
      <c r="BB141" s="390">
        <v>848.92</v>
      </c>
      <c r="BC141" s="390">
        <v>819.73</v>
      </c>
      <c r="BD141" s="390">
        <v>611.5</v>
      </c>
      <c r="BE141" s="390">
        <v>1080.04</v>
      </c>
      <c r="BF141" s="390">
        <v>2102000</v>
      </c>
      <c r="BG141" s="390">
        <f t="shared" si="59"/>
        <v>4607.6000000000004</v>
      </c>
      <c r="BH141" s="390">
        <v>8748.57</v>
      </c>
      <c r="BI141" s="390">
        <v>3389.61</v>
      </c>
      <c r="BJ141" s="390">
        <v>5995.76</v>
      </c>
      <c r="BK141" s="390">
        <v>548.62</v>
      </c>
      <c r="BL141" s="391" t="str">
        <f t="shared" si="60"/>
        <v xml:space="preserve"> </v>
      </c>
      <c r="BM141" s="391" t="e">
        <f t="shared" si="61"/>
        <v>#DIV/0!</v>
      </c>
      <c r="BN141" s="391" t="e">
        <f t="shared" si="62"/>
        <v>#DIV/0!</v>
      </c>
      <c r="BO141" s="391" t="e">
        <f t="shared" si="63"/>
        <v>#DIV/0!</v>
      </c>
      <c r="BP141" s="391" t="e">
        <f t="shared" si="64"/>
        <v>#DIV/0!</v>
      </c>
      <c r="BQ141" s="391" t="e">
        <f t="shared" si="65"/>
        <v>#DIV/0!</v>
      </c>
      <c r="BR141" s="391" t="e">
        <f t="shared" si="66"/>
        <v>#DIV/0!</v>
      </c>
      <c r="BS141" s="391" t="str">
        <f t="shared" si="67"/>
        <v xml:space="preserve"> </v>
      </c>
      <c r="BT141" s="391" t="e">
        <f t="shared" si="68"/>
        <v>#DIV/0!</v>
      </c>
      <c r="BU141" s="391" t="e">
        <f t="shared" si="69"/>
        <v>#DIV/0!</v>
      </c>
      <c r="BV141" s="391" t="e">
        <f t="shared" si="70"/>
        <v>#DIV/0!</v>
      </c>
      <c r="BW141" s="391" t="str">
        <f t="shared" si="71"/>
        <v xml:space="preserve"> </v>
      </c>
      <c r="BY141" s="388">
        <f t="shared" si="77"/>
        <v>3.3543789317503689</v>
      </c>
      <c r="BZ141" s="392">
        <f t="shared" si="78"/>
        <v>2.6916180552321234</v>
      </c>
      <c r="CA141" s="393">
        <f>G141/W141</f>
        <v>2812.1076478873238</v>
      </c>
      <c r="CB141" s="390">
        <f t="shared" si="72"/>
        <v>4814.95</v>
      </c>
      <c r="CC141" s="18" t="str">
        <f t="shared" si="73"/>
        <v xml:space="preserve"> </v>
      </c>
    </row>
    <row r="142" spans="1:81" s="26" customFormat="1" ht="9" customHeight="1">
      <c r="A142" s="368">
        <v>126</v>
      </c>
      <c r="B142" s="401" t="s">
        <v>1059</v>
      </c>
      <c r="C142" s="178">
        <v>2076.5</v>
      </c>
      <c r="D142" s="368"/>
      <c r="E142" s="389">
        <f t="shared" si="76"/>
        <v>145366.6099999994</v>
      </c>
      <c r="F142" s="361">
        <v>5105351.16</v>
      </c>
      <c r="G142" s="178">
        <f>ROUND(H142+U142+X142+Z142+AB142+AD142+AF142+AH142+AJ142+AK142+AL142+AI142,2)</f>
        <v>5250717.7699999996</v>
      </c>
      <c r="H142" s="361">
        <f t="shared" si="48"/>
        <v>0</v>
      </c>
      <c r="I142" s="269">
        <v>0</v>
      </c>
      <c r="J142" s="269">
        <v>0</v>
      </c>
      <c r="K142" s="269">
        <v>0</v>
      </c>
      <c r="L142" s="269">
        <v>0</v>
      </c>
      <c r="M142" s="269">
        <v>0</v>
      </c>
      <c r="N142" s="361">
        <v>0</v>
      </c>
      <c r="O142" s="361">
        <v>0</v>
      </c>
      <c r="P142" s="361">
        <v>0</v>
      </c>
      <c r="Q142" s="361">
        <v>0</v>
      </c>
      <c r="R142" s="361">
        <v>0</v>
      </c>
      <c r="S142" s="361">
        <v>0</v>
      </c>
      <c r="T142" s="103">
        <v>0</v>
      </c>
      <c r="U142" s="361">
        <v>0</v>
      </c>
      <c r="V142" s="368"/>
      <c r="W142" s="361">
        <v>0</v>
      </c>
      <c r="X142" s="361">
        <v>0</v>
      </c>
      <c r="Y142" s="380">
        <v>0</v>
      </c>
      <c r="Z142" s="380">
        <v>0</v>
      </c>
      <c r="AA142" s="380">
        <v>1890</v>
      </c>
      <c r="AB142" s="380">
        <v>5081092.4400000004</v>
      </c>
      <c r="AC142" s="380">
        <v>0</v>
      </c>
      <c r="AD142" s="380">
        <v>0</v>
      </c>
      <c r="AE142" s="380">
        <v>0</v>
      </c>
      <c r="AF142" s="380">
        <v>0</v>
      </c>
      <c r="AG142" s="380">
        <v>0</v>
      </c>
      <c r="AH142" s="380">
        <v>0</v>
      </c>
      <c r="AI142" s="380">
        <v>0</v>
      </c>
      <c r="AJ142" s="380">
        <v>94959.56</v>
      </c>
      <c r="AK142" s="380">
        <v>74665.77</v>
      </c>
      <c r="AL142" s="380">
        <v>0</v>
      </c>
      <c r="AN142" s="390">
        <f>I142/'Приложение 1.1'!J140</f>
        <v>0</v>
      </c>
      <c r="AO142" s="390" t="e">
        <f t="shared" si="49"/>
        <v>#DIV/0!</v>
      </c>
      <c r="AP142" s="390" t="e">
        <f t="shared" si="50"/>
        <v>#DIV/0!</v>
      </c>
      <c r="AQ142" s="390" t="e">
        <f t="shared" si="51"/>
        <v>#DIV/0!</v>
      </c>
      <c r="AR142" s="390" t="e">
        <f t="shared" si="52"/>
        <v>#DIV/0!</v>
      </c>
      <c r="AS142" s="390" t="e">
        <f t="shared" si="53"/>
        <v>#DIV/0!</v>
      </c>
      <c r="AT142" s="390" t="e">
        <f t="shared" si="54"/>
        <v>#DIV/0!</v>
      </c>
      <c r="AU142" s="390" t="e">
        <f t="shared" si="55"/>
        <v>#DIV/0!</v>
      </c>
      <c r="AV142" s="390" t="e">
        <f t="shared" si="56"/>
        <v>#DIV/0!</v>
      </c>
      <c r="AW142" s="390">
        <f t="shared" si="57"/>
        <v>2688.4086984126984</v>
      </c>
      <c r="AX142" s="390" t="e">
        <f t="shared" si="58"/>
        <v>#DIV/0!</v>
      </c>
      <c r="AY142" s="390">
        <f>AI142/'Приложение 1.1'!J140</f>
        <v>0</v>
      </c>
      <c r="AZ142" s="390">
        <v>730.08</v>
      </c>
      <c r="BA142" s="390">
        <v>2070.12</v>
      </c>
      <c r="BB142" s="390">
        <v>848.92</v>
      </c>
      <c r="BC142" s="390">
        <v>819.73</v>
      </c>
      <c r="BD142" s="390">
        <v>611.5</v>
      </c>
      <c r="BE142" s="390">
        <v>1080.04</v>
      </c>
      <c r="BF142" s="390">
        <v>2102000</v>
      </c>
      <c r="BG142" s="390">
        <f t="shared" si="59"/>
        <v>4422.8500000000004</v>
      </c>
      <c r="BH142" s="390">
        <v>8748.57</v>
      </c>
      <c r="BI142" s="390">
        <v>3389.61</v>
      </c>
      <c r="BJ142" s="390">
        <v>5995.76</v>
      </c>
      <c r="BK142" s="390">
        <v>548.62</v>
      </c>
      <c r="BL142" s="391" t="str">
        <f t="shared" si="60"/>
        <v xml:space="preserve"> </v>
      </c>
      <c r="BM142" s="391" t="e">
        <f t="shared" si="61"/>
        <v>#DIV/0!</v>
      </c>
      <c r="BN142" s="391" t="e">
        <f t="shared" si="62"/>
        <v>#DIV/0!</v>
      </c>
      <c r="BO142" s="391" t="e">
        <f t="shared" si="63"/>
        <v>#DIV/0!</v>
      </c>
      <c r="BP142" s="391" t="e">
        <f t="shared" si="64"/>
        <v>#DIV/0!</v>
      </c>
      <c r="BQ142" s="391" t="e">
        <f t="shared" si="65"/>
        <v>#DIV/0!</v>
      </c>
      <c r="BR142" s="391" t="e">
        <f t="shared" si="66"/>
        <v>#DIV/0!</v>
      </c>
      <c r="BS142" s="391" t="e">
        <f t="shared" si="67"/>
        <v>#DIV/0!</v>
      </c>
      <c r="BT142" s="391" t="e">
        <f t="shared" si="68"/>
        <v>#DIV/0!</v>
      </c>
      <c r="BU142" s="391" t="str">
        <f t="shared" si="69"/>
        <v xml:space="preserve"> </v>
      </c>
      <c r="BV142" s="391" t="e">
        <f t="shared" si="70"/>
        <v>#DIV/0!</v>
      </c>
      <c r="BW142" s="391" t="str">
        <f t="shared" si="71"/>
        <v xml:space="preserve"> </v>
      </c>
      <c r="BY142" s="388">
        <f t="shared" si="77"/>
        <v>1.808506268277299</v>
      </c>
      <c r="BZ142" s="392">
        <f t="shared" si="78"/>
        <v>1.4220107282589673</v>
      </c>
      <c r="CA142" s="393">
        <f>G142/AA142</f>
        <v>2778.1575502645501</v>
      </c>
      <c r="CB142" s="390">
        <v>3542.15</v>
      </c>
      <c r="CC142" s="18" t="str">
        <f t="shared" si="73"/>
        <v xml:space="preserve"> </v>
      </c>
    </row>
    <row r="143" spans="1:81" s="26" customFormat="1" ht="9" customHeight="1">
      <c r="A143" s="368">
        <v>127</v>
      </c>
      <c r="B143" s="398" t="s">
        <v>455</v>
      </c>
      <c r="C143" s="178">
        <v>2029.8999999999999</v>
      </c>
      <c r="D143" s="174"/>
      <c r="E143" s="389">
        <f t="shared" si="76"/>
        <v>1782610.0100000002</v>
      </c>
      <c r="F143" s="389">
        <v>2406619.4500000002</v>
      </c>
      <c r="G143" s="399">
        <f>X143+AB143+AJ143+AK143+AL143</f>
        <v>4189229.4600000004</v>
      </c>
      <c r="H143" s="361">
        <f t="shared" si="48"/>
        <v>0</v>
      </c>
      <c r="I143" s="269">
        <v>0</v>
      </c>
      <c r="J143" s="269">
        <v>0</v>
      </c>
      <c r="K143" s="269">
        <v>0</v>
      </c>
      <c r="L143" s="269">
        <v>0</v>
      </c>
      <c r="M143" s="269">
        <v>0</v>
      </c>
      <c r="N143" s="361">
        <v>0</v>
      </c>
      <c r="O143" s="361">
        <v>0</v>
      </c>
      <c r="P143" s="361">
        <v>0</v>
      </c>
      <c r="Q143" s="361">
        <v>0</v>
      </c>
      <c r="R143" s="361">
        <v>0</v>
      </c>
      <c r="S143" s="361">
        <v>0</v>
      </c>
      <c r="T143" s="103">
        <v>0</v>
      </c>
      <c r="U143" s="361">
        <v>0</v>
      </c>
      <c r="V143" s="174" t="s">
        <v>976</v>
      </c>
      <c r="W143" s="361">
        <v>750</v>
      </c>
      <c r="X143" s="361">
        <v>2418618.12</v>
      </c>
      <c r="Y143" s="380">
        <v>0</v>
      </c>
      <c r="Z143" s="380">
        <v>0</v>
      </c>
      <c r="AA143" s="380">
        <v>1807</v>
      </c>
      <c r="AB143" s="380">
        <v>1354717</v>
      </c>
      <c r="AC143" s="380">
        <v>0</v>
      </c>
      <c r="AD143" s="380">
        <v>0</v>
      </c>
      <c r="AE143" s="380">
        <v>0</v>
      </c>
      <c r="AF143" s="380">
        <v>0</v>
      </c>
      <c r="AG143" s="380">
        <v>0</v>
      </c>
      <c r="AH143" s="380">
        <v>0</v>
      </c>
      <c r="AI143" s="380">
        <v>0</v>
      </c>
      <c r="AJ143" s="380">
        <f>ROUND(85401.16+178132.96,2)</f>
        <v>263534.12</v>
      </c>
      <c r="AK143" s="380">
        <f>ROUND(18049.65+44310.57,2)</f>
        <v>62360.22</v>
      </c>
      <c r="AL143" s="380">
        <v>90000</v>
      </c>
      <c r="AN143" s="390">
        <f>I143/'Приложение 1.1'!J141</f>
        <v>0</v>
      </c>
      <c r="AO143" s="390" t="e">
        <f t="shared" si="49"/>
        <v>#DIV/0!</v>
      </c>
      <c r="AP143" s="390" t="e">
        <f t="shared" si="50"/>
        <v>#DIV/0!</v>
      </c>
      <c r="AQ143" s="390" t="e">
        <f t="shared" si="51"/>
        <v>#DIV/0!</v>
      </c>
      <c r="AR143" s="390" t="e">
        <f t="shared" si="52"/>
        <v>#DIV/0!</v>
      </c>
      <c r="AS143" s="390" t="e">
        <f t="shared" si="53"/>
        <v>#DIV/0!</v>
      </c>
      <c r="AT143" s="390" t="e">
        <f t="shared" si="54"/>
        <v>#DIV/0!</v>
      </c>
      <c r="AU143" s="390">
        <f t="shared" si="55"/>
        <v>3224.8241600000001</v>
      </c>
      <c r="AV143" s="390" t="e">
        <f t="shared" si="56"/>
        <v>#DIV/0!</v>
      </c>
      <c r="AW143" s="390">
        <f t="shared" si="57"/>
        <v>749.70503597122297</v>
      </c>
      <c r="AX143" s="390" t="e">
        <f t="shared" si="58"/>
        <v>#DIV/0!</v>
      </c>
      <c r="AY143" s="390">
        <f>AI143/'Приложение 1.1'!J141</f>
        <v>0</v>
      </c>
      <c r="AZ143" s="390">
        <v>730.08</v>
      </c>
      <c r="BA143" s="390">
        <v>2070.12</v>
      </c>
      <c r="BB143" s="390">
        <v>848.92</v>
      </c>
      <c r="BC143" s="390">
        <v>819.73</v>
      </c>
      <c r="BD143" s="390">
        <v>611.5</v>
      </c>
      <c r="BE143" s="390">
        <v>1080.04</v>
      </c>
      <c r="BF143" s="390">
        <v>2102000</v>
      </c>
      <c r="BG143" s="390">
        <f t="shared" si="59"/>
        <v>4422.8500000000004</v>
      </c>
      <c r="BH143" s="390">
        <v>8748.57</v>
      </c>
      <c r="BI143" s="390">
        <v>3389.61</v>
      </c>
      <c r="BJ143" s="390">
        <v>5995.76</v>
      </c>
      <c r="BK143" s="390">
        <v>548.62</v>
      </c>
      <c r="BL143" s="391" t="str">
        <f t="shared" si="60"/>
        <v xml:space="preserve"> </v>
      </c>
      <c r="BM143" s="391" t="e">
        <f t="shared" si="61"/>
        <v>#DIV/0!</v>
      </c>
      <c r="BN143" s="391" t="e">
        <f t="shared" si="62"/>
        <v>#DIV/0!</v>
      </c>
      <c r="BO143" s="391" t="e">
        <f t="shared" si="63"/>
        <v>#DIV/0!</v>
      </c>
      <c r="BP143" s="391" t="e">
        <f t="shared" si="64"/>
        <v>#DIV/0!</v>
      </c>
      <c r="BQ143" s="391" t="e">
        <f t="shared" si="65"/>
        <v>#DIV/0!</v>
      </c>
      <c r="BR143" s="391" t="e">
        <f t="shared" si="66"/>
        <v>#DIV/0!</v>
      </c>
      <c r="BS143" s="391" t="str">
        <f t="shared" si="67"/>
        <v xml:space="preserve"> </v>
      </c>
      <c r="BT143" s="391" t="e">
        <f t="shared" si="68"/>
        <v>#DIV/0!</v>
      </c>
      <c r="BU143" s="391" t="str">
        <f t="shared" si="69"/>
        <v xml:space="preserve"> </v>
      </c>
      <c r="BV143" s="391" t="e">
        <f t="shared" si="70"/>
        <v>#DIV/0!</v>
      </c>
      <c r="BW143" s="391" t="str">
        <f t="shared" si="71"/>
        <v xml:space="preserve"> </v>
      </c>
      <c r="BY143" s="388">
        <f t="shared" si="77"/>
        <v>6.2907540041981846</v>
      </c>
      <c r="BZ143" s="392">
        <f t="shared" si="78"/>
        <v>1.4885844901892769</v>
      </c>
      <c r="CA143" s="393">
        <f t="shared" ref="CA143:CA158" si="82">G143/W143</f>
        <v>5585.6392800000003</v>
      </c>
      <c r="CB143" s="390">
        <f>IF(V143="ПК",4814.95,4621.88)+3542.15</f>
        <v>8164.0300000000007</v>
      </c>
      <c r="CC143" s="18" t="str">
        <f t="shared" si="73"/>
        <v xml:space="preserve"> </v>
      </c>
    </row>
    <row r="144" spans="1:81" s="26" customFormat="1" ht="9" customHeight="1">
      <c r="A144" s="368">
        <v>128</v>
      </c>
      <c r="B144" s="398" t="s">
        <v>456</v>
      </c>
      <c r="C144" s="178">
        <v>2722.1</v>
      </c>
      <c r="D144" s="174"/>
      <c r="E144" s="389">
        <f t="shared" ref="E144:E155" si="83">G144-F144</f>
        <v>2478517.5299999993</v>
      </c>
      <c r="F144" s="389">
        <v>3043344.62</v>
      </c>
      <c r="G144" s="399">
        <f>X144+AB144+AJ144+AK144+AL144</f>
        <v>5521862.1499999994</v>
      </c>
      <c r="H144" s="361">
        <f t="shared" si="48"/>
        <v>0</v>
      </c>
      <c r="I144" s="269">
        <v>0</v>
      </c>
      <c r="J144" s="269">
        <v>0</v>
      </c>
      <c r="K144" s="269">
        <v>0</v>
      </c>
      <c r="L144" s="269">
        <v>0</v>
      </c>
      <c r="M144" s="269">
        <v>0</v>
      </c>
      <c r="N144" s="361">
        <v>0</v>
      </c>
      <c r="O144" s="361">
        <v>0</v>
      </c>
      <c r="P144" s="361">
        <v>0</v>
      </c>
      <c r="Q144" s="361">
        <v>0</v>
      </c>
      <c r="R144" s="361">
        <v>0</v>
      </c>
      <c r="S144" s="361">
        <v>0</v>
      </c>
      <c r="T144" s="103">
        <v>0</v>
      </c>
      <c r="U144" s="361">
        <v>0</v>
      </c>
      <c r="V144" s="174" t="s">
        <v>976</v>
      </c>
      <c r="W144" s="361">
        <v>1103.8</v>
      </c>
      <c r="X144" s="361">
        <v>3295255.77</v>
      </c>
      <c r="Y144" s="380">
        <v>0</v>
      </c>
      <c r="Z144" s="380">
        <v>0</v>
      </c>
      <c r="AA144" s="380">
        <v>1970</v>
      </c>
      <c r="AB144" s="380">
        <v>1697679</v>
      </c>
      <c r="AC144" s="380">
        <v>0</v>
      </c>
      <c r="AD144" s="380">
        <v>0</v>
      </c>
      <c r="AE144" s="380">
        <v>0</v>
      </c>
      <c r="AF144" s="380">
        <v>0</v>
      </c>
      <c r="AG144" s="380">
        <v>0</v>
      </c>
      <c r="AH144" s="380">
        <v>0</v>
      </c>
      <c r="AI144" s="380">
        <v>0</v>
      </c>
      <c r="AJ144" s="380">
        <f>ROUND(106029.46+248306.57,2)</f>
        <v>354336.03</v>
      </c>
      <c r="AK144" s="380">
        <f>ROUND(22825.09+61766.26,2)</f>
        <v>84591.35</v>
      </c>
      <c r="AL144" s="380">
        <v>90000</v>
      </c>
      <c r="AN144" s="390">
        <f>I144/'Приложение 1.1'!J142</f>
        <v>0</v>
      </c>
      <c r="AO144" s="390" t="e">
        <f t="shared" si="49"/>
        <v>#DIV/0!</v>
      </c>
      <c r="AP144" s="390" t="e">
        <f t="shared" si="50"/>
        <v>#DIV/0!</v>
      </c>
      <c r="AQ144" s="390" t="e">
        <f t="shared" si="51"/>
        <v>#DIV/0!</v>
      </c>
      <c r="AR144" s="390" t="e">
        <f t="shared" si="52"/>
        <v>#DIV/0!</v>
      </c>
      <c r="AS144" s="390" t="e">
        <f t="shared" si="53"/>
        <v>#DIV/0!</v>
      </c>
      <c r="AT144" s="390" t="e">
        <f t="shared" si="54"/>
        <v>#DIV/0!</v>
      </c>
      <c r="AU144" s="390">
        <f t="shared" si="55"/>
        <v>2985.3739536147855</v>
      </c>
      <c r="AV144" s="390" t="e">
        <f t="shared" si="56"/>
        <v>#DIV/0!</v>
      </c>
      <c r="AW144" s="390">
        <f t="shared" si="57"/>
        <v>861.76598984771579</v>
      </c>
      <c r="AX144" s="390" t="e">
        <f t="shared" si="58"/>
        <v>#DIV/0!</v>
      </c>
      <c r="AY144" s="390">
        <f>AI144/'Приложение 1.1'!J142</f>
        <v>0</v>
      </c>
      <c r="AZ144" s="390">
        <v>730.08</v>
      </c>
      <c r="BA144" s="390">
        <v>2070.12</v>
      </c>
      <c r="BB144" s="390">
        <v>848.92</v>
      </c>
      <c r="BC144" s="390">
        <v>819.73</v>
      </c>
      <c r="BD144" s="390">
        <v>611.5</v>
      </c>
      <c r="BE144" s="390">
        <v>1080.04</v>
      </c>
      <c r="BF144" s="390">
        <v>2102000</v>
      </c>
      <c r="BG144" s="390">
        <f t="shared" si="59"/>
        <v>4422.8500000000004</v>
      </c>
      <c r="BH144" s="390">
        <v>8748.57</v>
      </c>
      <c r="BI144" s="390">
        <v>3389.61</v>
      </c>
      <c r="BJ144" s="390">
        <v>5995.76</v>
      </c>
      <c r="BK144" s="390">
        <v>548.62</v>
      </c>
      <c r="BL144" s="391" t="str">
        <f t="shared" si="60"/>
        <v xml:space="preserve"> </v>
      </c>
      <c r="BM144" s="391" t="e">
        <f t="shared" si="61"/>
        <v>#DIV/0!</v>
      </c>
      <c r="BN144" s="391" t="e">
        <f t="shared" si="62"/>
        <v>#DIV/0!</v>
      </c>
      <c r="BO144" s="391" t="e">
        <f t="shared" si="63"/>
        <v>#DIV/0!</v>
      </c>
      <c r="BP144" s="391" t="e">
        <f t="shared" si="64"/>
        <v>#DIV/0!</v>
      </c>
      <c r="BQ144" s="391" t="e">
        <f t="shared" si="65"/>
        <v>#DIV/0!</v>
      </c>
      <c r="BR144" s="391" t="e">
        <f t="shared" si="66"/>
        <v>#DIV/0!</v>
      </c>
      <c r="BS144" s="391" t="str">
        <f t="shared" si="67"/>
        <v xml:space="preserve"> </v>
      </c>
      <c r="BT144" s="391" t="e">
        <f t="shared" si="68"/>
        <v>#DIV/0!</v>
      </c>
      <c r="BU144" s="391" t="str">
        <f t="shared" si="69"/>
        <v xml:space="preserve"> </v>
      </c>
      <c r="BV144" s="391" t="e">
        <f t="shared" si="70"/>
        <v>#DIV/0!</v>
      </c>
      <c r="BW144" s="391" t="str">
        <f t="shared" si="71"/>
        <v xml:space="preserve"> </v>
      </c>
      <c r="BY144" s="388">
        <f t="shared" si="77"/>
        <v>6.4169662402745793</v>
      </c>
      <c r="BZ144" s="392">
        <f t="shared" si="78"/>
        <v>1.531935200519267</v>
      </c>
      <c r="CA144" s="393">
        <f>G144/W144</f>
        <v>5002.5929969197314</v>
      </c>
      <c r="CB144" s="390">
        <f>IF(V144="ПК",4814.95,4621.88)+3542.15</f>
        <v>8164.0300000000007</v>
      </c>
      <c r="CC144" s="18" t="str">
        <f t="shared" si="73"/>
        <v xml:space="preserve"> </v>
      </c>
    </row>
    <row r="145" spans="1:81" s="26" customFormat="1" ht="9" customHeight="1">
      <c r="A145" s="368">
        <v>129</v>
      </c>
      <c r="B145" s="398" t="s">
        <v>120</v>
      </c>
      <c r="C145" s="178">
        <v>4311.7</v>
      </c>
      <c r="D145" s="114"/>
      <c r="E145" s="389">
        <f t="shared" si="83"/>
        <v>-635137.22000000009</v>
      </c>
      <c r="F145" s="269">
        <v>1392291.05</v>
      </c>
      <c r="G145" s="399">
        <f>ROUND(H145+U145+X145+Z145+AB145+AD145+AF145+AH145+AI145+AJ145+AK145+AL145,2)</f>
        <v>757153.83</v>
      </c>
      <c r="H145" s="361">
        <f t="shared" ref="H145:H159" si="84">I145+K145+M145+O145+Q145+S145</f>
        <v>0</v>
      </c>
      <c r="I145" s="269">
        <v>0</v>
      </c>
      <c r="J145" s="269">
        <v>0</v>
      </c>
      <c r="K145" s="269">
        <v>0</v>
      </c>
      <c r="L145" s="269">
        <v>0</v>
      </c>
      <c r="M145" s="269">
        <v>0</v>
      </c>
      <c r="N145" s="361">
        <v>0</v>
      </c>
      <c r="O145" s="361">
        <v>0</v>
      </c>
      <c r="P145" s="361">
        <v>0</v>
      </c>
      <c r="Q145" s="361">
        <v>0</v>
      </c>
      <c r="R145" s="361">
        <v>0</v>
      </c>
      <c r="S145" s="361">
        <v>0</v>
      </c>
      <c r="T145" s="103">
        <v>0</v>
      </c>
      <c r="U145" s="361">
        <v>0</v>
      </c>
      <c r="V145" s="114"/>
      <c r="W145" s="361">
        <v>0</v>
      </c>
      <c r="X145" s="361">
        <v>0</v>
      </c>
      <c r="Y145" s="380">
        <v>0</v>
      </c>
      <c r="Z145" s="380">
        <v>0</v>
      </c>
      <c r="AA145" s="380">
        <v>0</v>
      </c>
      <c r="AB145" s="380">
        <v>0</v>
      </c>
      <c r="AC145" s="380">
        <v>0</v>
      </c>
      <c r="AD145" s="380">
        <v>0</v>
      </c>
      <c r="AE145" s="380">
        <v>0</v>
      </c>
      <c r="AF145" s="380">
        <v>0</v>
      </c>
      <c r="AG145" s="380">
        <v>0</v>
      </c>
      <c r="AH145" s="380">
        <v>0</v>
      </c>
      <c r="AI145" s="361">
        <v>694814</v>
      </c>
      <c r="AJ145" s="380">
        <v>41559.89</v>
      </c>
      <c r="AK145" s="380">
        <v>20779.939999999999</v>
      </c>
      <c r="AL145" s="380">
        <v>0</v>
      </c>
      <c r="AN145" s="390">
        <f>I145/'Приложение 1.1'!J143</f>
        <v>0</v>
      </c>
      <c r="AO145" s="390" t="e">
        <f t="shared" si="49"/>
        <v>#DIV/0!</v>
      </c>
      <c r="AP145" s="390" t="e">
        <f t="shared" si="50"/>
        <v>#DIV/0!</v>
      </c>
      <c r="AQ145" s="390" t="e">
        <f t="shared" si="51"/>
        <v>#DIV/0!</v>
      </c>
      <c r="AR145" s="390" t="e">
        <f t="shared" si="52"/>
        <v>#DIV/0!</v>
      </c>
      <c r="AS145" s="390" t="e">
        <f t="shared" si="53"/>
        <v>#DIV/0!</v>
      </c>
      <c r="AT145" s="390" t="e">
        <f t="shared" si="54"/>
        <v>#DIV/0!</v>
      </c>
      <c r="AU145" s="390" t="e">
        <f t="shared" si="55"/>
        <v>#DIV/0!</v>
      </c>
      <c r="AV145" s="390" t="e">
        <f t="shared" si="56"/>
        <v>#DIV/0!</v>
      </c>
      <c r="AW145" s="390" t="e">
        <f t="shared" si="57"/>
        <v>#DIV/0!</v>
      </c>
      <c r="AX145" s="390" t="e">
        <f t="shared" si="58"/>
        <v>#DIV/0!</v>
      </c>
      <c r="AY145" s="390">
        <f>AI145/'Приложение 1.1'!J143</f>
        <v>161.14618363986364</v>
      </c>
      <c r="AZ145" s="390">
        <v>730.08</v>
      </c>
      <c r="BA145" s="390">
        <v>2070.12</v>
      </c>
      <c r="BB145" s="390">
        <v>848.92</v>
      </c>
      <c r="BC145" s="390">
        <v>819.73</v>
      </c>
      <c r="BD145" s="390">
        <v>611.5</v>
      </c>
      <c r="BE145" s="390">
        <v>1080.04</v>
      </c>
      <c r="BF145" s="390">
        <v>2102000</v>
      </c>
      <c r="BG145" s="390">
        <f t="shared" si="59"/>
        <v>4422.8500000000004</v>
      </c>
      <c r="BH145" s="390">
        <v>8748.57</v>
      </c>
      <c r="BI145" s="390">
        <v>3389.61</v>
      </c>
      <c r="BJ145" s="390">
        <v>5995.76</v>
      </c>
      <c r="BK145" s="390">
        <v>548.62</v>
      </c>
      <c r="BL145" s="391" t="str">
        <f t="shared" si="60"/>
        <v xml:space="preserve"> </v>
      </c>
      <c r="BM145" s="391" t="e">
        <f t="shared" si="61"/>
        <v>#DIV/0!</v>
      </c>
      <c r="BN145" s="391" t="e">
        <f t="shared" si="62"/>
        <v>#DIV/0!</v>
      </c>
      <c r="BO145" s="391" t="e">
        <f t="shared" si="63"/>
        <v>#DIV/0!</v>
      </c>
      <c r="BP145" s="391" t="e">
        <f t="shared" si="64"/>
        <v>#DIV/0!</v>
      </c>
      <c r="BQ145" s="391" t="e">
        <f t="shared" si="65"/>
        <v>#DIV/0!</v>
      </c>
      <c r="BR145" s="391" t="e">
        <f t="shared" si="66"/>
        <v>#DIV/0!</v>
      </c>
      <c r="BS145" s="391" t="e">
        <f t="shared" si="67"/>
        <v>#DIV/0!</v>
      </c>
      <c r="BT145" s="391" t="e">
        <f t="shared" si="68"/>
        <v>#DIV/0!</v>
      </c>
      <c r="BU145" s="391" t="e">
        <f t="shared" si="69"/>
        <v>#DIV/0!</v>
      </c>
      <c r="BV145" s="391" t="e">
        <f t="shared" si="70"/>
        <v>#DIV/0!</v>
      </c>
      <c r="BW145" s="391" t="str">
        <f t="shared" si="71"/>
        <v xml:space="preserve"> </v>
      </c>
      <c r="BY145" s="388">
        <f t="shared" ref="BY145:BY157" si="85">AJ145/G145*100</f>
        <v>5.4889625269411901</v>
      </c>
      <c r="BZ145" s="392">
        <f t="shared" ref="BZ145:BZ158" si="86">AK145/G145*100</f>
        <v>2.7444806031028066</v>
      </c>
      <c r="CA145" s="393" t="e">
        <f t="shared" si="82"/>
        <v>#DIV/0!</v>
      </c>
      <c r="CB145" s="390">
        <f t="shared" ref="CB145:CB220" si="87">IF(V145="ПК",4814.95,4621.88)</f>
        <v>4621.88</v>
      </c>
      <c r="CC145" s="18" t="e">
        <f t="shared" ref="CC145:CC220" si="88">IF(CA145&gt;CB145, "+", " ")</f>
        <v>#DIV/0!</v>
      </c>
    </row>
    <row r="146" spans="1:81" s="26" customFormat="1" ht="9" customHeight="1">
      <c r="A146" s="368">
        <v>130</v>
      </c>
      <c r="B146" s="398" t="s">
        <v>162</v>
      </c>
      <c r="C146" s="178">
        <v>1261</v>
      </c>
      <c r="D146" s="114"/>
      <c r="E146" s="389">
        <f t="shared" si="83"/>
        <v>-139271.60000000003</v>
      </c>
      <c r="F146" s="269">
        <v>407189.51</v>
      </c>
      <c r="G146" s="399">
        <f>ROUND(H146+U146+X146+Z146+AB146+AD146+AF146+AH146+AI146+AJ146+AK146+AL146,2)</f>
        <v>267917.90999999997</v>
      </c>
      <c r="H146" s="361">
        <f t="shared" si="84"/>
        <v>0</v>
      </c>
      <c r="I146" s="269">
        <v>0</v>
      </c>
      <c r="J146" s="269">
        <v>0</v>
      </c>
      <c r="K146" s="269">
        <v>0</v>
      </c>
      <c r="L146" s="269">
        <v>0</v>
      </c>
      <c r="M146" s="269">
        <v>0</v>
      </c>
      <c r="N146" s="361">
        <v>0</v>
      </c>
      <c r="O146" s="361">
        <v>0</v>
      </c>
      <c r="P146" s="361">
        <v>0</v>
      </c>
      <c r="Q146" s="361">
        <v>0</v>
      </c>
      <c r="R146" s="361">
        <v>0</v>
      </c>
      <c r="S146" s="361">
        <v>0</v>
      </c>
      <c r="T146" s="103">
        <v>0</v>
      </c>
      <c r="U146" s="361">
        <v>0</v>
      </c>
      <c r="V146" s="114"/>
      <c r="W146" s="361">
        <v>0</v>
      </c>
      <c r="X146" s="361">
        <v>0</v>
      </c>
      <c r="Y146" s="380">
        <v>0</v>
      </c>
      <c r="Z146" s="380">
        <v>0</v>
      </c>
      <c r="AA146" s="380">
        <v>0</v>
      </c>
      <c r="AB146" s="380">
        <v>0</v>
      </c>
      <c r="AC146" s="380">
        <v>0</v>
      </c>
      <c r="AD146" s="380">
        <v>0</v>
      </c>
      <c r="AE146" s="380">
        <v>0</v>
      </c>
      <c r="AF146" s="380">
        <v>0</v>
      </c>
      <c r="AG146" s="380">
        <v>0</v>
      </c>
      <c r="AH146" s="380">
        <v>0</v>
      </c>
      <c r="AI146" s="361">
        <v>249686</v>
      </c>
      <c r="AJ146" s="380">
        <v>12154.61</v>
      </c>
      <c r="AK146" s="380">
        <v>6077.3</v>
      </c>
      <c r="AL146" s="380">
        <v>0</v>
      </c>
      <c r="AN146" s="390">
        <f>I146/'Приложение 1.1'!J144</f>
        <v>0</v>
      </c>
      <c r="AO146" s="390" t="e">
        <f t="shared" ref="AO146:AO220" si="89">K146/J146</f>
        <v>#DIV/0!</v>
      </c>
      <c r="AP146" s="390" t="e">
        <f t="shared" ref="AP146:AP220" si="90">M146/L146</f>
        <v>#DIV/0!</v>
      </c>
      <c r="AQ146" s="390" t="e">
        <f t="shared" ref="AQ146:AQ220" si="91">O146/N146</f>
        <v>#DIV/0!</v>
      </c>
      <c r="AR146" s="390" t="e">
        <f t="shared" ref="AR146:AR220" si="92">Q146/P146</f>
        <v>#DIV/0!</v>
      </c>
      <c r="AS146" s="390" t="e">
        <f t="shared" ref="AS146:AS220" si="93">S146/R146</f>
        <v>#DIV/0!</v>
      </c>
      <c r="AT146" s="390" t="e">
        <f t="shared" ref="AT146:AT220" si="94">U146/T146</f>
        <v>#DIV/0!</v>
      </c>
      <c r="AU146" s="390" t="e">
        <f t="shared" ref="AU146:AU220" si="95">X146/W146</f>
        <v>#DIV/0!</v>
      </c>
      <c r="AV146" s="390" t="e">
        <f t="shared" ref="AV146:AV220" si="96">Z146/Y146</f>
        <v>#DIV/0!</v>
      </c>
      <c r="AW146" s="390" t="e">
        <f t="shared" ref="AW146:AW220" si="97">AB146/AA146</f>
        <v>#DIV/0!</v>
      </c>
      <c r="AX146" s="390" t="e">
        <f t="shared" ref="AX146:AX220" si="98">AH146/AG146</f>
        <v>#DIV/0!</v>
      </c>
      <c r="AY146" s="390">
        <f>AI146/'Приложение 1.1'!J144</f>
        <v>198.00634417129262</v>
      </c>
      <c r="AZ146" s="390">
        <v>730.08</v>
      </c>
      <c r="BA146" s="390">
        <v>2070.12</v>
      </c>
      <c r="BB146" s="390">
        <v>848.92</v>
      </c>
      <c r="BC146" s="390">
        <v>819.73</v>
      </c>
      <c r="BD146" s="390">
        <v>611.5</v>
      </c>
      <c r="BE146" s="390">
        <v>1080.04</v>
      </c>
      <c r="BF146" s="390">
        <v>2102000</v>
      </c>
      <c r="BG146" s="390">
        <f t="shared" ref="BG146:BG220" si="99">IF(V146="ПК",4607.6,4422.85)</f>
        <v>4422.8500000000004</v>
      </c>
      <c r="BH146" s="390">
        <v>8748.57</v>
      </c>
      <c r="BI146" s="390">
        <v>3389.61</v>
      </c>
      <c r="BJ146" s="390">
        <v>5995.76</v>
      </c>
      <c r="BK146" s="390">
        <v>548.62</v>
      </c>
      <c r="BL146" s="391" t="str">
        <f t="shared" ref="BL146:BL220" si="100">IF(AN146&gt;AZ146, "+", " ")</f>
        <v xml:space="preserve"> </v>
      </c>
      <c r="BM146" s="391" t="e">
        <f t="shared" ref="BM146:BM220" si="101">IF(AO146&gt;BA146, "+", " ")</f>
        <v>#DIV/0!</v>
      </c>
      <c r="BN146" s="391" t="e">
        <f t="shared" ref="BN146:BN220" si="102">IF(AP146&gt;BB146, "+", " ")</f>
        <v>#DIV/0!</v>
      </c>
      <c r="BO146" s="391" t="e">
        <f t="shared" ref="BO146:BO220" si="103">IF(AQ146&gt;BC146, "+", " ")</f>
        <v>#DIV/0!</v>
      </c>
      <c r="BP146" s="391" t="e">
        <f t="shared" ref="BP146:BP220" si="104">IF(AR146&gt;BD146, "+", " ")</f>
        <v>#DIV/0!</v>
      </c>
      <c r="BQ146" s="391" t="e">
        <f t="shared" ref="BQ146:BQ220" si="105">IF(AS146&gt;BE146, "+", " ")</f>
        <v>#DIV/0!</v>
      </c>
      <c r="BR146" s="391" t="e">
        <f t="shared" ref="BR146:BR220" si="106">IF(AT146&gt;BF146, "+", " ")</f>
        <v>#DIV/0!</v>
      </c>
      <c r="BS146" s="391" t="e">
        <f t="shared" ref="BS146:BS220" si="107">IF(AU146&gt;BG146, "+", " ")</f>
        <v>#DIV/0!</v>
      </c>
      <c r="BT146" s="391" t="e">
        <f t="shared" ref="BT146:BT220" si="108">IF(AV146&gt;BH146, "+", " ")</f>
        <v>#DIV/0!</v>
      </c>
      <c r="BU146" s="391" t="e">
        <f t="shared" ref="BU146:BU220" si="109">IF(AW146&gt;BI146, "+", " ")</f>
        <v>#DIV/0!</v>
      </c>
      <c r="BV146" s="391" t="e">
        <f t="shared" ref="BV146:BV220" si="110">IF(AX146&gt;BJ146, "+", " ")</f>
        <v>#DIV/0!</v>
      </c>
      <c r="BW146" s="391" t="str">
        <f t="shared" ref="BW146:BW220" si="111">IF(AY146&gt;BK146, "+", " ")</f>
        <v xml:space="preserve"> </v>
      </c>
      <c r="BY146" s="388">
        <f t="shared" si="85"/>
        <v>4.5366918546057642</v>
      </c>
      <c r="BZ146" s="392">
        <f t="shared" si="86"/>
        <v>2.2683440610595986</v>
      </c>
      <c r="CA146" s="393" t="e">
        <f t="shared" si="82"/>
        <v>#DIV/0!</v>
      </c>
      <c r="CB146" s="390">
        <f t="shared" si="87"/>
        <v>4621.88</v>
      </c>
      <c r="CC146" s="18" t="e">
        <f t="shared" si="88"/>
        <v>#DIV/0!</v>
      </c>
    </row>
    <row r="147" spans="1:81" s="26" customFormat="1" ht="9" customHeight="1">
      <c r="A147" s="368">
        <v>131</v>
      </c>
      <c r="B147" s="398" t="s">
        <v>161</v>
      </c>
      <c r="C147" s="178">
        <v>2530.6999999999998</v>
      </c>
      <c r="D147" s="114"/>
      <c r="E147" s="389">
        <f t="shared" si="83"/>
        <v>-180729.56999999995</v>
      </c>
      <c r="F147" s="269">
        <v>817188.34</v>
      </c>
      <c r="G147" s="399">
        <f>ROUND(H147+U147+X147+Z147+AB147+AD147+AF147+AH147+AI147+AJ147+AK147+AL147,2)</f>
        <v>636458.77</v>
      </c>
      <c r="H147" s="361">
        <f t="shared" si="84"/>
        <v>0</v>
      </c>
      <c r="I147" s="269">
        <v>0</v>
      </c>
      <c r="J147" s="269">
        <v>0</v>
      </c>
      <c r="K147" s="269">
        <v>0</v>
      </c>
      <c r="L147" s="269">
        <v>0</v>
      </c>
      <c r="M147" s="269">
        <v>0</v>
      </c>
      <c r="N147" s="361">
        <v>0</v>
      </c>
      <c r="O147" s="361">
        <v>0</v>
      </c>
      <c r="P147" s="361">
        <v>0</v>
      </c>
      <c r="Q147" s="361">
        <v>0</v>
      </c>
      <c r="R147" s="361">
        <v>0</v>
      </c>
      <c r="S147" s="361">
        <v>0</v>
      </c>
      <c r="T147" s="103">
        <v>0</v>
      </c>
      <c r="U147" s="361">
        <v>0</v>
      </c>
      <c r="V147" s="114"/>
      <c r="W147" s="361">
        <v>0</v>
      </c>
      <c r="X147" s="361">
        <v>0</v>
      </c>
      <c r="Y147" s="380">
        <v>0</v>
      </c>
      <c r="Z147" s="380">
        <v>0</v>
      </c>
      <c r="AA147" s="380">
        <v>0</v>
      </c>
      <c r="AB147" s="380">
        <v>0</v>
      </c>
      <c r="AC147" s="380">
        <v>0</v>
      </c>
      <c r="AD147" s="380">
        <v>0</v>
      </c>
      <c r="AE147" s="380">
        <v>0</v>
      </c>
      <c r="AF147" s="380">
        <v>0</v>
      </c>
      <c r="AG147" s="380">
        <v>0</v>
      </c>
      <c r="AH147" s="380">
        <v>0</v>
      </c>
      <c r="AI147" s="402">
        <v>599869.16</v>
      </c>
      <c r="AJ147" s="380">
        <v>24393.07</v>
      </c>
      <c r="AK147" s="380">
        <v>12196.54</v>
      </c>
      <c r="AL147" s="380">
        <v>0</v>
      </c>
      <c r="AN147" s="390">
        <f>I147/'Приложение 1.1'!J145</f>
        <v>0</v>
      </c>
      <c r="AO147" s="390" t="e">
        <f t="shared" si="89"/>
        <v>#DIV/0!</v>
      </c>
      <c r="AP147" s="390" t="e">
        <f t="shared" si="90"/>
        <v>#DIV/0!</v>
      </c>
      <c r="AQ147" s="390" t="e">
        <f t="shared" si="91"/>
        <v>#DIV/0!</v>
      </c>
      <c r="AR147" s="390" t="e">
        <f t="shared" si="92"/>
        <v>#DIV/0!</v>
      </c>
      <c r="AS147" s="390" t="e">
        <f t="shared" si="93"/>
        <v>#DIV/0!</v>
      </c>
      <c r="AT147" s="390" t="e">
        <f t="shared" si="94"/>
        <v>#DIV/0!</v>
      </c>
      <c r="AU147" s="390" t="e">
        <f t="shared" si="95"/>
        <v>#DIV/0!</v>
      </c>
      <c r="AV147" s="390" t="e">
        <f t="shared" si="96"/>
        <v>#DIV/0!</v>
      </c>
      <c r="AW147" s="390" t="e">
        <f t="shared" si="97"/>
        <v>#DIV/0!</v>
      </c>
      <c r="AX147" s="390" t="e">
        <f t="shared" si="98"/>
        <v>#DIV/0!</v>
      </c>
      <c r="AY147" s="390">
        <f>AI147/'Приложение 1.1'!J145</f>
        <v>237.03685146402185</v>
      </c>
      <c r="AZ147" s="390">
        <v>730.08</v>
      </c>
      <c r="BA147" s="390">
        <v>2070.12</v>
      </c>
      <c r="BB147" s="390">
        <v>848.92</v>
      </c>
      <c r="BC147" s="390">
        <v>819.73</v>
      </c>
      <c r="BD147" s="390">
        <v>611.5</v>
      </c>
      <c r="BE147" s="390">
        <v>1080.04</v>
      </c>
      <c r="BF147" s="390">
        <v>2102000</v>
      </c>
      <c r="BG147" s="390">
        <f t="shared" si="99"/>
        <v>4422.8500000000004</v>
      </c>
      <c r="BH147" s="390">
        <v>8748.57</v>
      </c>
      <c r="BI147" s="390">
        <v>3389.61</v>
      </c>
      <c r="BJ147" s="390">
        <v>5995.76</v>
      </c>
      <c r="BK147" s="390">
        <v>548.62</v>
      </c>
      <c r="BL147" s="391" t="str">
        <f t="shared" si="100"/>
        <v xml:space="preserve"> </v>
      </c>
      <c r="BM147" s="391" t="e">
        <f t="shared" si="101"/>
        <v>#DIV/0!</v>
      </c>
      <c r="BN147" s="391" t="e">
        <f t="shared" si="102"/>
        <v>#DIV/0!</v>
      </c>
      <c r="BO147" s="391" t="e">
        <f t="shared" si="103"/>
        <v>#DIV/0!</v>
      </c>
      <c r="BP147" s="391" t="e">
        <f t="shared" si="104"/>
        <v>#DIV/0!</v>
      </c>
      <c r="BQ147" s="391" t="e">
        <f t="shared" si="105"/>
        <v>#DIV/0!</v>
      </c>
      <c r="BR147" s="391" t="e">
        <f t="shared" si="106"/>
        <v>#DIV/0!</v>
      </c>
      <c r="BS147" s="391" t="e">
        <f t="shared" si="107"/>
        <v>#DIV/0!</v>
      </c>
      <c r="BT147" s="391" t="e">
        <f t="shared" si="108"/>
        <v>#DIV/0!</v>
      </c>
      <c r="BU147" s="391" t="e">
        <f t="shared" si="109"/>
        <v>#DIV/0!</v>
      </c>
      <c r="BV147" s="391" t="e">
        <f t="shared" si="110"/>
        <v>#DIV/0!</v>
      </c>
      <c r="BW147" s="391" t="str">
        <f t="shared" si="111"/>
        <v xml:space="preserve"> </v>
      </c>
      <c r="BY147" s="388">
        <f t="shared" si="85"/>
        <v>3.8326237534601022</v>
      </c>
      <c r="BZ147" s="392">
        <f t="shared" si="86"/>
        <v>1.9163126623268936</v>
      </c>
      <c r="CA147" s="393" t="e">
        <f t="shared" si="82"/>
        <v>#DIV/0!</v>
      </c>
      <c r="CB147" s="390">
        <f t="shared" si="87"/>
        <v>4621.88</v>
      </c>
      <c r="CC147" s="18" t="e">
        <f t="shared" si="88"/>
        <v>#DIV/0!</v>
      </c>
    </row>
    <row r="148" spans="1:81" s="26" customFormat="1" ht="9" customHeight="1">
      <c r="A148" s="368">
        <v>132</v>
      </c>
      <c r="B148" s="398" t="s">
        <v>1060</v>
      </c>
      <c r="C148" s="178">
        <v>3357.9</v>
      </c>
      <c r="D148" s="114"/>
      <c r="E148" s="389">
        <f t="shared" si="83"/>
        <v>-396418.66000000003</v>
      </c>
      <c r="F148" s="269">
        <v>1084299.49</v>
      </c>
      <c r="G148" s="399">
        <f>ROUND(H148+U148+X148+Z148+AB148+AD148+AF148+AH148+AI148+AJ148+AK148+AL148,2)</f>
        <v>687880.83</v>
      </c>
      <c r="H148" s="361">
        <f t="shared" si="84"/>
        <v>0</v>
      </c>
      <c r="I148" s="269">
        <v>0</v>
      </c>
      <c r="J148" s="269">
        <v>0</v>
      </c>
      <c r="K148" s="269">
        <v>0</v>
      </c>
      <c r="L148" s="269">
        <v>0</v>
      </c>
      <c r="M148" s="269">
        <v>0</v>
      </c>
      <c r="N148" s="361">
        <v>0</v>
      </c>
      <c r="O148" s="361">
        <v>0</v>
      </c>
      <c r="P148" s="361">
        <v>0</v>
      </c>
      <c r="Q148" s="361">
        <v>0</v>
      </c>
      <c r="R148" s="361">
        <v>0</v>
      </c>
      <c r="S148" s="361">
        <v>0</v>
      </c>
      <c r="T148" s="103">
        <v>0</v>
      </c>
      <c r="U148" s="361">
        <v>0</v>
      </c>
      <c r="V148" s="114"/>
      <c r="W148" s="361">
        <v>0</v>
      </c>
      <c r="X148" s="361">
        <v>0</v>
      </c>
      <c r="Y148" s="380">
        <v>0</v>
      </c>
      <c r="Z148" s="380">
        <v>0</v>
      </c>
      <c r="AA148" s="380">
        <v>0</v>
      </c>
      <c r="AB148" s="380">
        <v>0</v>
      </c>
      <c r="AC148" s="380">
        <v>0</v>
      </c>
      <c r="AD148" s="380">
        <v>0</v>
      </c>
      <c r="AE148" s="380">
        <v>0</v>
      </c>
      <c r="AF148" s="380">
        <v>0</v>
      </c>
      <c r="AG148" s="380">
        <v>0</v>
      </c>
      <c r="AH148" s="380">
        <v>0</v>
      </c>
      <c r="AI148" s="361">
        <v>639250</v>
      </c>
      <c r="AJ148" s="380">
        <v>32366.34</v>
      </c>
      <c r="AK148" s="380">
        <v>16264.49</v>
      </c>
      <c r="AL148" s="380">
        <v>0</v>
      </c>
      <c r="AN148" s="390">
        <f>I148/'Приложение 1.1'!J146</f>
        <v>0</v>
      </c>
      <c r="AO148" s="390" t="e">
        <f t="shared" si="89"/>
        <v>#DIV/0!</v>
      </c>
      <c r="AP148" s="390" t="e">
        <f t="shared" si="90"/>
        <v>#DIV/0!</v>
      </c>
      <c r="AQ148" s="390" t="e">
        <f t="shared" si="91"/>
        <v>#DIV/0!</v>
      </c>
      <c r="AR148" s="390" t="e">
        <f t="shared" si="92"/>
        <v>#DIV/0!</v>
      </c>
      <c r="AS148" s="390" t="e">
        <f t="shared" si="93"/>
        <v>#DIV/0!</v>
      </c>
      <c r="AT148" s="390" t="e">
        <f t="shared" si="94"/>
        <v>#DIV/0!</v>
      </c>
      <c r="AU148" s="390" t="e">
        <f t="shared" si="95"/>
        <v>#DIV/0!</v>
      </c>
      <c r="AV148" s="390" t="e">
        <f t="shared" si="96"/>
        <v>#DIV/0!</v>
      </c>
      <c r="AW148" s="390" t="e">
        <f t="shared" si="97"/>
        <v>#DIV/0!</v>
      </c>
      <c r="AX148" s="390" t="e">
        <f t="shared" si="98"/>
        <v>#DIV/0!</v>
      </c>
      <c r="AY148" s="390">
        <f>AI148/'Приложение 1.1'!J146</f>
        <v>190.3719586646416</v>
      </c>
      <c r="AZ148" s="390">
        <v>730.08</v>
      </c>
      <c r="BA148" s="390">
        <v>2070.12</v>
      </c>
      <c r="BB148" s="390">
        <v>848.92</v>
      </c>
      <c r="BC148" s="390">
        <v>819.73</v>
      </c>
      <c r="BD148" s="390">
        <v>611.5</v>
      </c>
      <c r="BE148" s="390">
        <v>1080.04</v>
      </c>
      <c r="BF148" s="390">
        <v>2102000</v>
      </c>
      <c r="BG148" s="390">
        <f t="shared" si="99"/>
        <v>4422.8500000000004</v>
      </c>
      <c r="BH148" s="390">
        <v>8748.57</v>
      </c>
      <c r="BI148" s="390">
        <v>3389.61</v>
      </c>
      <c r="BJ148" s="390">
        <v>5995.76</v>
      </c>
      <c r="BK148" s="390">
        <v>548.62</v>
      </c>
      <c r="BL148" s="391" t="str">
        <f t="shared" si="100"/>
        <v xml:space="preserve"> </v>
      </c>
      <c r="BM148" s="391" t="e">
        <f t="shared" si="101"/>
        <v>#DIV/0!</v>
      </c>
      <c r="BN148" s="391" t="e">
        <f t="shared" si="102"/>
        <v>#DIV/0!</v>
      </c>
      <c r="BO148" s="391" t="e">
        <f t="shared" si="103"/>
        <v>#DIV/0!</v>
      </c>
      <c r="BP148" s="391" t="e">
        <f t="shared" si="104"/>
        <v>#DIV/0!</v>
      </c>
      <c r="BQ148" s="391" t="e">
        <f t="shared" si="105"/>
        <v>#DIV/0!</v>
      </c>
      <c r="BR148" s="391" t="e">
        <f t="shared" si="106"/>
        <v>#DIV/0!</v>
      </c>
      <c r="BS148" s="391" t="e">
        <f t="shared" si="107"/>
        <v>#DIV/0!</v>
      </c>
      <c r="BT148" s="391" t="e">
        <f t="shared" si="108"/>
        <v>#DIV/0!</v>
      </c>
      <c r="BU148" s="391" t="e">
        <f t="shared" si="109"/>
        <v>#DIV/0!</v>
      </c>
      <c r="BV148" s="391" t="e">
        <f t="shared" si="110"/>
        <v>#DIV/0!</v>
      </c>
      <c r="BW148" s="391" t="str">
        <f t="shared" si="111"/>
        <v xml:space="preserve"> </v>
      </c>
      <c r="BY148" s="388">
        <f t="shared" si="85"/>
        <v>4.7052248861187191</v>
      </c>
      <c r="BZ148" s="392">
        <f t="shared" si="86"/>
        <v>2.3644342581839357</v>
      </c>
      <c r="CA148" s="393" t="e">
        <f t="shared" si="82"/>
        <v>#DIV/0!</v>
      </c>
      <c r="CB148" s="390">
        <f t="shared" si="87"/>
        <v>4621.88</v>
      </c>
      <c r="CC148" s="18" t="e">
        <f t="shared" si="88"/>
        <v>#DIV/0!</v>
      </c>
    </row>
    <row r="149" spans="1:81" s="26" customFormat="1" ht="9" customHeight="1">
      <c r="A149" s="368">
        <v>133</v>
      </c>
      <c r="B149" s="398" t="s">
        <v>1061</v>
      </c>
      <c r="C149" s="178">
        <v>2512</v>
      </c>
      <c r="D149" s="114"/>
      <c r="E149" s="389">
        <f t="shared" si="83"/>
        <v>-447883.84</v>
      </c>
      <c r="F149" s="269">
        <v>811149.92</v>
      </c>
      <c r="G149" s="399">
        <f>ROUND(H149+U149+X149+Z149+AB149+AD149+AF149+AH149+AI149+AJ149+AK149+AL149,2)</f>
        <v>363266.08</v>
      </c>
      <c r="H149" s="361">
        <f t="shared" si="84"/>
        <v>0</v>
      </c>
      <c r="I149" s="269">
        <v>0</v>
      </c>
      <c r="J149" s="269">
        <v>0</v>
      </c>
      <c r="K149" s="269">
        <v>0</v>
      </c>
      <c r="L149" s="269">
        <v>0</v>
      </c>
      <c r="M149" s="269">
        <v>0</v>
      </c>
      <c r="N149" s="361">
        <v>0</v>
      </c>
      <c r="O149" s="361">
        <v>0</v>
      </c>
      <c r="P149" s="361">
        <v>0</v>
      </c>
      <c r="Q149" s="361">
        <v>0</v>
      </c>
      <c r="R149" s="361">
        <v>0</v>
      </c>
      <c r="S149" s="361">
        <v>0</v>
      </c>
      <c r="T149" s="103">
        <v>0</v>
      </c>
      <c r="U149" s="361">
        <v>0</v>
      </c>
      <c r="V149" s="114"/>
      <c r="W149" s="361">
        <v>0</v>
      </c>
      <c r="X149" s="361">
        <v>0</v>
      </c>
      <c r="Y149" s="380">
        <v>0</v>
      </c>
      <c r="Z149" s="380">
        <v>0</v>
      </c>
      <c r="AA149" s="380">
        <v>0</v>
      </c>
      <c r="AB149" s="380">
        <v>0</v>
      </c>
      <c r="AC149" s="380">
        <v>0</v>
      </c>
      <c r="AD149" s="380">
        <v>0</v>
      </c>
      <c r="AE149" s="380">
        <v>0</v>
      </c>
      <c r="AF149" s="380">
        <v>0</v>
      </c>
      <c r="AG149" s="380">
        <v>0</v>
      </c>
      <c r="AH149" s="380">
        <v>0</v>
      </c>
      <c r="AI149" s="361">
        <v>326886</v>
      </c>
      <c r="AJ149" s="380">
        <v>24212.83</v>
      </c>
      <c r="AK149" s="380">
        <v>12167.25</v>
      </c>
      <c r="AL149" s="380">
        <v>0</v>
      </c>
      <c r="AN149" s="390">
        <f>I149/'Приложение 1.1'!J147</f>
        <v>0</v>
      </c>
      <c r="AO149" s="390" t="e">
        <f t="shared" si="89"/>
        <v>#DIV/0!</v>
      </c>
      <c r="AP149" s="390" t="e">
        <f t="shared" si="90"/>
        <v>#DIV/0!</v>
      </c>
      <c r="AQ149" s="390" t="e">
        <f t="shared" si="91"/>
        <v>#DIV/0!</v>
      </c>
      <c r="AR149" s="390" t="e">
        <f t="shared" si="92"/>
        <v>#DIV/0!</v>
      </c>
      <c r="AS149" s="390" t="e">
        <f t="shared" si="93"/>
        <v>#DIV/0!</v>
      </c>
      <c r="AT149" s="390" t="e">
        <f t="shared" si="94"/>
        <v>#DIV/0!</v>
      </c>
      <c r="AU149" s="390" t="e">
        <f t="shared" si="95"/>
        <v>#DIV/0!</v>
      </c>
      <c r="AV149" s="390" t="e">
        <f t="shared" si="96"/>
        <v>#DIV/0!</v>
      </c>
      <c r="AW149" s="390" t="e">
        <f t="shared" si="97"/>
        <v>#DIV/0!</v>
      </c>
      <c r="AX149" s="390" t="e">
        <f t="shared" si="98"/>
        <v>#DIV/0!</v>
      </c>
      <c r="AY149" s="390">
        <f>AI149/'Приложение 1.1'!J147</f>
        <v>130.12977707006368</v>
      </c>
      <c r="AZ149" s="390">
        <v>730.08</v>
      </c>
      <c r="BA149" s="390">
        <v>2070.12</v>
      </c>
      <c r="BB149" s="390">
        <v>848.92</v>
      </c>
      <c r="BC149" s="390">
        <v>819.73</v>
      </c>
      <c r="BD149" s="390">
        <v>611.5</v>
      </c>
      <c r="BE149" s="390">
        <v>1080.04</v>
      </c>
      <c r="BF149" s="390">
        <v>2102000</v>
      </c>
      <c r="BG149" s="390">
        <f t="shared" si="99"/>
        <v>4422.8500000000004</v>
      </c>
      <c r="BH149" s="390">
        <v>8748.57</v>
      </c>
      <c r="BI149" s="390">
        <v>3389.61</v>
      </c>
      <c r="BJ149" s="390">
        <v>5995.76</v>
      </c>
      <c r="BK149" s="390">
        <v>548.62</v>
      </c>
      <c r="BL149" s="391" t="str">
        <f t="shared" si="100"/>
        <v xml:space="preserve"> </v>
      </c>
      <c r="BM149" s="391" t="e">
        <f t="shared" si="101"/>
        <v>#DIV/0!</v>
      </c>
      <c r="BN149" s="391" t="e">
        <f t="shared" si="102"/>
        <v>#DIV/0!</v>
      </c>
      <c r="BO149" s="391" t="e">
        <f t="shared" si="103"/>
        <v>#DIV/0!</v>
      </c>
      <c r="BP149" s="391" t="e">
        <f t="shared" si="104"/>
        <v>#DIV/0!</v>
      </c>
      <c r="BQ149" s="391" t="e">
        <f t="shared" si="105"/>
        <v>#DIV/0!</v>
      </c>
      <c r="BR149" s="391" t="e">
        <f t="shared" si="106"/>
        <v>#DIV/0!</v>
      </c>
      <c r="BS149" s="391" t="e">
        <f t="shared" si="107"/>
        <v>#DIV/0!</v>
      </c>
      <c r="BT149" s="391" t="e">
        <f t="shared" si="108"/>
        <v>#DIV/0!</v>
      </c>
      <c r="BU149" s="391" t="e">
        <f t="shared" si="109"/>
        <v>#DIV/0!</v>
      </c>
      <c r="BV149" s="391" t="e">
        <f t="shared" si="110"/>
        <v>#DIV/0!</v>
      </c>
      <c r="BW149" s="391" t="str">
        <f t="shared" si="111"/>
        <v xml:space="preserve"> </v>
      </c>
      <c r="BY149" s="388">
        <f t="shared" si="85"/>
        <v>6.6653154073730194</v>
      </c>
      <c r="BZ149" s="392">
        <f t="shared" si="86"/>
        <v>3.3494043814935868</v>
      </c>
      <c r="CA149" s="393" t="e">
        <f t="shared" si="82"/>
        <v>#DIV/0!</v>
      </c>
      <c r="CB149" s="390">
        <f t="shared" si="87"/>
        <v>4621.88</v>
      </c>
      <c r="CC149" s="18" t="e">
        <f t="shared" si="88"/>
        <v>#DIV/0!</v>
      </c>
    </row>
    <row r="150" spans="1:81" s="26" customFormat="1" ht="9" customHeight="1">
      <c r="A150" s="368">
        <v>134</v>
      </c>
      <c r="B150" s="398" t="s">
        <v>1062</v>
      </c>
      <c r="C150" s="178">
        <v>1754.1</v>
      </c>
      <c r="D150" s="114"/>
      <c r="E150" s="389">
        <f t="shared" si="83"/>
        <v>-215751.65000000002</v>
      </c>
      <c r="F150" s="269">
        <v>566416.43000000005</v>
      </c>
      <c r="G150" s="399">
        <f t="shared" ref="G150:G155" si="112">ROUND(H150+U150+X150+Z150+AB150+AD150+AF150+AH150+AI150+AJ150+AK150+AL150,2)</f>
        <v>350664.78</v>
      </c>
      <c r="H150" s="361">
        <f t="shared" si="84"/>
        <v>0</v>
      </c>
      <c r="I150" s="269">
        <v>0</v>
      </c>
      <c r="J150" s="269">
        <v>0</v>
      </c>
      <c r="K150" s="269">
        <v>0</v>
      </c>
      <c r="L150" s="269">
        <v>0</v>
      </c>
      <c r="M150" s="269">
        <v>0</v>
      </c>
      <c r="N150" s="361">
        <v>0</v>
      </c>
      <c r="O150" s="361">
        <v>0</v>
      </c>
      <c r="P150" s="361">
        <v>0</v>
      </c>
      <c r="Q150" s="361">
        <v>0</v>
      </c>
      <c r="R150" s="361">
        <v>0</v>
      </c>
      <c r="S150" s="361">
        <v>0</v>
      </c>
      <c r="T150" s="103">
        <v>0</v>
      </c>
      <c r="U150" s="361">
        <v>0</v>
      </c>
      <c r="V150" s="114"/>
      <c r="W150" s="361">
        <v>0</v>
      </c>
      <c r="X150" s="361">
        <v>0</v>
      </c>
      <c r="Y150" s="380">
        <v>0</v>
      </c>
      <c r="Z150" s="380">
        <v>0</v>
      </c>
      <c r="AA150" s="380">
        <v>0</v>
      </c>
      <c r="AB150" s="380">
        <v>0</v>
      </c>
      <c r="AC150" s="380">
        <v>0</v>
      </c>
      <c r="AD150" s="380">
        <v>0</v>
      </c>
      <c r="AE150" s="380">
        <v>0</v>
      </c>
      <c r="AF150" s="380">
        <v>0</v>
      </c>
      <c r="AG150" s="380">
        <v>0</v>
      </c>
      <c r="AH150" s="380">
        <v>0</v>
      </c>
      <c r="AI150" s="361">
        <v>325261</v>
      </c>
      <c r="AJ150" s="380">
        <v>16907.53</v>
      </c>
      <c r="AK150" s="380">
        <v>8496.25</v>
      </c>
      <c r="AL150" s="380">
        <v>0</v>
      </c>
      <c r="AN150" s="390">
        <f>I150/'Приложение 1.1'!J148</f>
        <v>0</v>
      </c>
      <c r="AO150" s="390" t="e">
        <f t="shared" si="89"/>
        <v>#DIV/0!</v>
      </c>
      <c r="AP150" s="390" t="e">
        <f t="shared" si="90"/>
        <v>#DIV/0!</v>
      </c>
      <c r="AQ150" s="390" t="e">
        <f t="shared" si="91"/>
        <v>#DIV/0!</v>
      </c>
      <c r="AR150" s="390" t="e">
        <f t="shared" si="92"/>
        <v>#DIV/0!</v>
      </c>
      <c r="AS150" s="390" t="e">
        <f t="shared" si="93"/>
        <v>#DIV/0!</v>
      </c>
      <c r="AT150" s="390" t="e">
        <f t="shared" si="94"/>
        <v>#DIV/0!</v>
      </c>
      <c r="AU150" s="390" t="e">
        <f t="shared" si="95"/>
        <v>#DIV/0!</v>
      </c>
      <c r="AV150" s="390" t="e">
        <f t="shared" si="96"/>
        <v>#DIV/0!</v>
      </c>
      <c r="AW150" s="390" t="e">
        <f t="shared" si="97"/>
        <v>#DIV/0!</v>
      </c>
      <c r="AX150" s="390" t="e">
        <f t="shared" si="98"/>
        <v>#DIV/0!</v>
      </c>
      <c r="AY150" s="390">
        <f>AI150/'Приложение 1.1'!J148</f>
        <v>185.42899492617298</v>
      </c>
      <c r="AZ150" s="390">
        <v>730.08</v>
      </c>
      <c r="BA150" s="390">
        <v>2070.12</v>
      </c>
      <c r="BB150" s="390">
        <v>848.92</v>
      </c>
      <c r="BC150" s="390">
        <v>819.73</v>
      </c>
      <c r="BD150" s="390">
        <v>611.5</v>
      </c>
      <c r="BE150" s="390">
        <v>1080.04</v>
      </c>
      <c r="BF150" s="390">
        <v>2102000</v>
      </c>
      <c r="BG150" s="390">
        <f t="shared" si="99"/>
        <v>4422.8500000000004</v>
      </c>
      <c r="BH150" s="390">
        <v>8748.57</v>
      </c>
      <c r="BI150" s="390">
        <v>3389.61</v>
      </c>
      <c r="BJ150" s="390">
        <v>5995.76</v>
      </c>
      <c r="BK150" s="390">
        <v>548.62</v>
      </c>
      <c r="BL150" s="391" t="str">
        <f t="shared" si="100"/>
        <v xml:space="preserve"> </v>
      </c>
      <c r="BM150" s="391" t="e">
        <f t="shared" si="101"/>
        <v>#DIV/0!</v>
      </c>
      <c r="BN150" s="391" t="e">
        <f t="shared" si="102"/>
        <v>#DIV/0!</v>
      </c>
      <c r="BO150" s="391" t="e">
        <f t="shared" si="103"/>
        <v>#DIV/0!</v>
      </c>
      <c r="BP150" s="391" t="e">
        <f t="shared" si="104"/>
        <v>#DIV/0!</v>
      </c>
      <c r="BQ150" s="391" t="e">
        <f t="shared" si="105"/>
        <v>#DIV/0!</v>
      </c>
      <c r="BR150" s="391" t="e">
        <f t="shared" si="106"/>
        <v>#DIV/0!</v>
      </c>
      <c r="BS150" s="391" t="e">
        <f t="shared" si="107"/>
        <v>#DIV/0!</v>
      </c>
      <c r="BT150" s="391" t="e">
        <f t="shared" si="108"/>
        <v>#DIV/0!</v>
      </c>
      <c r="BU150" s="391" t="e">
        <f t="shared" si="109"/>
        <v>#DIV/0!</v>
      </c>
      <c r="BV150" s="391" t="e">
        <f t="shared" si="110"/>
        <v>#DIV/0!</v>
      </c>
      <c r="BW150" s="391" t="str">
        <f t="shared" si="111"/>
        <v xml:space="preserve"> </v>
      </c>
      <c r="BY150" s="388">
        <f t="shared" si="85"/>
        <v>4.8215649145032469</v>
      </c>
      <c r="BZ150" s="392">
        <f t="shared" si="86"/>
        <v>2.4228980167326752</v>
      </c>
      <c r="CA150" s="393" t="e">
        <f t="shared" si="82"/>
        <v>#DIV/0!</v>
      </c>
      <c r="CB150" s="390">
        <f t="shared" si="87"/>
        <v>4621.88</v>
      </c>
      <c r="CC150" s="18" t="e">
        <f t="shared" si="88"/>
        <v>#DIV/0!</v>
      </c>
    </row>
    <row r="151" spans="1:81" s="26" customFormat="1" ht="9.75" customHeight="1">
      <c r="A151" s="368">
        <v>135</v>
      </c>
      <c r="B151" s="398" t="s">
        <v>1063</v>
      </c>
      <c r="C151" s="178">
        <v>3862.3</v>
      </c>
      <c r="D151" s="114"/>
      <c r="E151" s="389">
        <f t="shared" si="83"/>
        <v>-857474.48</v>
      </c>
      <c r="F151" s="269">
        <v>1247175.29</v>
      </c>
      <c r="G151" s="399">
        <f t="shared" si="112"/>
        <v>389700.81</v>
      </c>
      <c r="H151" s="361">
        <f t="shared" si="84"/>
        <v>0</v>
      </c>
      <c r="I151" s="269">
        <v>0</v>
      </c>
      <c r="J151" s="269">
        <v>0</v>
      </c>
      <c r="K151" s="269">
        <v>0</v>
      </c>
      <c r="L151" s="269">
        <v>0</v>
      </c>
      <c r="M151" s="269">
        <v>0</v>
      </c>
      <c r="N151" s="361">
        <v>0</v>
      </c>
      <c r="O151" s="361">
        <v>0</v>
      </c>
      <c r="P151" s="361">
        <v>0</v>
      </c>
      <c r="Q151" s="361">
        <v>0</v>
      </c>
      <c r="R151" s="361">
        <v>0</v>
      </c>
      <c r="S151" s="361">
        <v>0</v>
      </c>
      <c r="T151" s="103">
        <v>0</v>
      </c>
      <c r="U151" s="361">
        <v>0</v>
      </c>
      <c r="V151" s="114"/>
      <c r="W151" s="361">
        <v>0</v>
      </c>
      <c r="X151" s="361">
        <v>0</v>
      </c>
      <c r="Y151" s="380">
        <v>0</v>
      </c>
      <c r="Z151" s="380">
        <v>0</v>
      </c>
      <c r="AA151" s="380">
        <v>0</v>
      </c>
      <c r="AB151" s="380">
        <v>0</v>
      </c>
      <c r="AC151" s="380">
        <v>0</v>
      </c>
      <c r="AD151" s="380">
        <v>0</v>
      </c>
      <c r="AE151" s="380">
        <v>0</v>
      </c>
      <c r="AF151" s="380">
        <v>0</v>
      </c>
      <c r="AG151" s="380">
        <v>0</v>
      </c>
      <c r="AH151" s="380">
        <v>0</v>
      </c>
      <c r="AI151" s="361">
        <v>333765</v>
      </c>
      <c r="AJ151" s="380">
        <v>37228.18</v>
      </c>
      <c r="AK151" s="380">
        <v>18707.63</v>
      </c>
      <c r="AL151" s="380">
        <v>0</v>
      </c>
      <c r="AN151" s="390">
        <f>I151/'Приложение 1.1'!J149</f>
        <v>0</v>
      </c>
      <c r="AO151" s="390" t="e">
        <f t="shared" si="89"/>
        <v>#DIV/0!</v>
      </c>
      <c r="AP151" s="390" t="e">
        <f t="shared" si="90"/>
        <v>#DIV/0!</v>
      </c>
      <c r="AQ151" s="390" t="e">
        <f t="shared" si="91"/>
        <v>#DIV/0!</v>
      </c>
      <c r="AR151" s="390" t="e">
        <f t="shared" si="92"/>
        <v>#DIV/0!</v>
      </c>
      <c r="AS151" s="390" t="e">
        <f t="shared" si="93"/>
        <v>#DIV/0!</v>
      </c>
      <c r="AT151" s="390" t="e">
        <f t="shared" si="94"/>
        <v>#DIV/0!</v>
      </c>
      <c r="AU151" s="390" t="e">
        <f t="shared" si="95"/>
        <v>#DIV/0!</v>
      </c>
      <c r="AV151" s="390" t="e">
        <f t="shared" si="96"/>
        <v>#DIV/0!</v>
      </c>
      <c r="AW151" s="390" t="e">
        <f t="shared" si="97"/>
        <v>#DIV/0!</v>
      </c>
      <c r="AX151" s="390" t="e">
        <f t="shared" si="98"/>
        <v>#DIV/0!</v>
      </c>
      <c r="AY151" s="390">
        <f>AI151/'Приложение 1.1'!J149</f>
        <v>86.416125106801644</v>
      </c>
      <c r="AZ151" s="390">
        <v>730.08</v>
      </c>
      <c r="BA151" s="390">
        <v>2070.12</v>
      </c>
      <c r="BB151" s="390">
        <v>848.92</v>
      </c>
      <c r="BC151" s="390">
        <v>819.73</v>
      </c>
      <c r="BD151" s="390">
        <v>611.5</v>
      </c>
      <c r="BE151" s="390">
        <v>1080.04</v>
      </c>
      <c r="BF151" s="390">
        <v>2102000</v>
      </c>
      <c r="BG151" s="390">
        <f t="shared" si="99"/>
        <v>4422.8500000000004</v>
      </c>
      <c r="BH151" s="390">
        <v>8748.57</v>
      </c>
      <c r="BI151" s="390">
        <v>3389.61</v>
      </c>
      <c r="BJ151" s="390">
        <v>5995.76</v>
      </c>
      <c r="BK151" s="390">
        <v>548.62</v>
      </c>
      <c r="BL151" s="391" t="str">
        <f t="shared" si="100"/>
        <v xml:space="preserve"> </v>
      </c>
      <c r="BM151" s="391" t="e">
        <f t="shared" si="101"/>
        <v>#DIV/0!</v>
      </c>
      <c r="BN151" s="391" t="e">
        <f t="shared" si="102"/>
        <v>#DIV/0!</v>
      </c>
      <c r="BO151" s="391" t="e">
        <f t="shared" si="103"/>
        <v>#DIV/0!</v>
      </c>
      <c r="BP151" s="391" t="e">
        <f t="shared" si="104"/>
        <v>#DIV/0!</v>
      </c>
      <c r="BQ151" s="391" t="e">
        <f t="shared" si="105"/>
        <v>#DIV/0!</v>
      </c>
      <c r="BR151" s="391" t="e">
        <f t="shared" si="106"/>
        <v>#DIV/0!</v>
      </c>
      <c r="BS151" s="391" t="e">
        <f t="shared" si="107"/>
        <v>#DIV/0!</v>
      </c>
      <c r="BT151" s="391" t="e">
        <f t="shared" si="108"/>
        <v>#DIV/0!</v>
      </c>
      <c r="BU151" s="391" t="e">
        <f t="shared" si="109"/>
        <v>#DIV/0!</v>
      </c>
      <c r="BV151" s="391" t="e">
        <f t="shared" si="110"/>
        <v>#DIV/0!</v>
      </c>
      <c r="BW151" s="391" t="str">
        <f t="shared" si="111"/>
        <v xml:space="preserve"> </v>
      </c>
      <c r="BY151" s="388">
        <f t="shared" si="85"/>
        <v>9.5530158123099618</v>
      </c>
      <c r="BZ151" s="392">
        <f t="shared" si="86"/>
        <v>4.8005109355559208</v>
      </c>
      <c r="CA151" s="393" t="e">
        <f t="shared" si="82"/>
        <v>#DIV/0!</v>
      </c>
      <c r="CB151" s="390">
        <f t="shared" si="87"/>
        <v>4621.88</v>
      </c>
      <c r="CC151" s="18" t="e">
        <f t="shared" si="88"/>
        <v>#DIV/0!</v>
      </c>
    </row>
    <row r="152" spans="1:81" s="26" customFormat="1" ht="9" customHeight="1">
      <c r="A152" s="368">
        <v>136</v>
      </c>
      <c r="B152" s="398" t="s">
        <v>1064</v>
      </c>
      <c r="C152" s="178">
        <v>3295.6</v>
      </c>
      <c r="D152" s="114" t="s">
        <v>994</v>
      </c>
      <c r="E152" s="389">
        <f t="shared" si="83"/>
        <v>367247.89999999991</v>
      </c>
      <c r="F152" s="269">
        <v>1400280</v>
      </c>
      <c r="G152" s="399">
        <f t="shared" si="112"/>
        <v>1767527.9</v>
      </c>
      <c r="H152" s="361">
        <f t="shared" si="84"/>
        <v>0</v>
      </c>
      <c r="I152" s="269">
        <v>0</v>
      </c>
      <c r="J152" s="269">
        <v>0</v>
      </c>
      <c r="K152" s="269">
        <v>0</v>
      </c>
      <c r="L152" s="269">
        <v>0</v>
      </c>
      <c r="M152" s="269">
        <v>0</v>
      </c>
      <c r="N152" s="361">
        <v>0</v>
      </c>
      <c r="O152" s="361">
        <v>0</v>
      </c>
      <c r="P152" s="361">
        <v>0</v>
      </c>
      <c r="Q152" s="361">
        <v>0</v>
      </c>
      <c r="R152" s="361">
        <v>0</v>
      </c>
      <c r="S152" s="361">
        <v>0</v>
      </c>
      <c r="T152" s="103">
        <v>0</v>
      </c>
      <c r="U152" s="361">
        <v>0</v>
      </c>
      <c r="V152" s="114" t="s">
        <v>975</v>
      </c>
      <c r="W152" s="361">
        <v>750</v>
      </c>
      <c r="X152" s="361">
        <v>1720583.5</v>
      </c>
      <c r="Y152" s="380">
        <v>0</v>
      </c>
      <c r="Z152" s="380">
        <v>0</v>
      </c>
      <c r="AA152" s="380">
        <v>0</v>
      </c>
      <c r="AB152" s="380">
        <v>0</v>
      </c>
      <c r="AC152" s="380">
        <v>0</v>
      </c>
      <c r="AD152" s="380">
        <v>0</v>
      </c>
      <c r="AE152" s="380">
        <v>0</v>
      </c>
      <c r="AF152" s="380">
        <v>0</v>
      </c>
      <c r="AG152" s="380">
        <v>0</v>
      </c>
      <c r="AH152" s="380">
        <v>0</v>
      </c>
      <c r="AI152" s="380">
        <v>0</v>
      </c>
      <c r="AJ152" s="380">
        <v>26045.22</v>
      </c>
      <c r="AK152" s="380">
        <v>20899.18</v>
      </c>
      <c r="AL152" s="380">
        <v>0</v>
      </c>
      <c r="AN152" s="390">
        <f>I152/'Приложение 1.1'!J150</f>
        <v>0</v>
      </c>
      <c r="AO152" s="390" t="e">
        <f t="shared" si="89"/>
        <v>#DIV/0!</v>
      </c>
      <c r="AP152" s="390" t="e">
        <f t="shared" si="90"/>
        <v>#DIV/0!</v>
      </c>
      <c r="AQ152" s="390" t="e">
        <f t="shared" si="91"/>
        <v>#DIV/0!</v>
      </c>
      <c r="AR152" s="390" t="e">
        <f t="shared" si="92"/>
        <v>#DIV/0!</v>
      </c>
      <c r="AS152" s="390" t="e">
        <f t="shared" si="93"/>
        <v>#DIV/0!</v>
      </c>
      <c r="AT152" s="390" t="e">
        <f t="shared" si="94"/>
        <v>#DIV/0!</v>
      </c>
      <c r="AU152" s="390">
        <f t="shared" si="95"/>
        <v>2294.1113333333333</v>
      </c>
      <c r="AV152" s="390" t="e">
        <f t="shared" si="96"/>
        <v>#DIV/0!</v>
      </c>
      <c r="AW152" s="390" t="e">
        <f t="shared" si="97"/>
        <v>#DIV/0!</v>
      </c>
      <c r="AX152" s="390" t="e">
        <f t="shared" si="98"/>
        <v>#DIV/0!</v>
      </c>
      <c r="AY152" s="390">
        <f>AI152/'Приложение 1.1'!J150</f>
        <v>0</v>
      </c>
      <c r="AZ152" s="390">
        <v>730.08</v>
      </c>
      <c r="BA152" s="390">
        <v>2070.12</v>
      </c>
      <c r="BB152" s="390">
        <v>848.92</v>
      </c>
      <c r="BC152" s="390">
        <v>819.73</v>
      </c>
      <c r="BD152" s="390">
        <v>611.5</v>
      </c>
      <c r="BE152" s="390">
        <v>1080.04</v>
      </c>
      <c r="BF152" s="390">
        <v>2102000</v>
      </c>
      <c r="BG152" s="390">
        <f t="shared" si="99"/>
        <v>4607.6000000000004</v>
      </c>
      <c r="BH152" s="390">
        <v>8748.57</v>
      </c>
      <c r="BI152" s="390">
        <v>3389.61</v>
      </c>
      <c r="BJ152" s="390">
        <v>5995.76</v>
      </c>
      <c r="BK152" s="390">
        <v>548.62</v>
      </c>
      <c r="BL152" s="391" t="str">
        <f t="shared" si="100"/>
        <v xml:space="preserve"> </v>
      </c>
      <c r="BM152" s="391" t="e">
        <f t="shared" si="101"/>
        <v>#DIV/0!</v>
      </c>
      <c r="BN152" s="391" t="e">
        <f t="shared" si="102"/>
        <v>#DIV/0!</v>
      </c>
      <c r="BO152" s="391" t="e">
        <f t="shared" si="103"/>
        <v>#DIV/0!</v>
      </c>
      <c r="BP152" s="391" t="e">
        <f t="shared" si="104"/>
        <v>#DIV/0!</v>
      </c>
      <c r="BQ152" s="391" t="e">
        <f t="shared" si="105"/>
        <v>#DIV/0!</v>
      </c>
      <c r="BR152" s="391" t="e">
        <f t="shared" si="106"/>
        <v>#DIV/0!</v>
      </c>
      <c r="BS152" s="391" t="str">
        <f t="shared" si="107"/>
        <v xml:space="preserve"> </v>
      </c>
      <c r="BT152" s="391" t="e">
        <f t="shared" si="108"/>
        <v>#DIV/0!</v>
      </c>
      <c r="BU152" s="391" t="e">
        <f t="shared" si="109"/>
        <v>#DIV/0!</v>
      </c>
      <c r="BV152" s="391" t="e">
        <f t="shared" si="110"/>
        <v>#DIV/0!</v>
      </c>
      <c r="BW152" s="391" t="str">
        <f t="shared" si="111"/>
        <v xml:space="preserve"> </v>
      </c>
      <c r="BY152" s="388">
        <f t="shared" si="85"/>
        <v>1.4735393992932164</v>
      </c>
      <c r="BZ152" s="392">
        <f t="shared" si="86"/>
        <v>1.182396045912486</v>
      </c>
      <c r="CA152" s="393">
        <f t="shared" si="82"/>
        <v>2356.7038666666667</v>
      </c>
      <c r="CB152" s="390">
        <f t="shared" si="87"/>
        <v>4814.95</v>
      </c>
      <c r="CC152" s="18" t="str">
        <f t="shared" si="88"/>
        <v xml:space="preserve"> </v>
      </c>
    </row>
    <row r="153" spans="1:81" s="26" customFormat="1" ht="9" customHeight="1">
      <c r="A153" s="368">
        <v>137</v>
      </c>
      <c r="B153" s="398" t="s">
        <v>125</v>
      </c>
      <c r="C153" s="178">
        <v>5601</v>
      </c>
      <c r="D153" s="114"/>
      <c r="E153" s="389">
        <f t="shared" si="83"/>
        <v>-807935.16999999993</v>
      </c>
      <c r="F153" s="269">
        <v>4290366</v>
      </c>
      <c r="G153" s="178">
        <f>ROUND(H153+U153+X153+Z153+AB153+AD153+AF153+AH153+AJ153+AK153+AL153+AI153,2)</f>
        <v>3482430.83</v>
      </c>
      <c r="H153" s="361">
        <f>ROUND(I153+K153+M153+O153+Q153+S153,2)</f>
        <v>2532077.04</v>
      </c>
      <c r="I153" s="269">
        <v>0</v>
      </c>
      <c r="J153" s="269">
        <v>0</v>
      </c>
      <c r="K153" s="269">
        <v>0</v>
      </c>
      <c r="L153" s="269">
        <v>0</v>
      </c>
      <c r="M153" s="269">
        <v>0</v>
      </c>
      <c r="N153" s="361">
        <v>1202.05</v>
      </c>
      <c r="O153" s="361">
        <v>974864.08</v>
      </c>
      <c r="P153" s="361">
        <v>1815.51</v>
      </c>
      <c r="Q153" s="361">
        <v>1091122.3999999999</v>
      </c>
      <c r="R153" s="361">
        <v>586</v>
      </c>
      <c r="S153" s="361">
        <v>466090.56</v>
      </c>
      <c r="T153" s="103">
        <v>0</v>
      </c>
      <c r="U153" s="361">
        <v>0</v>
      </c>
      <c r="V153" s="114"/>
      <c r="W153" s="361">
        <v>0</v>
      </c>
      <c r="X153" s="361">
        <v>0</v>
      </c>
      <c r="Y153" s="380">
        <v>0</v>
      </c>
      <c r="Z153" s="380">
        <v>0</v>
      </c>
      <c r="AA153" s="380">
        <v>0</v>
      </c>
      <c r="AB153" s="380">
        <v>0</v>
      </c>
      <c r="AC153" s="380">
        <v>0</v>
      </c>
      <c r="AD153" s="380">
        <v>0</v>
      </c>
      <c r="AE153" s="380">
        <v>0</v>
      </c>
      <c r="AF153" s="380">
        <v>0</v>
      </c>
      <c r="AG153" s="380">
        <v>0</v>
      </c>
      <c r="AH153" s="380">
        <v>0</v>
      </c>
      <c r="AI153" s="380">
        <v>758252.66</v>
      </c>
      <c r="AJ153" s="380">
        <v>128067.42</v>
      </c>
      <c r="AK153" s="380">
        <v>64033.71</v>
      </c>
      <c r="AL153" s="380">
        <v>0</v>
      </c>
      <c r="AN153" s="390">
        <f>I153/'Приложение 1.1'!J151</f>
        <v>0</v>
      </c>
      <c r="AO153" s="390" t="e">
        <f t="shared" si="89"/>
        <v>#DIV/0!</v>
      </c>
      <c r="AP153" s="390" t="e">
        <f t="shared" si="90"/>
        <v>#DIV/0!</v>
      </c>
      <c r="AQ153" s="390">
        <f t="shared" si="91"/>
        <v>811.00127282558958</v>
      </c>
      <c r="AR153" s="390">
        <f t="shared" si="92"/>
        <v>601.00049022037877</v>
      </c>
      <c r="AS153" s="390">
        <f t="shared" si="93"/>
        <v>795.37638225255978</v>
      </c>
      <c r="AT153" s="390" t="e">
        <f t="shared" si="94"/>
        <v>#DIV/0!</v>
      </c>
      <c r="AU153" s="390" t="e">
        <f t="shared" si="95"/>
        <v>#DIV/0!</v>
      </c>
      <c r="AV153" s="390" t="e">
        <f t="shared" si="96"/>
        <v>#DIV/0!</v>
      </c>
      <c r="AW153" s="390" t="e">
        <f t="shared" si="97"/>
        <v>#DIV/0!</v>
      </c>
      <c r="AX153" s="390" t="e">
        <f t="shared" si="98"/>
        <v>#DIV/0!</v>
      </c>
      <c r="AY153" s="390">
        <f>AI153/'Приложение 1.1'!J151</f>
        <v>135.37808605606142</v>
      </c>
      <c r="AZ153" s="390">
        <v>730.08</v>
      </c>
      <c r="BA153" s="390">
        <v>2070.12</v>
      </c>
      <c r="BB153" s="390">
        <v>848.92</v>
      </c>
      <c r="BC153" s="390">
        <v>819.73</v>
      </c>
      <c r="BD153" s="390">
        <v>611.5</v>
      </c>
      <c r="BE153" s="390">
        <v>1080.04</v>
      </c>
      <c r="BF153" s="390">
        <v>2102000</v>
      </c>
      <c r="BG153" s="390">
        <f t="shared" si="99"/>
        <v>4422.8500000000004</v>
      </c>
      <c r="BH153" s="390">
        <v>8748.57</v>
      </c>
      <c r="BI153" s="390">
        <v>3389.61</v>
      </c>
      <c r="BJ153" s="390">
        <v>5995.76</v>
      </c>
      <c r="BK153" s="390">
        <v>548.62</v>
      </c>
      <c r="BL153" s="391" t="str">
        <f t="shared" si="100"/>
        <v xml:space="preserve"> </v>
      </c>
      <c r="BM153" s="391" t="e">
        <f t="shared" si="101"/>
        <v>#DIV/0!</v>
      </c>
      <c r="BN153" s="391" t="e">
        <f t="shared" si="102"/>
        <v>#DIV/0!</v>
      </c>
      <c r="BO153" s="391" t="str">
        <f t="shared" si="103"/>
        <v xml:space="preserve"> </v>
      </c>
      <c r="BP153" s="391" t="str">
        <f t="shared" si="104"/>
        <v xml:space="preserve"> </v>
      </c>
      <c r="BQ153" s="391" t="str">
        <f t="shared" si="105"/>
        <v xml:space="preserve"> </v>
      </c>
      <c r="BR153" s="391" t="e">
        <f t="shared" si="106"/>
        <v>#DIV/0!</v>
      </c>
      <c r="BS153" s="391" t="e">
        <f t="shared" si="107"/>
        <v>#DIV/0!</v>
      </c>
      <c r="BT153" s="391" t="e">
        <f t="shared" si="108"/>
        <v>#DIV/0!</v>
      </c>
      <c r="BU153" s="391" t="e">
        <f t="shared" si="109"/>
        <v>#DIV/0!</v>
      </c>
      <c r="BV153" s="391" t="e">
        <f t="shared" si="110"/>
        <v>#DIV/0!</v>
      </c>
      <c r="BW153" s="391" t="str">
        <f t="shared" si="111"/>
        <v xml:space="preserve"> </v>
      </c>
      <c r="BY153" s="388">
        <f t="shared" si="85"/>
        <v>3.6775294686901217</v>
      </c>
      <c r="BZ153" s="392">
        <f t="shared" si="86"/>
        <v>1.8387647343450608</v>
      </c>
      <c r="CA153" s="393" t="e">
        <f t="shared" si="82"/>
        <v>#DIV/0!</v>
      </c>
      <c r="CB153" s="390">
        <f t="shared" si="87"/>
        <v>4621.88</v>
      </c>
      <c r="CC153" s="18" t="e">
        <f t="shared" si="88"/>
        <v>#DIV/0!</v>
      </c>
    </row>
    <row r="154" spans="1:81" s="26" customFormat="1" ht="9" customHeight="1">
      <c r="A154" s="368">
        <v>138</v>
      </c>
      <c r="B154" s="398" t="s">
        <v>1068</v>
      </c>
      <c r="C154" s="178">
        <v>6517.9</v>
      </c>
      <c r="D154" s="114"/>
      <c r="E154" s="389">
        <f t="shared" si="83"/>
        <v>-603744.11000000034</v>
      </c>
      <c r="F154" s="269">
        <v>6094552</v>
      </c>
      <c r="G154" s="399">
        <f t="shared" si="112"/>
        <v>5490807.8899999997</v>
      </c>
      <c r="H154" s="361">
        <f t="shared" si="84"/>
        <v>0</v>
      </c>
      <c r="I154" s="269">
        <v>0</v>
      </c>
      <c r="J154" s="269">
        <v>0</v>
      </c>
      <c r="K154" s="269">
        <v>0</v>
      </c>
      <c r="L154" s="269">
        <v>0</v>
      </c>
      <c r="M154" s="269">
        <v>0</v>
      </c>
      <c r="N154" s="361">
        <v>0</v>
      </c>
      <c r="O154" s="361">
        <v>0</v>
      </c>
      <c r="P154" s="361">
        <v>0</v>
      </c>
      <c r="Q154" s="361">
        <v>0</v>
      </c>
      <c r="R154" s="361">
        <v>0</v>
      </c>
      <c r="S154" s="361">
        <v>0</v>
      </c>
      <c r="T154" s="103">
        <v>0</v>
      </c>
      <c r="U154" s="361">
        <v>0</v>
      </c>
      <c r="V154" s="114" t="s">
        <v>975</v>
      </c>
      <c r="W154" s="361">
        <v>1836.9</v>
      </c>
      <c r="X154" s="361">
        <v>5286488</v>
      </c>
      <c r="Y154" s="380">
        <v>0</v>
      </c>
      <c r="Z154" s="380">
        <v>0</v>
      </c>
      <c r="AA154" s="380">
        <v>0</v>
      </c>
      <c r="AB154" s="380">
        <v>0</v>
      </c>
      <c r="AC154" s="380">
        <v>0</v>
      </c>
      <c r="AD154" s="380">
        <v>0</v>
      </c>
      <c r="AE154" s="380">
        <v>0</v>
      </c>
      <c r="AF154" s="380">
        <v>0</v>
      </c>
      <c r="AG154" s="380">
        <v>0</v>
      </c>
      <c r="AH154" s="380">
        <v>0</v>
      </c>
      <c r="AI154" s="380">
        <v>0</v>
      </c>
      <c r="AJ154" s="380">
        <v>113358.7</v>
      </c>
      <c r="AK154" s="380">
        <v>90961.19</v>
      </c>
      <c r="AL154" s="380">
        <v>0</v>
      </c>
      <c r="AN154" s="390">
        <f>I154/'Приложение 1.1'!J152</f>
        <v>0</v>
      </c>
      <c r="AO154" s="390" t="e">
        <f t="shared" si="89"/>
        <v>#DIV/0!</v>
      </c>
      <c r="AP154" s="390" t="e">
        <f t="shared" si="90"/>
        <v>#DIV/0!</v>
      </c>
      <c r="AQ154" s="390" t="e">
        <f t="shared" si="91"/>
        <v>#DIV/0!</v>
      </c>
      <c r="AR154" s="390" t="e">
        <f t="shared" si="92"/>
        <v>#DIV/0!</v>
      </c>
      <c r="AS154" s="390" t="e">
        <f t="shared" si="93"/>
        <v>#DIV/0!</v>
      </c>
      <c r="AT154" s="390" t="e">
        <f t="shared" si="94"/>
        <v>#DIV/0!</v>
      </c>
      <c r="AU154" s="390">
        <f t="shared" si="95"/>
        <v>2877.9400076215361</v>
      </c>
      <c r="AV154" s="390" t="e">
        <f t="shared" si="96"/>
        <v>#DIV/0!</v>
      </c>
      <c r="AW154" s="390" t="e">
        <f t="shared" si="97"/>
        <v>#DIV/0!</v>
      </c>
      <c r="AX154" s="390" t="e">
        <f t="shared" si="98"/>
        <v>#DIV/0!</v>
      </c>
      <c r="AY154" s="390">
        <f>AI154/'Приложение 1.1'!J152</f>
        <v>0</v>
      </c>
      <c r="AZ154" s="390">
        <v>730.08</v>
      </c>
      <c r="BA154" s="390">
        <v>2070.12</v>
      </c>
      <c r="BB154" s="390">
        <v>848.92</v>
      </c>
      <c r="BC154" s="390">
        <v>819.73</v>
      </c>
      <c r="BD154" s="390">
        <v>611.5</v>
      </c>
      <c r="BE154" s="390">
        <v>1080.04</v>
      </c>
      <c r="BF154" s="390">
        <v>2102000</v>
      </c>
      <c r="BG154" s="390">
        <f t="shared" si="99"/>
        <v>4607.6000000000004</v>
      </c>
      <c r="BH154" s="390">
        <v>8748.57</v>
      </c>
      <c r="BI154" s="390">
        <v>3389.61</v>
      </c>
      <c r="BJ154" s="390">
        <v>5995.76</v>
      </c>
      <c r="BK154" s="390">
        <v>548.62</v>
      </c>
      <c r="BL154" s="391" t="str">
        <f t="shared" si="100"/>
        <v xml:space="preserve"> </v>
      </c>
      <c r="BM154" s="391" t="e">
        <f t="shared" si="101"/>
        <v>#DIV/0!</v>
      </c>
      <c r="BN154" s="391" t="e">
        <f t="shared" si="102"/>
        <v>#DIV/0!</v>
      </c>
      <c r="BO154" s="391" t="e">
        <f t="shared" si="103"/>
        <v>#DIV/0!</v>
      </c>
      <c r="BP154" s="391" t="e">
        <f t="shared" si="104"/>
        <v>#DIV/0!</v>
      </c>
      <c r="BQ154" s="391" t="e">
        <f t="shared" si="105"/>
        <v>#DIV/0!</v>
      </c>
      <c r="BR154" s="391" t="e">
        <f t="shared" si="106"/>
        <v>#DIV/0!</v>
      </c>
      <c r="BS154" s="391" t="str">
        <f t="shared" si="107"/>
        <v xml:space="preserve"> </v>
      </c>
      <c r="BT154" s="391" t="e">
        <f t="shared" si="108"/>
        <v>#DIV/0!</v>
      </c>
      <c r="BU154" s="391" t="e">
        <f t="shared" si="109"/>
        <v>#DIV/0!</v>
      </c>
      <c r="BV154" s="391" t="e">
        <f t="shared" si="110"/>
        <v>#DIV/0!</v>
      </c>
      <c r="BW154" s="391" t="str">
        <f t="shared" si="111"/>
        <v xml:space="preserve"> </v>
      </c>
      <c r="BY154" s="388">
        <f t="shared" si="85"/>
        <v>2.0645176861214134</v>
      </c>
      <c r="BZ154" s="392">
        <f t="shared" si="86"/>
        <v>1.6566084959129761</v>
      </c>
      <c r="CA154" s="393">
        <f t="shared" si="82"/>
        <v>2989.1708258478957</v>
      </c>
      <c r="CB154" s="390">
        <f t="shared" si="87"/>
        <v>4814.95</v>
      </c>
      <c r="CC154" s="18" t="str">
        <f t="shared" si="88"/>
        <v xml:space="preserve"> </v>
      </c>
    </row>
    <row r="155" spans="1:81" s="26" customFormat="1" ht="9" customHeight="1">
      <c r="A155" s="368">
        <v>139</v>
      </c>
      <c r="B155" s="398" t="s">
        <v>1069</v>
      </c>
      <c r="C155" s="178">
        <v>5200.7</v>
      </c>
      <c r="D155" s="114"/>
      <c r="E155" s="389">
        <f t="shared" si="83"/>
        <v>874136.8200000003</v>
      </c>
      <c r="F155" s="269">
        <v>4090818</v>
      </c>
      <c r="G155" s="399">
        <f t="shared" si="112"/>
        <v>4964954.82</v>
      </c>
      <c r="H155" s="361">
        <f t="shared" si="84"/>
        <v>0</v>
      </c>
      <c r="I155" s="269">
        <v>0</v>
      </c>
      <c r="J155" s="269">
        <v>0</v>
      </c>
      <c r="K155" s="269">
        <v>0</v>
      </c>
      <c r="L155" s="269">
        <v>0</v>
      </c>
      <c r="M155" s="269">
        <v>0</v>
      </c>
      <c r="N155" s="361">
        <v>0</v>
      </c>
      <c r="O155" s="361">
        <v>0</v>
      </c>
      <c r="P155" s="361">
        <v>0</v>
      </c>
      <c r="Q155" s="361">
        <v>0</v>
      </c>
      <c r="R155" s="361">
        <v>0</v>
      </c>
      <c r="S155" s="361">
        <v>0</v>
      </c>
      <c r="T155" s="103">
        <v>0</v>
      </c>
      <c r="U155" s="361">
        <v>0</v>
      </c>
      <c r="V155" s="114" t="s">
        <v>975</v>
      </c>
      <c r="W155" s="361">
        <v>1393.1</v>
      </c>
      <c r="X155" s="361">
        <v>4827810.12</v>
      </c>
      <c r="Y155" s="380">
        <v>0</v>
      </c>
      <c r="Z155" s="380">
        <v>0</v>
      </c>
      <c r="AA155" s="380">
        <v>0</v>
      </c>
      <c r="AB155" s="380">
        <v>0</v>
      </c>
      <c r="AC155" s="380">
        <v>0</v>
      </c>
      <c r="AD155" s="380">
        <v>0</v>
      </c>
      <c r="AE155" s="380">
        <v>0</v>
      </c>
      <c r="AF155" s="380">
        <v>0</v>
      </c>
      <c r="AG155" s="380">
        <v>0</v>
      </c>
      <c r="AH155" s="380">
        <v>0</v>
      </c>
      <c r="AI155" s="380">
        <v>0</v>
      </c>
      <c r="AJ155" s="380">
        <v>76089.240000000005</v>
      </c>
      <c r="AK155" s="380">
        <v>61055.46</v>
      </c>
      <c r="AL155" s="380">
        <v>0</v>
      </c>
      <c r="AN155" s="390">
        <f>I155/'Приложение 1.1'!J153</f>
        <v>0</v>
      </c>
      <c r="AO155" s="390" t="e">
        <f t="shared" si="89"/>
        <v>#DIV/0!</v>
      </c>
      <c r="AP155" s="390" t="e">
        <f t="shared" si="90"/>
        <v>#DIV/0!</v>
      </c>
      <c r="AQ155" s="390" t="e">
        <f t="shared" si="91"/>
        <v>#DIV/0!</v>
      </c>
      <c r="AR155" s="390" t="e">
        <f t="shared" si="92"/>
        <v>#DIV/0!</v>
      </c>
      <c r="AS155" s="390" t="e">
        <f t="shared" si="93"/>
        <v>#DIV/0!</v>
      </c>
      <c r="AT155" s="390" t="e">
        <f t="shared" si="94"/>
        <v>#DIV/0!</v>
      </c>
      <c r="AU155" s="390">
        <f t="shared" si="95"/>
        <v>3465.5158423659468</v>
      </c>
      <c r="AV155" s="390" t="e">
        <f t="shared" si="96"/>
        <v>#DIV/0!</v>
      </c>
      <c r="AW155" s="390" t="e">
        <f t="shared" si="97"/>
        <v>#DIV/0!</v>
      </c>
      <c r="AX155" s="390" t="e">
        <f t="shared" si="98"/>
        <v>#DIV/0!</v>
      </c>
      <c r="AY155" s="390">
        <f>AI155/'Приложение 1.1'!J153</f>
        <v>0</v>
      </c>
      <c r="AZ155" s="390">
        <v>730.08</v>
      </c>
      <c r="BA155" s="390">
        <v>2070.12</v>
      </c>
      <c r="BB155" s="390">
        <v>848.92</v>
      </c>
      <c r="BC155" s="390">
        <v>819.73</v>
      </c>
      <c r="BD155" s="390">
        <v>611.5</v>
      </c>
      <c r="BE155" s="390">
        <v>1080.04</v>
      </c>
      <c r="BF155" s="390">
        <v>2102000</v>
      </c>
      <c r="BG155" s="390">
        <f t="shared" si="99"/>
        <v>4607.6000000000004</v>
      </c>
      <c r="BH155" s="390">
        <v>8748.57</v>
      </c>
      <c r="BI155" s="390">
        <v>3389.61</v>
      </c>
      <c r="BJ155" s="390">
        <v>5995.76</v>
      </c>
      <c r="BK155" s="390">
        <v>548.62</v>
      </c>
      <c r="BL155" s="391" t="str">
        <f t="shared" si="100"/>
        <v xml:space="preserve"> </v>
      </c>
      <c r="BM155" s="391" t="e">
        <f t="shared" si="101"/>
        <v>#DIV/0!</v>
      </c>
      <c r="BN155" s="391" t="e">
        <f t="shared" si="102"/>
        <v>#DIV/0!</v>
      </c>
      <c r="BO155" s="391" t="e">
        <f t="shared" si="103"/>
        <v>#DIV/0!</v>
      </c>
      <c r="BP155" s="391" t="e">
        <f t="shared" si="104"/>
        <v>#DIV/0!</v>
      </c>
      <c r="BQ155" s="391" t="e">
        <f t="shared" si="105"/>
        <v>#DIV/0!</v>
      </c>
      <c r="BR155" s="391" t="e">
        <f t="shared" si="106"/>
        <v>#DIV/0!</v>
      </c>
      <c r="BS155" s="391" t="str">
        <f t="shared" si="107"/>
        <v xml:space="preserve"> </v>
      </c>
      <c r="BT155" s="391" t="e">
        <f t="shared" si="108"/>
        <v>#DIV/0!</v>
      </c>
      <c r="BU155" s="391" t="e">
        <f t="shared" si="109"/>
        <v>#DIV/0!</v>
      </c>
      <c r="BV155" s="391" t="e">
        <f t="shared" si="110"/>
        <v>#DIV/0!</v>
      </c>
      <c r="BW155" s="391" t="str">
        <f t="shared" si="111"/>
        <v xml:space="preserve"> </v>
      </c>
      <c r="BY155" s="388">
        <f t="shared" si="85"/>
        <v>1.5325263322335732</v>
      </c>
      <c r="BZ155" s="392">
        <f t="shared" si="86"/>
        <v>1.2297284107008248</v>
      </c>
      <c r="CA155" s="393">
        <f t="shared" si="82"/>
        <v>3563.961539013711</v>
      </c>
      <c r="CB155" s="390">
        <f t="shared" si="87"/>
        <v>4814.95</v>
      </c>
      <c r="CC155" s="18" t="str">
        <f t="shared" si="88"/>
        <v xml:space="preserve"> </v>
      </c>
    </row>
    <row r="156" spans="1:81" s="26" customFormat="1" ht="9" customHeight="1">
      <c r="A156" s="368">
        <v>140</v>
      </c>
      <c r="B156" s="398" t="s">
        <v>1107</v>
      </c>
      <c r="C156" s="178">
        <v>3520.6</v>
      </c>
      <c r="D156" s="114"/>
      <c r="E156" s="389"/>
      <c r="F156" s="269"/>
      <c r="G156" s="178">
        <f>ROUND(H156+U156+X156+Z156+AB156+AD156+AF156+AH156+AJ156+AK156+AL156+AI156,2)</f>
        <v>2029085.35</v>
      </c>
      <c r="H156" s="361">
        <f>ROUND(I156+K156+M156+O156+Q156+S156,2)</f>
        <v>1456448.11</v>
      </c>
      <c r="I156" s="178">
        <v>487953.84</v>
      </c>
      <c r="J156" s="178">
        <v>410.48</v>
      </c>
      <c r="K156" s="178">
        <v>812746.09</v>
      </c>
      <c r="L156" s="269">
        <v>0</v>
      </c>
      <c r="M156" s="269">
        <v>0</v>
      </c>
      <c r="N156" s="361">
        <v>745</v>
      </c>
      <c r="O156" s="361">
        <v>155748.18</v>
      </c>
      <c r="P156" s="361">
        <v>0</v>
      </c>
      <c r="Q156" s="361">
        <v>0</v>
      </c>
      <c r="R156" s="361">
        <v>0</v>
      </c>
      <c r="S156" s="361">
        <v>0</v>
      </c>
      <c r="T156" s="103">
        <v>0</v>
      </c>
      <c r="U156" s="361">
        <v>0</v>
      </c>
      <c r="V156" s="114"/>
      <c r="W156" s="361">
        <v>0</v>
      </c>
      <c r="X156" s="361">
        <v>0</v>
      </c>
      <c r="Y156" s="380">
        <v>0</v>
      </c>
      <c r="Z156" s="380">
        <v>0</v>
      </c>
      <c r="AA156" s="380">
        <v>0</v>
      </c>
      <c r="AB156" s="380">
        <v>0</v>
      </c>
      <c r="AC156" s="380">
        <v>0</v>
      </c>
      <c r="AD156" s="380">
        <v>0</v>
      </c>
      <c r="AE156" s="380">
        <v>0</v>
      </c>
      <c r="AF156" s="380">
        <v>0</v>
      </c>
      <c r="AG156" s="380">
        <v>0</v>
      </c>
      <c r="AH156" s="380">
        <v>0</v>
      </c>
      <c r="AI156" s="361">
        <v>300050.39</v>
      </c>
      <c r="AJ156" s="380">
        <v>173464.36</v>
      </c>
      <c r="AK156" s="380">
        <v>99122.49</v>
      </c>
      <c r="AL156" s="380">
        <v>0</v>
      </c>
      <c r="AM156" s="26">
        <v>534022374.8300001</v>
      </c>
      <c r="AN156" s="390">
        <f>I156/'Приложение 1.1'!J154</f>
        <v>138.59962506390957</v>
      </c>
      <c r="AO156" s="390">
        <f t="shared" si="89"/>
        <v>1979.9895000974468</v>
      </c>
      <c r="AP156" s="390" t="e">
        <f t="shared" si="90"/>
        <v>#DIV/0!</v>
      </c>
      <c r="AQ156" s="390">
        <f t="shared" si="91"/>
        <v>209.0579597315436</v>
      </c>
      <c r="AR156" s="390" t="e">
        <f t="shared" si="92"/>
        <v>#DIV/0!</v>
      </c>
      <c r="AS156" s="390" t="e">
        <f t="shared" si="93"/>
        <v>#DIV/0!</v>
      </c>
      <c r="AT156" s="390" t="e">
        <f t="shared" si="94"/>
        <v>#DIV/0!</v>
      </c>
      <c r="AU156" s="390" t="e">
        <f t="shared" si="95"/>
        <v>#DIV/0!</v>
      </c>
      <c r="AV156" s="390" t="e">
        <f t="shared" si="96"/>
        <v>#DIV/0!</v>
      </c>
      <c r="AW156" s="390" t="e">
        <f t="shared" si="97"/>
        <v>#DIV/0!</v>
      </c>
      <c r="AX156" s="390" t="e">
        <f t="shared" si="98"/>
        <v>#DIV/0!</v>
      </c>
      <c r="AY156" s="390">
        <f>AI156/'Приложение 1.1'!J154</f>
        <v>85.227060728284954</v>
      </c>
      <c r="AZ156" s="390">
        <v>730.08</v>
      </c>
      <c r="BA156" s="390">
        <v>2070.12</v>
      </c>
      <c r="BB156" s="390">
        <v>848.92</v>
      </c>
      <c r="BC156" s="390">
        <v>819.73</v>
      </c>
      <c r="BD156" s="390">
        <v>611.5</v>
      </c>
      <c r="BE156" s="390">
        <v>1080.04</v>
      </c>
      <c r="BF156" s="390">
        <v>2102000</v>
      </c>
      <c r="BG156" s="390">
        <f t="shared" si="99"/>
        <v>4422.8500000000004</v>
      </c>
      <c r="BH156" s="390">
        <v>8748.57</v>
      </c>
      <c r="BI156" s="390">
        <v>3389.61</v>
      </c>
      <c r="BJ156" s="390">
        <v>5995.76</v>
      </c>
      <c r="BK156" s="390">
        <v>548.62</v>
      </c>
      <c r="BL156" s="391" t="str">
        <f t="shared" si="100"/>
        <v xml:space="preserve"> </v>
      </c>
      <c r="BM156" s="391" t="str">
        <f t="shared" si="101"/>
        <v xml:space="preserve"> </v>
      </c>
      <c r="BN156" s="391" t="e">
        <f t="shared" si="102"/>
        <v>#DIV/0!</v>
      </c>
      <c r="BO156" s="391" t="str">
        <f t="shared" si="103"/>
        <v xml:space="preserve"> </v>
      </c>
      <c r="BP156" s="391" t="e">
        <f t="shared" si="104"/>
        <v>#DIV/0!</v>
      </c>
      <c r="BQ156" s="391" t="e">
        <f t="shared" si="105"/>
        <v>#DIV/0!</v>
      </c>
      <c r="BR156" s="391" t="e">
        <f t="shared" si="106"/>
        <v>#DIV/0!</v>
      </c>
      <c r="BS156" s="391" t="e">
        <f t="shared" si="107"/>
        <v>#DIV/0!</v>
      </c>
      <c r="BT156" s="391" t="e">
        <f t="shared" si="108"/>
        <v>#DIV/0!</v>
      </c>
      <c r="BU156" s="391" t="e">
        <f t="shared" si="109"/>
        <v>#DIV/0!</v>
      </c>
      <c r="BV156" s="391" t="e">
        <f t="shared" si="110"/>
        <v>#DIV/0!</v>
      </c>
      <c r="BW156" s="391" t="str">
        <f t="shared" si="111"/>
        <v xml:space="preserve"> </v>
      </c>
      <c r="BY156" s="388">
        <f t="shared" si="85"/>
        <v>8.5488942098960976</v>
      </c>
      <c r="BZ156" s="392">
        <f t="shared" si="86"/>
        <v>4.8850823352502157</v>
      </c>
      <c r="CA156" s="393" t="e">
        <f t="shared" si="82"/>
        <v>#DIV/0!</v>
      </c>
      <c r="CB156" s="390">
        <f t="shared" si="87"/>
        <v>4621.88</v>
      </c>
      <c r="CC156" s="18" t="e">
        <f t="shared" si="88"/>
        <v>#DIV/0!</v>
      </c>
    </row>
    <row r="157" spans="1:81" s="26" customFormat="1" ht="9" customHeight="1">
      <c r="A157" s="368">
        <v>141</v>
      </c>
      <c r="B157" s="398" t="s">
        <v>1138</v>
      </c>
      <c r="C157" s="178"/>
      <c r="D157" s="114"/>
      <c r="E157" s="389"/>
      <c r="F157" s="269"/>
      <c r="G157" s="178">
        <f>ROUND(H157+U157+X157+Z157+AB157+AD157+AF157+AH157+AJ157+AK157+AL157+AI157,2)</f>
        <v>1601822.6</v>
      </c>
      <c r="H157" s="361">
        <f t="shared" si="84"/>
        <v>0</v>
      </c>
      <c r="I157" s="178">
        <v>0</v>
      </c>
      <c r="J157" s="178"/>
      <c r="K157" s="178">
        <v>0</v>
      </c>
      <c r="L157" s="269"/>
      <c r="M157" s="269">
        <v>0</v>
      </c>
      <c r="N157" s="361"/>
      <c r="O157" s="361">
        <v>0</v>
      </c>
      <c r="P157" s="361"/>
      <c r="Q157" s="361">
        <v>0</v>
      </c>
      <c r="R157" s="361"/>
      <c r="S157" s="361">
        <v>0</v>
      </c>
      <c r="T157" s="103">
        <v>0</v>
      </c>
      <c r="U157" s="361">
        <v>0</v>
      </c>
      <c r="V157" s="114" t="s">
        <v>976</v>
      </c>
      <c r="W157" s="361">
        <v>541</v>
      </c>
      <c r="X157" s="361">
        <v>1434286.28</v>
      </c>
      <c r="Y157" s="380">
        <v>0</v>
      </c>
      <c r="Z157" s="380">
        <v>0</v>
      </c>
      <c r="AA157" s="380">
        <v>0</v>
      </c>
      <c r="AB157" s="380">
        <v>0</v>
      </c>
      <c r="AC157" s="380">
        <v>0</v>
      </c>
      <c r="AD157" s="380">
        <v>0</v>
      </c>
      <c r="AE157" s="380">
        <v>0</v>
      </c>
      <c r="AF157" s="380">
        <v>0</v>
      </c>
      <c r="AG157" s="380">
        <v>0</v>
      </c>
      <c r="AH157" s="380">
        <v>0</v>
      </c>
      <c r="AI157" s="361">
        <v>0</v>
      </c>
      <c r="AJ157" s="380">
        <v>111690.88</v>
      </c>
      <c r="AK157" s="380">
        <v>55845.440000000002</v>
      </c>
      <c r="AL157" s="380">
        <v>0</v>
      </c>
      <c r="AN157" s="390">
        <f>I157/'Приложение 1.1'!J155</f>
        <v>0</v>
      </c>
      <c r="AO157" s="390" t="e">
        <f t="shared" si="89"/>
        <v>#DIV/0!</v>
      </c>
      <c r="AP157" s="390" t="e">
        <f t="shared" si="90"/>
        <v>#DIV/0!</v>
      </c>
      <c r="AQ157" s="390" t="e">
        <f t="shared" si="91"/>
        <v>#DIV/0!</v>
      </c>
      <c r="AR157" s="390" t="e">
        <f t="shared" si="92"/>
        <v>#DIV/0!</v>
      </c>
      <c r="AS157" s="390" t="e">
        <f t="shared" si="93"/>
        <v>#DIV/0!</v>
      </c>
      <c r="AT157" s="390" t="e">
        <f t="shared" si="94"/>
        <v>#DIV/0!</v>
      </c>
      <c r="AU157" s="390">
        <f t="shared" si="95"/>
        <v>2651.1761182994455</v>
      </c>
      <c r="AV157" s="390" t="e">
        <f t="shared" si="96"/>
        <v>#DIV/0!</v>
      </c>
      <c r="AW157" s="390" t="e">
        <f t="shared" si="97"/>
        <v>#DIV/0!</v>
      </c>
      <c r="AX157" s="390" t="e">
        <f t="shared" si="98"/>
        <v>#DIV/0!</v>
      </c>
      <c r="AY157" s="390">
        <f>AI157/'Приложение 1.1'!J155</f>
        <v>0</v>
      </c>
      <c r="AZ157" s="390">
        <v>730.08</v>
      </c>
      <c r="BA157" s="390">
        <v>2070.12</v>
      </c>
      <c r="BB157" s="390">
        <v>848.92</v>
      </c>
      <c r="BC157" s="390">
        <v>819.73</v>
      </c>
      <c r="BD157" s="390">
        <v>611.5</v>
      </c>
      <c r="BE157" s="390">
        <v>1080.04</v>
      </c>
      <c r="BF157" s="390">
        <v>2102000</v>
      </c>
      <c r="BG157" s="390">
        <f t="shared" si="99"/>
        <v>4422.8500000000004</v>
      </c>
      <c r="BH157" s="390">
        <v>8748.57</v>
      </c>
      <c r="BI157" s="390">
        <v>3389.61</v>
      </c>
      <c r="BJ157" s="390">
        <v>5995.76</v>
      </c>
      <c r="BK157" s="390">
        <v>548.62</v>
      </c>
      <c r="BL157" s="391" t="str">
        <f t="shared" si="100"/>
        <v xml:space="preserve"> </v>
      </c>
      <c r="BM157" s="391" t="e">
        <f t="shared" si="101"/>
        <v>#DIV/0!</v>
      </c>
      <c r="BN157" s="391" t="e">
        <f t="shared" si="102"/>
        <v>#DIV/0!</v>
      </c>
      <c r="BO157" s="391" t="e">
        <f t="shared" si="103"/>
        <v>#DIV/0!</v>
      </c>
      <c r="BP157" s="391" t="e">
        <f t="shared" si="104"/>
        <v>#DIV/0!</v>
      </c>
      <c r="BQ157" s="391" t="e">
        <f t="shared" si="105"/>
        <v>#DIV/0!</v>
      </c>
      <c r="BR157" s="391" t="e">
        <f t="shared" si="106"/>
        <v>#DIV/0!</v>
      </c>
      <c r="BS157" s="391" t="str">
        <f t="shared" si="107"/>
        <v xml:space="preserve"> </v>
      </c>
      <c r="BT157" s="391" t="e">
        <f t="shared" si="108"/>
        <v>#DIV/0!</v>
      </c>
      <c r="BU157" s="391" t="e">
        <f t="shared" si="109"/>
        <v>#DIV/0!</v>
      </c>
      <c r="BV157" s="391" t="e">
        <f t="shared" si="110"/>
        <v>#DIV/0!</v>
      </c>
      <c r="BW157" s="391" t="str">
        <f t="shared" si="111"/>
        <v xml:space="preserve"> </v>
      </c>
      <c r="BY157" s="388">
        <f t="shared" si="85"/>
        <v>6.9727371807589673</v>
      </c>
      <c r="BZ157" s="392">
        <f t="shared" si="86"/>
        <v>3.4863685903794837</v>
      </c>
      <c r="CA157" s="393">
        <f t="shared" si="82"/>
        <v>2960.8550831792977</v>
      </c>
      <c r="CB157" s="390">
        <f t="shared" si="87"/>
        <v>4621.88</v>
      </c>
      <c r="CC157" s="18" t="str">
        <f t="shared" si="88"/>
        <v xml:space="preserve"> </v>
      </c>
    </row>
    <row r="158" spans="1:81" s="26" customFormat="1" ht="9" customHeight="1">
      <c r="A158" s="368">
        <v>142</v>
      </c>
      <c r="B158" s="109" t="s">
        <v>1139</v>
      </c>
      <c r="C158" s="178"/>
      <c r="D158" s="114"/>
      <c r="E158" s="389"/>
      <c r="F158" s="269"/>
      <c r="G158" s="178">
        <f>ROUND(H158+U158+X158+Z158+AB158+AD158+AF158+AH158+AJ158+AK158+AL158+AI158,2)</f>
        <v>1373424.09</v>
      </c>
      <c r="H158" s="361">
        <f t="shared" si="84"/>
        <v>0</v>
      </c>
      <c r="I158" s="178">
        <v>0</v>
      </c>
      <c r="J158" s="178"/>
      <c r="K158" s="178">
        <v>0</v>
      </c>
      <c r="L158" s="269"/>
      <c r="M158" s="269">
        <v>0</v>
      </c>
      <c r="N158" s="361"/>
      <c r="O158" s="361">
        <v>0</v>
      </c>
      <c r="P158" s="361"/>
      <c r="Q158" s="361">
        <v>0</v>
      </c>
      <c r="R158" s="361"/>
      <c r="S158" s="361">
        <v>0</v>
      </c>
      <c r="T158" s="103">
        <v>0</v>
      </c>
      <c r="U158" s="361">
        <v>0</v>
      </c>
      <c r="V158" s="114" t="s">
        <v>976</v>
      </c>
      <c r="W158" s="361">
        <v>502</v>
      </c>
      <c r="X158" s="361">
        <v>1297258.05</v>
      </c>
      <c r="Y158" s="380">
        <v>0</v>
      </c>
      <c r="Z158" s="380">
        <v>0</v>
      </c>
      <c r="AA158" s="380">
        <v>0</v>
      </c>
      <c r="AB158" s="380">
        <v>0</v>
      </c>
      <c r="AC158" s="380">
        <v>0</v>
      </c>
      <c r="AD158" s="380">
        <v>0</v>
      </c>
      <c r="AE158" s="380">
        <v>0</v>
      </c>
      <c r="AF158" s="380">
        <v>0</v>
      </c>
      <c r="AG158" s="380">
        <v>0</v>
      </c>
      <c r="AH158" s="380">
        <v>0</v>
      </c>
      <c r="AI158" s="361">
        <v>0</v>
      </c>
      <c r="AJ158" s="380">
        <v>50777.36</v>
      </c>
      <c r="AK158" s="380">
        <v>25388.68</v>
      </c>
      <c r="AL158" s="380">
        <v>0</v>
      </c>
      <c r="AN158" s="390">
        <f>I158/'Приложение 1.1'!J156</f>
        <v>0</v>
      </c>
      <c r="AO158" s="390" t="e">
        <f t="shared" si="89"/>
        <v>#DIV/0!</v>
      </c>
      <c r="AP158" s="390" t="e">
        <f t="shared" si="90"/>
        <v>#DIV/0!</v>
      </c>
      <c r="AQ158" s="390" t="e">
        <f t="shared" si="91"/>
        <v>#DIV/0!</v>
      </c>
      <c r="AR158" s="390" t="e">
        <f t="shared" si="92"/>
        <v>#DIV/0!</v>
      </c>
      <c r="AS158" s="390" t="e">
        <f t="shared" si="93"/>
        <v>#DIV/0!</v>
      </c>
      <c r="AT158" s="390" t="e">
        <f t="shared" si="94"/>
        <v>#DIV/0!</v>
      </c>
      <c r="AU158" s="390">
        <f t="shared" si="95"/>
        <v>2584.1793824701194</v>
      </c>
      <c r="AV158" s="390" t="e">
        <f t="shared" si="96"/>
        <v>#DIV/0!</v>
      </c>
      <c r="AW158" s="390" t="e">
        <f t="shared" si="97"/>
        <v>#DIV/0!</v>
      </c>
      <c r="AX158" s="390" t="e">
        <f t="shared" si="98"/>
        <v>#DIV/0!</v>
      </c>
      <c r="AY158" s="390">
        <f>AI158/'Приложение 1.1'!J156</f>
        <v>0</v>
      </c>
      <c r="AZ158" s="390">
        <v>730.08</v>
      </c>
      <c r="BA158" s="390">
        <v>2070.12</v>
      </c>
      <c r="BB158" s="390">
        <v>848.92</v>
      </c>
      <c r="BC158" s="390">
        <v>819.73</v>
      </c>
      <c r="BD158" s="390">
        <v>611.5</v>
      </c>
      <c r="BE158" s="390">
        <v>1080.04</v>
      </c>
      <c r="BF158" s="390">
        <v>2102000</v>
      </c>
      <c r="BG158" s="390">
        <f t="shared" si="99"/>
        <v>4422.8500000000004</v>
      </c>
      <c r="BH158" s="390">
        <v>8748.57</v>
      </c>
      <c r="BI158" s="390">
        <v>3389.61</v>
      </c>
      <c r="BJ158" s="390">
        <v>5995.76</v>
      </c>
      <c r="BK158" s="390">
        <v>548.62</v>
      </c>
      <c r="BL158" s="391" t="str">
        <f t="shared" si="100"/>
        <v xml:space="preserve"> </v>
      </c>
      <c r="BM158" s="391" t="e">
        <f t="shared" si="101"/>
        <v>#DIV/0!</v>
      </c>
      <c r="BN158" s="391" t="e">
        <f t="shared" si="102"/>
        <v>#DIV/0!</v>
      </c>
      <c r="BO158" s="391" t="e">
        <f t="shared" si="103"/>
        <v>#DIV/0!</v>
      </c>
      <c r="BP158" s="391" t="e">
        <f t="shared" si="104"/>
        <v>#DIV/0!</v>
      </c>
      <c r="BQ158" s="391" t="e">
        <f t="shared" si="105"/>
        <v>#DIV/0!</v>
      </c>
      <c r="BR158" s="391" t="e">
        <f t="shared" si="106"/>
        <v>#DIV/0!</v>
      </c>
      <c r="BS158" s="391" t="str">
        <f t="shared" si="107"/>
        <v xml:space="preserve"> </v>
      </c>
      <c r="BT158" s="391" t="e">
        <f t="shared" si="108"/>
        <v>#DIV/0!</v>
      </c>
      <c r="BU158" s="391" t="e">
        <f t="shared" si="109"/>
        <v>#DIV/0!</v>
      </c>
      <c r="BV158" s="391" t="e">
        <f t="shared" si="110"/>
        <v>#DIV/0!</v>
      </c>
      <c r="BW158" s="391" t="str">
        <f t="shared" si="111"/>
        <v xml:space="preserve"> </v>
      </c>
      <c r="BY158" s="388">
        <f>AJ158/G158*100</f>
        <v>3.6971362574541708</v>
      </c>
      <c r="BZ158" s="392">
        <f t="shared" si="86"/>
        <v>1.8485681287270854</v>
      </c>
      <c r="CA158" s="393">
        <f t="shared" si="82"/>
        <v>2735.9045617529882</v>
      </c>
      <c r="CB158" s="390">
        <f t="shared" si="87"/>
        <v>4621.88</v>
      </c>
      <c r="CC158" s="18" t="str">
        <f t="shared" si="88"/>
        <v xml:space="preserve"> </v>
      </c>
    </row>
    <row r="159" spans="1:81" s="26" customFormat="1" ht="9" customHeight="1">
      <c r="A159" s="368">
        <v>143</v>
      </c>
      <c r="B159" s="109" t="s">
        <v>1140</v>
      </c>
      <c r="C159" s="178"/>
      <c r="D159" s="114"/>
      <c r="E159" s="389"/>
      <c r="F159" s="269"/>
      <c r="G159" s="178">
        <f>ROUND(H159+U159+X159+Z159+AB159+AD159+AF159+AH159+AJ159+AK159+AL159+AI159,2)</f>
        <v>5062201.05</v>
      </c>
      <c r="H159" s="361">
        <f t="shared" si="84"/>
        <v>0</v>
      </c>
      <c r="I159" s="178">
        <v>0</v>
      </c>
      <c r="J159" s="178"/>
      <c r="K159" s="178">
        <v>0</v>
      </c>
      <c r="L159" s="269"/>
      <c r="M159" s="269">
        <v>0</v>
      </c>
      <c r="N159" s="361"/>
      <c r="O159" s="361">
        <v>0</v>
      </c>
      <c r="P159" s="361"/>
      <c r="Q159" s="361">
        <v>0</v>
      </c>
      <c r="R159" s="361"/>
      <c r="S159" s="361">
        <v>0</v>
      </c>
      <c r="T159" s="103">
        <v>0</v>
      </c>
      <c r="U159" s="361">
        <v>0</v>
      </c>
      <c r="V159" s="114" t="s">
        <v>975</v>
      </c>
      <c r="W159" s="361">
        <v>1780.72</v>
      </c>
      <c r="X159" s="361">
        <v>4973787.57</v>
      </c>
      <c r="Y159" s="380">
        <v>0</v>
      </c>
      <c r="Z159" s="380">
        <v>0</v>
      </c>
      <c r="AA159" s="380">
        <v>0</v>
      </c>
      <c r="AB159" s="380">
        <v>0</v>
      </c>
      <c r="AC159" s="380">
        <v>0</v>
      </c>
      <c r="AD159" s="380">
        <v>0</v>
      </c>
      <c r="AE159" s="380">
        <v>0</v>
      </c>
      <c r="AF159" s="380">
        <v>0</v>
      </c>
      <c r="AG159" s="380">
        <v>0</v>
      </c>
      <c r="AH159" s="380">
        <v>0</v>
      </c>
      <c r="AI159" s="361">
        <v>0</v>
      </c>
      <c r="AJ159" s="380">
        <v>0</v>
      </c>
      <c r="AK159" s="380">
        <v>88413.48</v>
      </c>
      <c r="AL159" s="380">
        <v>0</v>
      </c>
      <c r="AN159" s="390">
        <f>I159/'Приложение 1.1'!J157</f>
        <v>0</v>
      </c>
      <c r="AO159" s="390" t="e">
        <f t="shared" si="89"/>
        <v>#DIV/0!</v>
      </c>
      <c r="AP159" s="390" t="e">
        <f t="shared" si="90"/>
        <v>#DIV/0!</v>
      </c>
      <c r="AQ159" s="390" t="e">
        <f t="shared" si="91"/>
        <v>#DIV/0!</v>
      </c>
      <c r="AR159" s="390" t="e">
        <f t="shared" si="92"/>
        <v>#DIV/0!</v>
      </c>
      <c r="AS159" s="390" t="e">
        <f t="shared" si="93"/>
        <v>#DIV/0!</v>
      </c>
      <c r="AT159" s="390" t="e">
        <f t="shared" si="94"/>
        <v>#DIV/0!</v>
      </c>
      <c r="AU159" s="390">
        <f t="shared" si="95"/>
        <v>2793.1328732198212</v>
      </c>
      <c r="AV159" s="390" t="e">
        <f t="shared" si="96"/>
        <v>#DIV/0!</v>
      </c>
      <c r="AW159" s="390" t="e">
        <f t="shared" si="97"/>
        <v>#DIV/0!</v>
      </c>
      <c r="AX159" s="390" t="e">
        <f t="shared" si="98"/>
        <v>#DIV/0!</v>
      </c>
      <c r="AY159" s="390">
        <f>AI159/'Приложение 1.1'!J157</f>
        <v>0</v>
      </c>
      <c r="AZ159" s="390">
        <v>730.08</v>
      </c>
      <c r="BA159" s="390">
        <v>2070.12</v>
      </c>
      <c r="BB159" s="390">
        <v>848.92</v>
      </c>
      <c r="BC159" s="390">
        <v>819.73</v>
      </c>
      <c r="BD159" s="390">
        <v>611.5</v>
      </c>
      <c r="BE159" s="390">
        <v>1080.04</v>
      </c>
      <c r="BF159" s="390">
        <v>2102000</v>
      </c>
      <c r="BG159" s="390">
        <f t="shared" si="99"/>
        <v>4607.6000000000004</v>
      </c>
      <c r="BH159" s="390">
        <v>8748.57</v>
      </c>
      <c r="BI159" s="390">
        <v>3389.61</v>
      </c>
      <c r="BJ159" s="390">
        <v>5995.76</v>
      </c>
      <c r="BK159" s="390">
        <v>548.62</v>
      </c>
      <c r="BL159" s="391" t="str">
        <f t="shared" si="100"/>
        <v xml:space="preserve"> </v>
      </c>
      <c r="BM159" s="391" t="e">
        <f t="shared" si="101"/>
        <v>#DIV/0!</v>
      </c>
      <c r="BN159" s="391" t="e">
        <f t="shared" si="102"/>
        <v>#DIV/0!</v>
      </c>
      <c r="BO159" s="391" t="e">
        <f t="shared" si="103"/>
        <v>#DIV/0!</v>
      </c>
      <c r="BP159" s="391" t="e">
        <f t="shared" si="104"/>
        <v>#DIV/0!</v>
      </c>
      <c r="BQ159" s="391" t="e">
        <f t="shared" si="105"/>
        <v>#DIV/0!</v>
      </c>
      <c r="BR159" s="391" t="e">
        <f t="shared" si="106"/>
        <v>#DIV/0!</v>
      </c>
      <c r="BS159" s="391" t="str">
        <f t="shared" si="107"/>
        <v xml:space="preserve"> </v>
      </c>
      <c r="BT159" s="391" t="e">
        <f t="shared" si="108"/>
        <v>#DIV/0!</v>
      </c>
      <c r="BU159" s="391" t="e">
        <f t="shared" si="109"/>
        <v>#DIV/0!</v>
      </c>
      <c r="BV159" s="391" t="e">
        <f t="shared" si="110"/>
        <v>#DIV/0!</v>
      </c>
      <c r="BW159" s="391" t="str">
        <f t="shared" si="111"/>
        <v xml:space="preserve"> </v>
      </c>
      <c r="BY159" s="388">
        <f t="shared" ref="BY159:BY168" si="113">AJ159/G159*100</f>
        <v>0</v>
      </c>
      <c r="BZ159" s="392">
        <f t="shared" ref="BZ159:BZ173" si="114">AK159/G159*100</f>
        <v>1.7465422476651733</v>
      </c>
      <c r="CA159" s="393">
        <f t="shared" ref="CA159:CA173" si="115">G159/W159</f>
        <v>2842.7832842895009</v>
      </c>
      <c r="CB159" s="390">
        <f t="shared" ref="CB159:CB173" si="116">IF(V159="ПК",4814.95,4621.88)</f>
        <v>4814.95</v>
      </c>
      <c r="CC159" s="18" t="str">
        <f t="shared" ref="CC159:CC173" si="117">IF(CA159&gt;CB159, "+", " ")</f>
        <v xml:space="preserve"> </v>
      </c>
    </row>
    <row r="160" spans="1:81" s="26" customFormat="1" ht="9" customHeight="1">
      <c r="A160" s="368">
        <v>144</v>
      </c>
      <c r="B160" s="179" t="s">
        <v>1176</v>
      </c>
      <c r="C160" s="184"/>
      <c r="D160" s="396"/>
      <c r="E160" s="403"/>
      <c r="F160" s="403"/>
      <c r="G160" s="184">
        <f>H160</f>
        <v>2030000</v>
      </c>
      <c r="H160" s="361">
        <f>ROUND(I160+K160+M160+O160+Q160+S160,2)</f>
        <v>2030000</v>
      </c>
      <c r="I160" s="190">
        <v>0</v>
      </c>
      <c r="J160" s="190">
        <v>0</v>
      </c>
      <c r="K160" s="190">
        <v>0</v>
      </c>
      <c r="L160" s="190">
        <v>0</v>
      </c>
      <c r="M160" s="190">
        <v>0</v>
      </c>
      <c r="N160" s="361">
        <v>0</v>
      </c>
      <c r="O160" s="361">
        <f>539745.5+231319.5</f>
        <v>771065</v>
      </c>
      <c r="P160" s="361">
        <v>0</v>
      </c>
      <c r="Q160" s="361">
        <f>377680.5+881254.5</f>
        <v>1258935</v>
      </c>
      <c r="R160" s="361">
        <v>0</v>
      </c>
      <c r="S160" s="361">
        <v>0</v>
      </c>
      <c r="T160" s="103">
        <v>0</v>
      </c>
      <c r="U160" s="361">
        <v>0</v>
      </c>
      <c r="V160" s="403"/>
      <c r="W160" s="380">
        <v>0</v>
      </c>
      <c r="X160" s="361">
        <v>0</v>
      </c>
      <c r="Y160" s="380">
        <v>0</v>
      </c>
      <c r="Z160" s="380">
        <v>0</v>
      </c>
      <c r="AA160" s="380">
        <v>0</v>
      </c>
      <c r="AB160" s="380">
        <v>0</v>
      </c>
      <c r="AC160" s="380">
        <v>0</v>
      </c>
      <c r="AD160" s="380">
        <v>0</v>
      </c>
      <c r="AE160" s="380">
        <v>0</v>
      </c>
      <c r="AF160" s="380">
        <v>0</v>
      </c>
      <c r="AG160" s="380">
        <v>0</v>
      </c>
      <c r="AH160" s="380">
        <v>0</v>
      </c>
      <c r="AI160" s="380">
        <v>0</v>
      </c>
      <c r="AJ160" s="380">
        <v>0</v>
      </c>
      <c r="AK160" s="380">
        <v>0</v>
      </c>
      <c r="AL160" s="380">
        <v>0</v>
      </c>
      <c r="AM160" s="26" t="s">
        <v>1067</v>
      </c>
      <c r="AN160" s="390">
        <f>I160/'Приложение 1.1'!J158</f>
        <v>0</v>
      </c>
      <c r="AO160" s="390" t="e">
        <f t="shared" si="89"/>
        <v>#DIV/0!</v>
      </c>
      <c r="AP160" s="390" t="e">
        <f t="shared" si="90"/>
        <v>#DIV/0!</v>
      </c>
      <c r="AQ160" s="390" t="e">
        <f t="shared" si="91"/>
        <v>#DIV/0!</v>
      </c>
      <c r="AR160" s="390" t="e">
        <f t="shared" si="92"/>
        <v>#DIV/0!</v>
      </c>
      <c r="AS160" s="390" t="e">
        <f t="shared" si="93"/>
        <v>#DIV/0!</v>
      </c>
      <c r="AT160" s="390" t="e">
        <f t="shared" si="94"/>
        <v>#DIV/0!</v>
      </c>
      <c r="AU160" s="390" t="e">
        <f t="shared" si="95"/>
        <v>#DIV/0!</v>
      </c>
      <c r="AV160" s="390" t="e">
        <f t="shared" si="96"/>
        <v>#DIV/0!</v>
      </c>
      <c r="AW160" s="390" t="e">
        <f t="shared" si="97"/>
        <v>#DIV/0!</v>
      </c>
      <c r="AX160" s="390" t="e">
        <f t="shared" si="98"/>
        <v>#DIV/0!</v>
      </c>
      <c r="AY160" s="390">
        <f>AI160/'Приложение 1.1'!J158</f>
        <v>0</v>
      </c>
      <c r="AZ160" s="390">
        <v>730.08</v>
      </c>
      <c r="BA160" s="390">
        <v>2070.12</v>
      </c>
      <c r="BB160" s="390">
        <v>848.92</v>
      </c>
      <c r="BC160" s="390">
        <v>819.73</v>
      </c>
      <c r="BD160" s="390">
        <v>611.5</v>
      </c>
      <c r="BE160" s="390">
        <v>1080.04</v>
      </c>
      <c r="BF160" s="390">
        <v>2102000</v>
      </c>
      <c r="BG160" s="390">
        <f t="shared" si="99"/>
        <v>4422.8500000000004</v>
      </c>
      <c r="BH160" s="390">
        <v>8748.57</v>
      </c>
      <c r="BI160" s="390">
        <v>3389.61</v>
      </c>
      <c r="BJ160" s="390">
        <v>5995.76</v>
      </c>
      <c r="BK160" s="390">
        <v>548.62</v>
      </c>
      <c r="BL160" s="391" t="str">
        <f t="shared" si="100"/>
        <v xml:space="preserve"> </v>
      </c>
      <c r="BM160" s="391" t="e">
        <f t="shared" si="101"/>
        <v>#DIV/0!</v>
      </c>
      <c r="BN160" s="391" t="e">
        <f t="shared" si="102"/>
        <v>#DIV/0!</v>
      </c>
      <c r="BO160" s="391" t="e">
        <f t="shared" si="103"/>
        <v>#DIV/0!</v>
      </c>
      <c r="BP160" s="391" t="e">
        <f t="shared" si="104"/>
        <v>#DIV/0!</v>
      </c>
      <c r="BQ160" s="391" t="e">
        <f t="shared" si="105"/>
        <v>#DIV/0!</v>
      </c>
      <c r="BR160" s="391" t="e">
        <f t="shared" si="106"/>
        <v>#DIV/0!</v>
      </c>
      <c r="BS160" s="391" t="e">
        <f t="shared" si="107"/>
        <v>#DIV/0!</v>
      </c>
      <c r="BT160" s="391" t="e">
        <f t="shared" si="108"/>
        <v>#DIV/0!</v>
      </c>
      <c r="BU160" s="391" t="e">
        <f t="shared" si="109"/>
        <v>#DIV/0!</v>
      </c>
      <c r="BV160" s="391" t="e">
        <f t="shared" si="110"/>
        <v>#DIV/0!</v>
      </c>
      <c r="BW160" s="391" t="str">
        <f t="shared" si="111"/>
        <v xml:space="preserve"> </v>
      </c>
      <c r="BY160" s="388">
        <f t="shared" si="113"/>
        <v>0</v>
      </c>
      <c r="BZ160" s="392">
        <f t="shared" si="114"/>
        <v>0</v>
      </c>
      <c r="CA160" s="393" t="e">
        <f t="shared" si="115"/>
        <v>#DIV/0!</v>
      </c>
      <c r="CB160" s="390">
        <f t="shared" si="116"/>
        <v>4621.88</v>
      </c>
      <c r="CC160" s="18" t="e">
        <f t="shared" si="117"/>
        <v>#DIV/0!</v>
      </c>
    </row>
    <row r="161" spans="1:82" s="26" customFormat="1" ht="9" customHeight="1">
      <c r="A161" s="368">
        <v>145</v>
      </c>
      <c r="B161" s="179" t="s">
        <v>1177</v>
      </c>
      <c r="C161" s="184"/>
      <c r="D161" s="396"/>
      <c r="E161" s="403"/>
      <c r="F161" s="403"/>
      <c r="G161" s="184">
        <f>ROUND(S161+AB161,2)</f>
        <v>472421.26</v>
      </c>
      <c r="H161" s="361">
        <f>ROUND(I161+K161+M161+O161+Q161+S161,2)</f>
        <v>186179.22</v>
      </c>
      <c r="I161" s="190">
        <v>0</v>
      </c>
      <c r="J161" s="190">
        <v>0</v>
      </c>
      <c r="K161" s="190">
        <v>0</v>
      </c>
      <c r="L161" s="190">
        <v>0</v>
      </c>
      <c r="M161" s="190">
        <v>0</v>
      </c>
      <c r="N161" s="361">
        <v>0</v>
      </c>
      <c r="O161" s="361">
        <v>0</v>
      </c>
      <c r="P161" s="361">
        <v>0</v>
      </c>
      <c r="Q161" s="361">
        <v>0</v>
      </c>
      <c r="R161" s="361">
        <v>0</v>
      </c>
      <c r="S161" s="361">
        <v>186179.22</v>
      </c>
      <c r="T161" s="103">
        <v>0</v>
      </c>
      <c r="U161" s="361">
        <v>0</v>
      </c>
      <c r="V161" s="403"/>
      <c r="W161" s="380">
        <v>0</v>
      </c>
      <c r="X161" s="361">
        <v>0</v>
      </c>
      <c r="Y161" s="380">
        <v>0</v>
      </c>
      <c r="Z161" s="380">
        <v>0</v>
      </c>
      <c r="AA161" s="380">
        <v>1866</v>
      </c>
      <c r="AB161" s="380">
        <v>286242.03999999998</v>
      </c>
      <c r="AC161" s="380">
        <v>0</v>
      </c>
      <c r="AD161" s="380">
        <v>0</v>
      </c>
      <c r="AE161" s="380">
        <v>0</v>
      </c>
      <c r="AF161" s="380">
        <v>0</v>
      </c>
      <c r="AG161" s="380">
        <v>0</v>
      </c>
      <c r="AH161" s="380">
        <v>0</v>
      </c>
      <c r="AI161" s="380">
        <v>0</v>
      </c>
      <c r="AJ161" s="380">
        <v>0</v>
      </c>
      <c r="AK161" s="380">
        <v>0</v>
      </c>
      <c r="AL161" s="380">
        <v>0</v>
      </c>
      <c r="AM161" s="26" t="s">
        <v>1067</v>
      </c>
      <c r="AN161" s="390">
        <f>I161/'Приложение 1.1'!J159</f>
        <v>0</v>
      </c>
      <c r="AO161" s="390" t="e">
        <f t="shared" si="89"/>
        <v>#DIV/0!</v>
      </c>
      <c r="AP161" s="390" t="e">
        <f t="shared" si="90"/>
        <v>#DIV/0!</v>
      </c>
      <c r="AQ161" s="390" t="e">
        <f t="shared" si="91"/>
        <v>#DIV/0!</v>
      </c>
      <c r="AR161" s="390" t="e">
        <f t="shared" si="92"/>
        <v>#DIV/0!</v>
      </c>
      <c r="AS161" s="390" t="e">
        <f t="shared" si="93"/>
        <v>#DIV/0!</v>
      </c>
      <c r="AT161" s="390" t="e">
        <f t="shared" si="94"/>
        <v>#DIV/0!</v>
      </c>
      <c r="AU161" s="390" t="e">
        <f t="shared" si="95"/>
        <v>#DIV/0!</v>
      </c>
      <c r="AV161" s="390" t="e">
        <f t="shared" si="96"/>
        <v>#DIV/0!</v>
      </c>
      <c r="AW161" s="390">
        <f t="shared" si="97"/>
        <v>153.39873526259376</v>
      </c>
      <c r="AX161" s="390" t="e">
        <f t="shared" si="98"/>
        <v>#DIV/0!</v>
      </c>
      <c r="AY161" s="390">
        <f>AI161/'Приложение 1.1'!J159</f>
        <v>0</v>
      </c>
      <c r="AZ161" s="390">
        <v>730.08</v>
      </c>
      <c r="BA161" s="390">
        <v>2070.12</v>
      </c>
      <c r="BB161" s="390">
        <v>848.92</v>
      </c>
      <c r="BC161" s="390">
        <v>819.73</v>
      </c>
      <c r="BD161" s="390">
        <v>611.5</v>
      </c>
      <c r="BE161" s="390">
        <v>1080.04</v>
      </c>
      <c r="BF161" s="390">
        <v>2102000</v>
      </c>
      <c r="BG161" s="390">
        <f t="shared" si="99"/>
        <v>4422.8500000000004</v>
      </c>
      <c r="BH161" s="390">
        <v>8748.57</v>
      </c>
      <c r="BI161" s="390">
        <v>3389.61</v>
      </c>
      <c r="BJ161" s="390">
        <v>5995.76</v>
      </c>
      <c r="BK161" s="390">
        <v>548.62</v>
      </c>
      <c r="BL161" s="391" t="str">
        <f t="shared" si="100"/>
        <v xml:space="preserve"> </v>
      </c>
      <c r="BM161" s="391" t="e">
        <f t="shared" si="101"/>
        <v>#DIV/0!</v>
      </c>
      <c r="BN161" s="391" t="e">
        <f t="shared" si="102"/>
        <v>#DIV/0!</v>
      </c>
      <c r="BO161" s="391" t="e">
        <f t="shared" si="103"/>
        <v>#DIV/0!</v>
      </c>
      <c r="BP161" s="391" t="e">
        <f t="shared" si="104"/>
        <v>#DIV/0!</v>
      </c>
      <c r="BQ161" s="391" t="e">
        <f t="shared" si="105"/>
        <v>#DIV/0!</v>
      </c>
      <c r="BR161" s="391" t="e">
        <f t="shared" si="106"/>
        <v>#DIV/0!</v>
      </c>
      <c r="BS161" s="391" t="e">
        <f t="shared" si="107"/>
        <v>#DIV/0!</v>
      </c>
      <c r="BT161" s="391" t="e">
        <f t="shared" si="108"/>
        <v>#DIV/0!</v>
      </c>
      <c r="BU161" s="391" t="str">
        <f t="shared" si="109"/>
        <v xml:space="preserve"> </v>
      </c>
      <c r="BV161" s="391" t="e">
        <f t="shared" si="110"/>
        <v>#DIV/0!</v>
      </c>
      <c r="BW161" s="391" t="str">
        <f t="shared" si="111"/>
        <v xml:space="preserve"> </v>
      </c>
      <c r="BY161" s="388">
        <f t="shared" si="113"/>
        <v>0</v>
      </c>
      <c r="BZ161" s="392">
        <f t="shared" si="114"/>
        <v>0</v>
      </c>
      <c r="CA161" s="393" t="e">
        <f t="shared" si="115"/>
        <v>#DIV/0!</v>
      </c>
      <c r="CB161" s="390">
        <f t="shared" si="116"/>
        <v>4621.88</v>
      </c>
      <c r="CC161" s="18" t="e">
        <f t="shared" si="117"/>
        <v>#DIV/0!</v>
      </c>
    </row>
    <row r="162" spans="1:82" s="26" customFormat="1" ht="9" customHeight="1">
      <c r="A162" s="368">
        <v>146</v>
      </c>
      <c r="B162" s="179" t="s">
        <v>1078</v>
      </c>
      <c r="C162" s="184"/>
      <c r="D162" s="396"/>
      <c r="E162" s="403"/>
      <c r="F162" s="403"/>
      <c r="G162" s="184">
        <f>ROUND(H162,2)</f>
        <v>572428.88</v>
      </c>
      <c r="H162" s="361">
        <f>ROUND(I162+K162+M162+O162+Q162+S162,2)</f>
        <v>572428.88</v>
      </c>
      <c r="I162" s="190">
        <v>0</v>
      </c>
      <c r="J162" s="190">
        <v>0</v>
      </c>
      <c r="K162" s="190">
        <f>371231.14+159099.06</f>
        <v>530330.19999999995</v>
      </c>
      <c r="L162" s="190">
        <v>0</v>
      </c>
      <c r="M162" s="190">
        <v>0</v>
      </c>
      <c r="N162" s="361">
        <v>0</v>
      </c>
      <c r="O162" s="361">
        <v>0</v>
      </c>
      <c r="P162" s="361">
        <v>0</v>
      </c>
      <c r="Q162" s="361">
        <f>12629.6+29469.08</f>
        <v>42098.68</v>
      </c>
      <c r="R162" s="361">
        <v>0</v>
      </c>
      <c r="S162" s="361">
        <v>0</v>
      </c>
      <c r="T162" s="103">
        <v>0</v>
      </c>
      <c r="U162" s="361">
        <v>0</v>
      </c>
      <c r="V162" s="403"/>
      <c r="W162" s="380">
        <v>0</v>
      </c>
      <c r="X162" s="361">
        <v>0</v>
      </c>
      <c r="Y162" s="380">
        <v>0</v>
      </c>
      <c r="Z162" s="380">
        <v>0</v>
      </c>
      <c r="AA162" s="380">
        <v>0</v>
      </c>
      <c r="AB162" s="380">
        <v>0</v>
      </c>
      <c r="AC162" s="380">
        <v>0</v>
      </c>
      <c r="AD162" s="380">
        <v>0</v>
      </c>
      <c r="AE162" s="380">
        <v>0</v>
      </c>
      <c r="AF162" s="380">
        <v>0</v>
      </c>
      <c r="AG162" s="380">
        <v>0</v>
      </c>
      <c r="AH162" s="380">
        <v>0</v>
      </c>
      <c r="AI162" s="380">
        <v>0</v>
      </c>
      <c r="AJ162" s="380">
        <v>0</v>
      </c>
      <c r="AK162" s="380">
        <v>0</v>
      </c>
      <c r="AL162" s="380">
        <v>0</v>
      </c>
      <c r="AM162" s="26" t="s">
        <v>1067</v>
      </c>
      <c r="AN162" s="390">
        <f>I162/'Приложение 1.1'!J160</f>
        <v>0</v>
      </c>
      <c r="AO162" s="390" t="e">
        <f t="shared" si="89"/>
        <v>#DIV/0!</v>
      </c>
      <c r="AP162" s="390" t="e">
        <f t="shared" si="90"/>
        <v>#DIV/0!</v>
      </c>
      <c r="AQ162" s="390" t="e">
        <f t="shared" si="91"/>
        <v>#DIV/0!</v>
      </c>
      <c r="AR162" s="390" t="e">
        <f t="shared" si="92"/>
        <v>#DIV/0!</v>
      </c>
      <c r="AS162" s="390" t="e">
        <f t="shared" si="93"/>
        <v>#DIV/0!</v>
      </c>
      <c r="AT162" s="390" t="e">
        <f t="shared" si="94"/>
        <v>#DIV/0!</v>
      </c>
      <c r="AU162" s="390" t="e">
        <f t="shared" si="95"/>
        <v>#DIV/0!</v>
      </c>
      <c r="AV162" s="390" t="e">
        <f t="shared" si="96"/>
        <v>#DIV/0!</v>
      </c>
      <c r="AW162" s="390" t="e">
        <f t="shared" si="97"/>
        <v>#DIV/0!</v>
      </c>
      <c r="AX162" s="390" t="e">
        <f t="shared" si="98"/>
        <v>#DIV/0!</v>
      </c>
      <c r="AY162" s="390">
        <f>AI162/'Приложение 1.1'!J160</f>
        <v>0</v>
      </c>
      <c r="AZ162" s="390">
        <v>730.08</v>
      </c>
      <c r="BA162" s="390">
        <v>2070.12</v>
      </c>
      <c r="BB162" s="390">
        <v>848.92</v>
      </c>
      <c r="BC162" s="390">
        <v>819.73</v>
      </c>
      <c r="BD162" s="390">
        <v>611.5</v>
      </c>
      <c r="BE162" s="390">
        <v>1080.04</v>
      </c>
      <c r="BF162" s="390">
        <v>2102000</v>
      </c>
      <c r="BG162" s="390">
        <f t="shared" si="99"/>
        <v>4422.8500000000004</v>
      </c>
      <c r="BH162" s="390">
        <v>8748.57</v>
      </c>
      <c r="BI162" s="390">
        <v>3389.61</v>
      </c>
      <c r="BJ162" s="390">
        <v>5995.76</v>
      </c>
      <c r="BK162" s="390">
        <v>548.62</v>
      </c>
      <c r="BL162" s="391" t="str">
        <f t="shared" si="100"/>
        <v xml:space="preserve"> </v>
      </c>
      <c r="BM162" s="391" t="e">
        <f t="shared" si="101"/>
        <v>#DIV/0!</v>
      </c>
      <c r="BN162" s="391" t="e">
        <f t="shared" si="102"/>
        <v>#DIV/0!</v>
      </c>
      <c r="BO162" s="391" t="e">
        <f t="shared" si="103"/>
        <v>#DIV/0!</v>
      </c>
      <c r="BP162" s="391" t="e">
        <f t="shared" si="104"/>
        <v>#DIV/0!</v>
      </c>
      <c r="BQ162" s="391" t="e">
        <f t="shared" si="105"/>
        <v>#DIV/0!</v>
      </c>
      <c r="BR162" s="391" t="e">
        <f t="shared" si="106"/>
        <v>#DIV/0!</v>
      </c>
      <c r="BS162" s="391" t="e">
        <f t="shared" si="107"/>
        <v>#DIV/0!</v>
      </c>
      <c r="BT162" s="391" t="e">
        <f t="shared" si="108"/>
        <v>#DIV/0!</v>
      </c>
      <c r="BU162" s="391" t="e">
        <f t="shared" si="109"/>
        <v>#DIV/0!</v>
      </c>
      <c r="BV162" s="391" t="e">
        <f t="shared" si="110"/>
        <v>#DIV/0!</v>
      </c>
      <c r="BW162" s="391" t="str">
        <f t="shared" si="111"/>
        <v xml:space="preserve"> </v>
      </c>
      <c r="BY162" s="388">
        <f t="shared" si="113"/>
        <v>0</v>
      </c>
      <c r="BZ162" s="392">
        <f t="shared" si="114"/>
        <v>0</v>
      </c>
      <c r="CA162" s="393" t="e">
        <f t="shared" si="115"/>
        <v>#DIV/0!</v>
      </c>
      <c r="CB162" s="390">
        <f t="shared" si="116"/>
        <v>4621.88</v>
      </c>
      <c r="CC162" s="18" t="e">
        <f t="shared" si="117"/>
        <v>#DIV/0!</v>
      </c>
    </row>
    <row r="163" spans="1:82" s="26" customFormat="1" ht="9" customHeight="1">
      <c r="A163" s="368">
        <v>147</v>
      </c>
      <c r="B163" s="179" t="s">
        <v>1130</v>
      </c>
      <c r="C163" s="184"/>
      <c r="D163" s="396"/>
      <c r="E163" s="403"/>
      <c r="F163" s="403"/>
      <c r="G163" s="184">
        <f t="shared" ref="G163" si="118">ROUND(X163+AJ163+AK163,2)</f>
        <v>173582.72</v>
      </c>
      <c r="H163" s="361">
        <v>0</v>
      </c>
      <c r="I163" s="190">
        <v>0</v>
      </c>
      <c r="J163" s="190">
        <v>0</v>
      </c>
      <c r="K163" s="190">
        <v>0</v>
      </c>
      <c r="L163" s="190">
        <v>0</v>
      </c>
      <c r="M163" s="190">
        <v>0</v>
      </c>
      <c r="N163" s="361">
        <v>0</v>
      </c>
      <c r="O163" s="361">
        <v>0</v>
      </c>
      <c r="P163" s="361">
        <v>0</v>
      </c>
      <c r="Q163" s="361">
        <v>0</v>
      </c>
      <c r="R163" s="361">
        <v>0</v>
      </c>
      <c r="S163" s="361">
        <v>0</v>
      </c>
      <c r="T163" s="103">
        <v>0</v>
      </c>
      <c r="U163" s="361">
        <v>0</v>
      </c>
      <c r="V163" s="403" t="s">
        <v>975</v>
      </c>
      <c r="W163" s="380">
        <v>917</v>
      </c>
      <c r="X163" s="361">
        <v>173582.72</v>
      </c>
      <c r="Y163" s="380">
        <v>0</v>
      </c>
      <c r="Z163" s="380">
        <v>0</v>
      </c>
      <c r="AA163" s="380">
        <v>0</v>
      </c>
      <c r="AB163" s="380">
        <v>0</v>
      </c>
      <c r="AC163" s="380">
        <v>0</v>
      </c>
      <c r="AD163" s="380">
        <v>0</v>
      </c>
      <c r="AE163" s="380">
        <v>0</v>
      </c>
      <c r="AF163" s="380">
        <v>0</v>
      </c>
      <c r="AG163" s="380">
        <v>0</v>
      </c>
      <c r="AH163" s="380">
        <v>0</v>
      </c>
      <c r="AI163" s="380">
        <v>0</v>
      </c>
      <c r="AJ163" s="380">
        <v>0</v>
      </c>
      <c r="AK163" s="380">
        <v>0</v>
      </c>
      <c r="AL163" s="380">
        <v>0</v>
      </c>
      <c r="AM163" s="26" t="s">
        <v>1067</v>
      </c>
      <c r="AN163" s="390">
        <f>I163/'Приложение 1.1'!J161</f>
        <v>0</v>
      </c>
      <c r="AO163" s="390" t="e">
        <f t="shared" si="89"/>
        <v>#DIV/0!</v>
      </c>
      <c r="AP163" s="390" t="e">
        <f t="shared" si="90"/>
        <v>#DIV/0!</v>
      </c>
      <c r="AQ163" s="390" t="e">
        <f t="shared" si="91"/>
        <v>#DIV/0!</v>
      </c>
      <c r="AR163" s="390" t="e">
        <f t="shared" si="92"/>
        <v>#DIV/0!</v>
      </c>
      <c r="AS163" s="390" t="e">
        <f t="shared" si="93"/>
        <v>#DIV/0!</v>
      </c>
      <c r="AT163" s="390" t="e">
        <f t="shared" si="94"/>
        <v>#DIV/0!</v>
      </c>
      <c r="AU163" s="390">
        <f t="shared" si="95"/>
        <v>189.29413304252998</v>
      </c>
      <c r="AV163" s="390" t="e">
        <f t="shared" si="96"/>
        <v>#DIV/0!</v>
      </c>
      <c r="AW163" s="390" t="e">
        <f t="shared" si="97"/>
        <v>#DIV/0!</v>
      </c>
      <c r="AX163" s="390" t="e">
        <f t="shared" si="98"/>
        <v>#DIV/0!</v>
      </c>
      <c r="AY163" s="390">
        <f>AI163/'Приложение 1.1'!J161</f>
        <v>0</v>
      </c>
      <c r="AZ163" s="390">
        <v>730.08</v>
      </c>
      <c r="BA163" s="390">
        <v>2070.12</v>
      </c>
      <c r="BB163" s="390">
        <v>848.92</v>
      </c>
      <c r="BC163" s="390">
        <v>819.73</v>
      </c>
      <c r="BD163" s="390">
        <v>611.5</v>
      </c>
      <c r="BE163" s="390">
        <v>1080.04</v>
      </c>
      <c r="BF163" s="390">
        <v>2102000</v>
      </c>
      <c r="BG163" s="390">
        <f t="shared" si="99"/>
        <v>4607.6000000000004</v>
      </c>
      <c r="BH163" s="390">
        <v>8748.57</v>
      </c>
      <c r="BI163" s="390">
        <v>3389.61</v>
      </c>
      <c r="BJ163" s="390">
        <v>5995.76</v>
      </c>
      <c r="BK163" s="390">
        <v>548.62</v>
      </c>
      <c r="BL163" s="391" t="str">
        <f t="shared" si="100"/>
        <v xml:space="preserve"> </v>
      </c>
      <c r="BM163" s="391" t="e">
        <f t="shared" si="101"/>
        <v>#DIV/0!</v>
      </c>
      <c r="BN163" s="391" t="e">
        <f t="shared" si="102"/>
        <v>#DIV/0!</v>
      </c>
      <c r="BO163" s="391" t="e">
        <f t="shared" si="103"/>
        <v>#DIV/0!</v>
      </c>
      <c r="BP163" s="391" t="e">
        <f t="shared" si="104"/>
        <v>#DIV/0!</v>
      </c>
      <c r="BQ163" s="391" t="e">
        <f t="shared" si="105"/>
        <v>#DIV/0!</v>
      </c>
      <c r="BR163" s="391" t="e">
        <f t="shared" si="106"/>
        <v>#DIV/0!</v>
      </c>
      <c r="BS163" s="391" t="str">
        <f t="shared" si="107"/>
        <v xml:space="preserve"> </v>
      </c>
      <c r="BT163" s="391" t="e">
        <f t="shared" si="108"/>
        <v>#DIV/0!</v>
      </c>
      <c r="BU163" s="391" t="e">
        <f t="shared" si="109"/>
        <v>#DIV/0!</v>
      </c>
      <c r="BV163" s="391" t="e">
        <f t="shared" si="110"/>
        <v>#DIV/0!</v>
      </c>
      <c r="BW163" s="391" t="str">
        <f t="shared" si="111"/>
        <v xml:space="preserve"> </v>
      </c>
      <c r="BY163" s="388">
        <f t="shared" si="113"/>
        <v>0</v>
      </c>
      <c r="BZ163" s="392">
        <f t="shared" si="114"/>
        <v>0</v>
      </c>
      <c r="CA163" s="393">
        <f t="shared" si="115"/>
        <v>189.29413304252998</v>
      </c>
      <c r="CB163" s="390">
        <f t="shared" si="116"/>
        <v>4814.95</v>
      </c>
      <c r="CC163" s="18" t="str">
        <f t="shared" si="117"/>
        <v xml:space="preserve"> </v>
      </c>
    </row>
    <row r="164" spans="1:82" s="26" customFormat="1" ht="9" customHeight="1">
      <c r="A164" s="368">
        <v>148</v>
      </c>
      <c r="B164" s="179" t="s">
        <v>1198</v>
      </c>
      <c r="C164" s="184"/>
      <c r="D164" s="396"/>
      <c r="E164" s="403"/>
      <c r="F164" s="403"/>
      <c r="G164" s="184">
        <f>SUM(H164+U164+X164+Z164+AB164+AD164+AF164+AH164+AI164+AJ164+AK164+AL164)</f>
        <v>410982.2</v>
      </c>
      <c r="H164" s="361">
        <v>0</v>
      </c>
      <c r="I164" s="190">
        <v>0</v>
      </c>
      <c r="J164" s="190">
        <v>0</v>
      </c>
      <c r="K164" s="190">
        <v>0</v>
      </c>
      <c r="L164" s="190">
        <v>0</v>
      </c>
      <c r="M164" s="190">
        <v>0</v>
      </c>
      <c r="N164" s="361">
        <v>0</v>
      </c>
      <c r="O164" s="361">
        <v>0</v>
      </c>
      <c r="P164" s="361">
        <v>0</v>
      </c>
      <c r="Q164" s="361">
        <v>0</v>
      </c>
      <c r="R164" s="361">
        <v>0</v>
      </c>
      <c r="S164" s="361">
        <v>0</v>
      </c>
      <c r="T164" s="103">
        <v>0</v>
      </c>
      <c r="U164" s="361">
        <v>0</v>
      </c>
      <c r="V164" s="404"/>
      <c r="W164" s="380">
        <v>0</v>
      </c>
      <c r="X164" s="361">
        <v>0</v>
      </c>
      <c r="Y164" s="380">
        <v>337.12</v>
      </c>
      <c r="Z164" s="380">
        <v>410982.2</v>
      </c>
      <c r="AA164" s="380">
        <v>0</v>
      </c>
      <c r="AB164" s="380">
        <v>0</v>
      </c>
      <c r="AC164" s="380">
        <v>0</v>
      </c>
      <c r="AD164" s="380">
        <v>0</v>
      </c>
      <c r="AE164" s="380">
        <v>0</v>
      </c>
      <c r="AF164" s="380">
        <v>0</v>
      </c>
      <c r="AG164" s="380">
        <v>0</v>
      </c>
      <c r="AH164" s="380">
        <v>0</v>
      </c>
      <c r="AI164" s="380">
        <v>0</v>
      </c>
      <c r="AJ164" s="380">
        <v>0</v>
      </c>
      <c r="AK164" s="380">
        <v>0</v>
      </c>
      <c r="AL164" s="380">
        <v>0</v>
      </c>
      <c r="AM164" s="26" t="s">
        <v>1067</v>
      </c>
      <c r="AN164" s="390">
        <f>I164/'Приложение 1.1'!J162</f>
        <v>0</v>
      </c>
      <c r="AO164" s="390" t="e">
        <f t="shared" ref="AO164:AO168" si="119">K164/J164</f>
        <v>#DIV/0!</v>
      </c>
      <c r="AP164" s="390" t="e">
        <f t="shared" ref="AP164:AP168" si="120">M164/L164</f>
        <v>#DIV/0!</v>
      </c>
      <c r="AQ164" s="390" t="e">
        <f t="shared" ref="AQ164:AQ168" si="121">O164/N164</f>
        <v>#DIV/0!</v>
      </c>
      <c r="AR164" s="390" t="e">
        <f t="shared" ref="AR164:AR168" si="122">Q164/P164</f>
        <v>#DIV/0!</v>
      </c>
      <c r="AS164" s="390" t="e">
        <f t="shared" ref="AS164:AS168" si="123">S164/R164</f>
        <v>#DIV/0!</v>
      </c>
      <c r="AT164" s="390" t="e">
        <f t="shared" ref="AT164:AT168" si="124">U164/T164</f>
        <v>#DIV/0!</v>
      </c>
      <c r="AU164" s="390" t="e">
        <f t="shared" ref="AU164:AU168" si="125">X164/W164</f>
        <v>#DIV/0!</v>
      </c>
      <c r="AV164" s="390">
        <f t="shared" ref="AV164:AV168" si="126">Z164/Y164</f>
        <v>1219.0976506881823</v>
      </c>
      <c r="AW164" s="390" t="e">
        <f t="shared" ref="AW164:AW168" si="127">AB164/AA164</f>
        <v>#DIV/0!</v>
      </c>
      <c r="AX164" s="390" t="e">
        <f t="shared" ref="AX164:AX168" si="128">AH164/AG164</f>
        <v>#DIV/0!</v>
      </c>
      <c r="AY164" s="390">
        <f>AI164/'Приложение 1.1'!J162</f>
        <v>0</v>
      </c>
      <c r="AZ164" s="390">
        <v>730.08</v>
      </c>
      <c r="BA164" s="390">
        <v>2070.12</v>
      </c>
      <c r="BB164" s="390">
        <v>848.92</v>
      </c>
      <c r="BC164" s="390">
        <v>819.73</v>
      </c>
      <c r="BD164" s="390">
        <v>611.5</v>
      </c>
      <c r="BE164" s="390">
        <v>1080.04</v>
      </c>
      <c r="BF164" s="390">
        <v>2102000</v>
      </c>
      <c r="BG164" s="390">
        <f t="shared" ref="BG164:BG168" si="129">IF(V164="ПК",4607.6,4422.85)</f>
        <v>4422.8500000000004</v>
      </c>
      <c r="BH164" s="390">
        <v>8748.57</v>
      </c>
      <c r="BI164" s="390">
        <v>3389.61</v>
      </c>
      <c r="BJ164" s="390">
        <v>5995.76</v>
      </c>
      <c r="BK164" s="390">
        <v>548.62</v>
      </c>
      <c r="BL164" s="391" t="str">
        <f t="shared" ref="BL164:BL168" si="130">IF(AN164&gt;AZ164, "+", " ")</f>
        <v xml:space="preserve"> </v>
      </c>
      <c r="BM164" s="391" t="e">
        <f t="shared" ref="BM164:BM168" si="131">IF(AO164&gt;BA164, "+", " ")</f>
        <v>#DIV/0!</v>
      </c>
      <c r="BN164" s="391" t="e">
        <f t="shared" ref="BN164:BN168" si="132">IF(AP164&gt;BB164, "+", " ")</f>
        <v>#DIV/0!</v>
      </c>
      <c r="BO164" s="391" t="e">
        <f t="shared" ref="BO164:BO168" si="133">IF(AQ164&gt;BC164, "+", " ")</f>
        <v>#DIV/0!</v>
      </c>
      <c r="BP164" s="391" t="e">
        <f t="shared" ref="BP164:BP168" si="134">IF(AR164&gt;BD164, "+", " ")</f>
        <v>#DIV/0!</v>
      </c>
      <c r="BQ164" s="391" t="e">
        <f t="shared" ref="BQ164:BQ168" si="135">IF(AS164&gt;BE164, "+", " ")</f>
        <v>#DIV/0!</v>
      </c>
      <c r="BR164" s="391" t="e">
        <f t="shared" ref="BR164:BR168" si="136">IF(AT164&gt;BF164, "+", " ")</f>
        <v>#DIV/0!</v>
      </c>
      <c r="BS164" s="391" t="e">
        <f t="shared" ref="BS164:BS168" si="137">IF(AU164&gt;BG164, "+", " ")</f>
        <v>#DIV/0!</v>
      </c>
      <c r="BT164" s="391" t="str">
        <f t="shared" ref="BT164:BT168" si="138">IF(AV164&gt;BH164, "+", " ")</f>
        <v xml:space="preserve"> </v>
      </c>
      <c r="BU164" s="391" t="e">
        <f t="shared" ref="BU164:BU168" si="139">IF(AW164&gt;BI164, "+", " ")</f>
        <v>#DIV/0!</v>
      </c>
      <c r="BV164" s="391" t="e">
        <f t="shared" ref="BV164:BV168" si="140">IF(AX164&gt;BJ164, "+", " ")</f>
        <v>#DIV/0!</v>
      </c>
      <c r="BW164" s="391" t="str">
        <f t="shared" ref="BW164:BW168" si="141">IF(AY164&gt;BK164, "+", " ")</f>
        <v xml:space="preserve"> </v>
      </c>
      <c r="BY164" s="388">
        <f t="shared" si="113"/>
        <v>0</v>
      </c>
      <c r="BZ164" s="392">
        <f t="shared" si="114"/>
        <v>0</v>
      </c>
      <c r="CA164" s="393" t="e">
        <f t="shared" si="115"/>
        <v>#DIV/0!</v>
      </c>
      <c r="CB164" s="390">
        <f t="shared" si="116"/>
        <v>4621.88</v>
      </c>
      <c r="CC164" s="18" t="e">
        <f t="shared" si="117"/>
        <v>#DIV/0!</v>
      </c>
    </row>
    <row r="165" spans="1:82" s="26" customFormat="1" ht="9" customHeight="1">
      <c r="A165" s="368">
        <v>149</v>
      </c>
      <c r="B165" s="179" t="s">
        <v>1111</v>
      </c>
      <c r="C165" s="184"/>
      <c r="D165" s="396"/>
      <c r="E165" s="403"/>
      <c r="F165" s="403"/>
      <c r="G165" s="184">
        <f t="shared" ref="G165:G166" si="142">SUM(H165+U165+X165+Z165+AB165+AD165+AF165+AH165+AI165+AJ165+AK165+AL165)</f>
        <v>593338.49</v>
      </c>
      <c r="H165" s="361">
        <v>0</v>
      </c>
      <c r="I165" s="190">
        <v>0</v>
      </c>
      <c r="J165" s="190">
        <v>0</v>
      </c>
      <c r="K165" s="190">
        <v>0</v>
      </c>
      <c r="L165" s="190">
        <v>0</v>
      </c>
      <c r="M165" s="190">
        <v>0</v>
      </c>
      <c r="N165" s="361">
        <v>0</v>
      </c>
      <c r="O165" s="361">
        <v>0</v>
      </c>
      <c r="P165" s="361">
        <v>0</v>
      </c>
      <c r="Q165" s="361">
        <v>0</v>
      </c>
      <c r="R165" s="361">
        <v>0</v>
      </c>
      <c r="S165" s="361">
        <v>0</v>
      </c>
      <c r="T165" s="103">
        <v>0</v>
      </c>
      <c r="U165" s="361">
        <v>0</v>
      </c>
      <c r="V165" s="404"/>
      <c r="W165" s="380">
        <v>0</v>
      </c>
      <c r="X165" s="361">
        <v>0</v>
      </c>
      <c r="Y165" s="380">
        <v>0</v>
      </c>
      <c r="Z165" s="380">
        <v>0</v>
      </c>
      <c r="AA165" s="380">
        <v>0</v>
      </c>
      <c r="AB165" s="380">
        <v>0</v>
      </c>
      <c r="AC165" s="380">
        <v>0</v>
      </c>
      <c r="AD165" s="380">
        <v>0</v>
      </c>
      <c r="AE165" s="380">
        <v>0</v>
      </c>
      <c r="AF165" s="380">
        <v>0</v>
      </c>
      <c r="AG165" s="380">
        <v>0</v>
      </c>
      <c r="AH165" s="380">
        <v>0</v>
      </c>
      <c r="AI165" s="380">
        <v>593338.49</v>
      </c>
      <c r="AJ165" s="380">
        <v>0</v>
      </c>
      <c r="AK165" s="380">
        <v>0</v>
      </c>
      <c r="AL165" s="380">
        <v>0</v>
      </c>
      <c r="AM165" s="26" t="s">
        <v>1067</v>
      </c>
      <c r="AN165" s="390">
        <f>I165/'Приложение 1.1'!J163</f>
        <v>0</v>
      </c>
      <c r="AO165" s="390" t="e">
        <f t="shared" si="119"/>
        <v>#DIV/0!</v>
      </c>
      <c r="AP165" s="390" t="e">
        <f t="shared" si="120"/>
        <v>#DIV/0!</v>
      </c>
      <c r="AQ165" s="390" t="e">
        <f t="shared" si="121"/>
        <v>#DIV/0!</v>
      </c>
      <c r="AR165" s="390" t="e">
        <f t="shared" si="122"/>
        <v>#DIV/0!</v>
      </c>
      <c r="AS165" s="390" t="e">
        <f t="shared" si="123"/>
        <v>#DIV/0!</v>
      </c>
      <c r="AT165" s="390" t="e">
        <f t="shared" si="124"/>
        <v>#DIV/0!</v>
      </c>
      <c r="AU165" s="390" t="e">
        <f t="shared" si="125"/>
        <v>#DIV/0!</v>
      </c>
      <c r="AV165" s="390" t="e">
        <f t="shared" si="126"/>
        <v>#DIV/0!</v>
      </c>
      <c r="AW165" s="390" t="e">
        <f t="shared" si="127"/>
        <v>#DIV/0!</v>
      </c>
      <c r="AX165" s="390" t="e">
        <f t="shared" si="128"/>
        <v>#DIV/0!</v>
      </c>
      <c r="AY165" s="390">
        <f>AI165/'Приложение 1.1'!J163</f>
        <v>123.54526506475658</v>
      </c>
      <c r="AZ165" s="390">
        <v>730.08</v>
      </c>
      <c r="BA165" s="390">
        <v>2070.12</v>
      </c>
      <c r="BB165" s="390">
        <v>848.92</v>
      </c>
      <c r="BC165" s="390">
        <v>819.73</v>
      </c>
      <c r="BD165" s="390">
        <v>611.5</v>
      </c>
      <c r="BE165" s="390">
        <v>1080.04</v>
      </c>
      <c r="BF165" s="390">
        <v>2102000</v>
      </c>
      <c r="BG165" s="390">
        <f t="shared" si="129"/>
        <v>4422.8500000000004</v>
      </c>
      <c r="BH165" s="390">
        <v>8748.57</v>
      </c>
      <c r="BI165" s="390">
        <v>3389.61</v>
      </c>
      <c r="BJ165" s="390">
        <v>5995.76</v>
      </c>
      <c r="BK165" s="390">
        <v>548.62</v>
      </c>
      <c r="BL165" s="391" t="str">
        <f t="shared" si="130"/>
        <v xml:space="preserve"> </v>
      </c>
      <c r="BM165" s="391" t="e">
        <f t="shared" si="131"/>
        <v>#DIV/0!</v>
      </c>
      <c r="BN165" s="391" t="e">
        <f t="shared" si="132"/>
        <v>#DIV/0!</v>
      </c>
      <c r="BO165" s="391" t="e">
        <f t="shared" si="133"/>
        <v>#DIV/0!</v>
      </c>
      <c r="BP165" s="391" t="e">
        <f t="shared" si="134"/>
        <v>#DIV/0!</v>
      </c>
      <c r="BQ165" s="391" t="e">
        <f t="shared" si="135"/>
        <v>#DIV/0!</v>
      </c>
      <c r="BR165" s="391" t="e">
        <f t="shared" si="136"/>
        <v>#DIV/0!</v>
      </c>
      <c r="BS165" s="391" t="e">
        <f t="shared" si="137"/>
        <v>#DIV/0!</v>
      </c>
      <c r="BT165" s="391" t="e">
        <f t="shared" si="138"/>
        <v>#DIV/0!</v>
      </c>
      <c r="BU165" s="391" t="e">
        <f t="shared" si="139"/>
        <v>#DIV/0!</v>
      </c>
      <c r="BV165" s="391" t="e">
        <f t="shared" si="140"/>
        <v>#DIV/0!</v>
      </c>
      <c r="BW165" s="391" t="str">
        <f t="shared" si="141"/>
        <v xml:space="preserve"> </v>
      </c>
      <c r="BY165" s="388">
        <f t="shared" si="113"/>
        <v>0</v>
      </c>
      <c r="BZ165" s="392">
        <f t="shared" si="114"/>
        <v>0</v>
      </c>
      <c r="CA165" s="393" t="e">
        <f t="shared" si="115"/>
        <v>#DIV/0!</v>
      </c>
      <c r="CB165" s="390">
        <f t="shared" si="116"/>
        <v>4621.88</v>
      </c>
      <c r="CC165" s="18" t="e">
        <f t="shared" si="117"/>
        <v>#DIV/0!</v>
      </c>
    </row>
    <row r="166" spans="1:82" s="26" customFormat="1" ht="9" customHeight="1">
      <c r="A166" s="368">
        <v>150</v>
      </c>
      <c r="B166" s="179" t="s">
        <v>1199</v>
      </c>
      <c r="C166" s="184"/>
      <c r="D166" s="396"/>
      <c r="E166" s="403"/>
      <c r="F166" s="403"/>
      <c r="G166" s="184">
        <f t="shared" si="142"/>
        <v>1254075</v>
      </c>
      <c r="H166" s="361">
        <v>0</v>
      </c>
      <c r="I166" s="190">
        <v>0</v>
      </c>
      <c r="J166" s="190">
        <v>0</v>
      </c>
      <c r="K166" s="190">
        <v>0</v>
      </c>
      <c r="L166" s="190">
        <v>0</v>
      </c>
      <c r="M166" s="190">
        <v>0</v>
      </c>
      <c r="N166" s="361">
        <v>0</v>
      </c>
      <c r="O166" s="361">
        <v>0</v>
      </c>
      <c r="P166" s="361">
        <v>0</v>
      </c>
      <c r="Q166" s="361">
        <v>0</v>
      </c>
      <c r="R166" s="361">
        <v>0</v>
      </c>
      <c r="S166" s="361">
        <v>0</v>
      </c>
      <c r="T166" s="103">
        <v>0</v>
      </c>
      <c r="U166" s="361">
        <v>0</v>
      </c>
      <c r="V166" s="404" t="s">
        <v>975</v>
      </c>
      <c r="W166" s="380">
        <v>1428</v>
      </c>
      <c r="X166" s="361">
        <v>1254075</v>
      </c>
      <c r="Y166" s="380">
        <v>0</v>
      </c>
      <c r="Z166" s="380">
        <v>0</v>
      </c>
      <c r="AA166" s="380">
        <v>0</v>
      </c>
      <c r="AB166" s="380">
        <v>0</v>
      </c>
      <c r="AC166" s="380">
        <v>0</v>
      </c>
      <c r="AD166" s="380">
        <v>0</v>
      </c>
      <c r="AE166" s="380">
        <v>0</v>
      </c>
      <c r="AF166" s="380">
        <v>0</v>
      </c>
      <c r="AG166" s="380">
        <v>0</v>
      </c>
      <c r="AH166" s="380">
        <v>0</v>
      </c>
      <c r="AI166" s="380">
        <v>0</v>
      </c>
      <c r="AJ166" s="380">
        <v>0</v>
      </c>
      <c r="AK166" s="380">
        <v>0</v>
      </c>
      <c r="AL166" s="380">
        <v>0</v>
      </c>
      <c r="AM166" s="26" t="s">
        <v>1067</v>
      </c>
      <c r="AN166" s="390">
        <f>I166/'Приложение 1.1'!J164</f>
        <v>0</v>
      </c>
      <c r="AO166" s="390" t="e">
        <f t="shared" si="119"/>
        <v>#DIV/0!</v>
      </c>
      <c r="AP166" s="390" t="e">
        <f t="shared" si="120"/>
        <v>#DIV/0!</v>
      </c>
      <c r="AQ166" s="390" t="e">
        <f t="shared" si="121"/>
        <v>#DIV/0!</v>
      </c>
      <c r="AR166" s="390" t="e">
        <f t="shared" si="122"/>
        <v>#DIV/0!</v>
      </c>
      <c r="AS166" s="390" t="e">
        <f t="shared" si="123"/>
        <v>#DIV/0!</v>
      </c>
      <c r="AT166" s="390" t="e">
        <f t="shared" si="124"/>
        <v>#DIV/0!</v>
      </c>
      <c r="AU166" s="390">
        <f t="shared" si="125"/>
        <v>878.20378151260502</v>
      </c>
      <c r="AV166" s="390" t="e">
        <f t="shared" si="126"/>
        <v>#DIV/0!</v>
      </c>
      <c r="AW166" s="390" t="e">
        <f t="shared" si="127"/>
        <v>#DIV/0!</v>
      </c>
      <c r="AX166" s="390" t="e">
        <f t="shared" si="128"/>
        <v>#DIV/0!</v>
      </c>
      <c r="AY166" s="390">
        <f>AI166/'Приложение 1.1'!J164</f>
        <v>0</v>
      </c>
      <c r="AZ166" s="390">
        <v>730.08</v>
      </c>
      <c r="BA166" s="390">
        <v>2070.12</v>
      </c>
      <c r="BB166" s="390">
        <v>848.92</v>
      </c>
      <c r="BC166" s="390">
        <v>819.73</v>
      </c>
      <c r="BD166" s="390">
        <v>611.5</v>
      </c>
      <c r="BE166" s="390">
        <v>1080.04</v>
      </c>
      <c r="BF166" s="390">
        <v>2102000</v>
      </c>
      <c r="BG166" s="390">
        <f t="shared" si="129"/>
        <v>4607.6000000000004</v>
      </c>
      <c r="BH166" s="390">
        <v>8748.57</v>
      </c>
      <c r="BI166" s="390">
        <v>3389.61</v>
      </c>
      <c r="BJ166" s="390">
        <v>5995.76</v>
      </c>
      <c r="BK166" s="390">
        <v>548.62</v>
      </c>
      <c r="BL166" s="391" t="str">
        <f t="shared" si="130"/>
        <v xml:space="preserve"> </v>
      </c>
      <c r="BM166" s="391" t="e">
        <f t="shared" si="131"/>
        <v>#DIV/0!</v>
      </c>
      <c r="BN166" s="391" t="e">
        <f t="shared" si="132"/>
        <v>#DIV/0!</v>
      </c>
      <c r="BO166" s="391" t="e">
        <f t="shared" si="133"/>
        <v>#DIV/0!</v>
      </c>
      <c r="BP166" s="391" t="e">
        <f t="shared" si="134"/>
        <v>#DIV/0!</v>
      </c>
      <c r="BQ166" s="391" t="e">
        <f t="shared" si="135"/>
        <v>#DIV/0!</v>
      </c>
      <c r="BR166" s="391" t="e">
        <f t="shared" si="136"/>
        <v>#DIV/0!</v>
      </c>
      <c r="BS166" s="391" t="str">
        <f t="shared" si="137"/>
        <v xml:space="preserve"> </v>
      </c>
      <c r="BT166" s="391" t="e">
        <f t="shared" si="138"/>
        <v>#DIV/0!</v>
      </c>
      <c r="BU166" s="391" t="e">
        <f t="shared" si="139"/>
        <v>#DIV/0!</v>
      </c>
      <c r="BV166" s="391" t="e">
        <f t="shared" si="140"/>
        <v>#DIV/0!</v>
      </c>
      <c r="BW166" s="391" t="str">
        <f t="shared" si="141"/>
        <v xml:space="preserve"> </v>
      </c>
      <c r="BY166" s="388">
        <f t="shared" si="113"/>
        <v>0</v>
      </c>
      <c r="BZ166" s="392">
        <f t="shared" si="114"/>
        <v>0</v>
      </c>
      <c r="CA166" s="393">
        <f t="shared" si="115"/>
        <v>878.20378151260502</v>
      </c>
      <c r="CB166" s="390">
        <f t="shared" si="116"/>
        <v>4814.95</v>
      </c>
      <c r="CC166" s="18" t="str">
        <f t="shared" si="117"/>
        <v xml:space="preserve"> </v>
      </c>
    </row>
    <row r="167" spans="1:82" ht="10.5" customHeight="1">
      <c r="A167" s="368">
        <v>151</v>
      </c>
      <c r="B167" s="179" t="s">
        <v>1213</v>
      </c>
      <c r="C167" s="184"/>
      <c r="D167" s="396"/>
      <c r="E167" s="403"/>
      <c r="F167" s="403"/>
      <c r="G167" s="184">
        <f t="shared" ref="G167" si="143">SUM(H167+U167+X167+Z167+AB167+AD167+AF167+AH167+AI167+AJ167+AK167+AL167)</f>
        <v>2119792</v>
      </c>
      <c r="H167" s="361">
        <v>0</v>
      </c>
      <c r="I167" s="190">
        <v>0</v>
      </c>
      <c r="J167" s="190">
        <v>0</v>
      </c>
      <c r="K167" s="190">
        <v>0</v>
      </c>
      <c r="L167" s="190">
        <v>0</v>
      </c>
      <c r="M167" s="190">
        <v>0</v>
      </c>
      <c r="N167" s="361">
        <v>0</v>
      </c>
      <c r="O167" s="361">
        <v>0</v>
      </c>
      <c r="P167" s="361">
        <v>0</v>
      </c>
      <c r="Q167" s="361">
        <v>0</v>
      </c>
      <c r="R167" s="361">
        <v>0</v>
      </c>
      <c r="S167" s="361">
        <v>0</v>
      </c>
      <c r="T167" s="103">
        <v>0</v>
      </c>
      <c r="U167" s="361">
        <v>0</v>
      </c>
      <c r="V167" s="404"/>
      <c r="W167" s="380">
        <v>0</v>
      </c>
      <c r="X167" s="361">
        <v>0</v>
      </c>
      <c r="Y167" s="380">
        <v>0</v>
      </c>
      <c r="Z167" s="380">
        <v>0</v>
      </c>
      <c r="AA167" s="380">
        <v>6988</v>
      </c>
      <c r="AB167" s="380">
        <v>1785629</v>
      </c>
      <c r="AC167" s="380">
        <v>0</v>
      </c>
      <c r="AD167" s="380">
        <v>0</v>
      </c>
      <c r="AE167" s="380">
        <v>0</v>
      </c>
      <c r="AF167" s="380">
        <v>0</v>
      </c>
      <c r="AG167" s="380">
        <v>0</v>
      </c>
      <c r="AH167" s="380">
        <v>0</v>
      </c>
      <c r="AI167" s="380">
        <v>334163</v>
      </c>
      <c r="AJ167" s="380">
        <v>0</v>
      </c>
      <c r="AK167" s="380">
        <v>0</v>
      </c>
      <c r="AL167" s="380">
        <v>0</v>
      </c>
      <c r="AM167" s="26" t="s">
        <v>1067</v>
      </c>
      <c r="AN167" s="390">
        <f>I167/'Приложение 1.1'!J165</f>
        <v>0</v>
      </c>
      <c r="AO167" s="390" t="e">
        <f t="shared" si="119"/>
        <v>#DIV/0!</v>
      </c>
      <c r="AP167" s="390" t="e">
        <f t="shared" si="120"/>
        <v>#DIV/0!</v>
      </c>
      <c r="AQ167" s="390" t="e">
        <f t="shared" si="121"/>
        <v>#DIV/0!</v>
      </c>
      <c r="AR167" s="390" t="e">
        <f t="shared" si="122"/>
        <v>#DIV/0!</v>
      </c>
      <c r="AS167" s="390" t="e">
        <f t="shared" si="123"/>
        <v>#DIV/0!</v>
      </c>
      <c r="AT167" s="390" t="e">
        <f t="shared" si="124"/>
        <v>#DIV/0!</v>
      </c>
      <c r="AU167" s="390" t="e">
        <f t="shared" si="125"/>
        <v>#DIV/0!</v>
      </c>
      <c r="AV167" s="390" t="e">
        <f t="shared" si="126"/>
        <v>#DIV/0!</v>
      </c>
      <c r="AW167" s="390">
        <f t="shared" si="127"/>
        <v>255.52790497996565</v>
      </c>
      <c r="AX167" s="390" t="e">
        <f t="shared" si="128"/>
        <v>#DIV/0!</v>
      </c>
      <c r="AY167" s="390">
        <f>AI167/'Приложение 1.1'!J165</f>
        <v>39.143365858801204</v>
      </c>
      <c r="AZ167" s="390">
        <v>730.08</v>
      </c>
      <c r="BA167" s="390">
        <v>2070.12</v>
      </c>
      <c r="BB167" s="390">
        <v>848.92</v>
      </c>
      <c r="BC167" s="390">
        <v>819.73</v>
      </c>
      <c r="BD167" s="390">
        <v>611.5</v>
      </c>
      <c r="BE167" s="390">
        <v>1080.04</v>
      </c>
      <c r="BF167" s="390">
        <v>2102000</v>
      </c>
      <c r="BG167" s="390">
        <f t="shared" si="129"/>
        <v>4422.8500000000004</v>
      </c>
      <c r="BH167" s="390">
        <v>8748.57</v>
      </c>
      <c r="BI167" s="390">
        <v>3389.61</v>
      </c>
      <c r="BJ167" s="390">
        <v>5995.76</v>
      </c>
      <c r="BK167" s="390">
        <v>548.62</v>
      </c>
      <c r="BL167" s="391" t="str">
        <f t="shared" si="130"/>
        <v xml:space="preserve"> </v>
      </c>
      <c r="BM167" s="391" t="e">
        <f t="shared" si="131"/>
        <v>#DIV/0!</v>
      </c>
      <c r="BN167" s="391" t="e">
        <f t="shared" si="132"/>
        <v>#DIV/0!</v>
      </c>
      <c r="BO167" s="391" t="e">
        <f t="shared" si="133"/>
        <v>#DIV/0!</v>
      </c>
      <c r="BP167" s="391" t="e">
        <f t="shared" si="134"/>
        <v>#DIV/0!</v>
      </c>
      <c r="BQ167" s="391" t="e">
        <f t="shared" si="135"/>
        <v>#DIV/0!</v>
      </c>
      <c r="BR167" s="391" t="e">
        <f t="shared" si="136"/>
        <v>#DIV/0!</v>
      </c>
      <c r="BS167" s="391" t="e">
        <f t="shared" si="137"/>
        <v>#DIV/0!</v>
      </c>
      <c r="BT167" s="391" t="e">
        <f t="shared" si="138"/>
        <v>#DIV/0!</v>
      </c>
      <c r="BU167" s="391" t="str">
        <f t="shared" si="139"/>
        <v xml:space="preserve"> </v>
      </c>
      <c r="BV167" s="391" t="e">
        <f t="shared" si="140"/>
        <v>#DIV/0!</v>
      </c>
      <c r="BW167" s="391" t="str">
        <f t="shared" si="141"/>
        <v xml:space="preserve"> </v>
      </c>
      <c r="BX167" s="26"/>
      <c r="BY167" s="388">
        <f t="shared" si="113"/>
        <v>0</v>
      </c>
      <c r="BZ167" s="392">
        <f t="shared" si="114"/>
        <v>0</v>
      </c>
      <c r="CA167" s="393" t="e">
        <f t="shared" si="115"/>
        <v>#DIV/0!</v>
      </c>
      <c r="CB167" s="390">
        <f t="shared" si="116"/>
        <v>4621.88</v>
      </c>
      <c r="CC167" s="18" t="e">
        <f t="shared" si="117"/>
        <v>#DIV/0!</v>
      </c>
    </row>
    <row r="168" spans="1:82" ht="11.25" customHeight="1">
      <c r="A168" s="368">
        <v>152</v>
      </c>
      <c r="B168" s="179" t="s">
        <v>1214</v>
      </c>
      <c r="C168" s="184"/>
      <c r="D168" s="396"/>
      <c r="E168" s="403"/>
      <c r="F168" s="403"/>
      <c r="G168" s="184">
        <f>SUM(H168+U168+X168+Z168+AB168+AD168+AF168+AH168+AI168+AJ168+AK168+AL168)</f>
        <v>2128181.92</v>
      </c>
      <c r="H168" s="361">
        <f>ROUND(I168+K168+M168+O168+Q168+S168,2)</f>
        <v>1325993.1399999999</v>
      </c>
      <c r="I168" s="190">
        <v>0</v>
      </c>
      <c r="J168" s="190">
        <v>0</v>
      </c>
      <c r="K168" s="190">
        <v>0</v>
      </c>
      <c r="L168" s="190">
        <v>0</v>
      </c>
      <c r="M168" s="190">
        <v>0</v>
      </c>
      <c r="N168" s="361">
        <v>0</v>
      </c>
      <c r="O168" s="361">
        <v>683327.38</v>
      </c>
      <c r="P168" s="361">
        <v>0</v>
      </c>
      <c r="Q168" s="361">
        <v>0</v>
      </c>
      <c r="R168" s="361">
        <v>0</v>
      </c>
      <c r="S168" s="361">
        <v>642665.76</v>
      </c>
      <c r="T168" s="103">
        <v>0</v>
      </c>
      <c r="U168" s="361">
        <v>0</v>
      </c>
      <c r="V168" s="404"/>
      <c r="W168" s="380">
        <v>0</v>
      </c>
      <c r="X168" s="361">
        <v>0</v>
      </c>
      <c r="Y168" s="380">
        <v>0</v>
      </c>
      <c r="Z168" s="380">
        <v>0</v>
      </c>
      <c r="AA168" s="380">
        <v>3984.2</v>
      </c>
      <c r="AB168" s="380">
        <v>619508.26</v>
      </c>
      <c r="AC168" s="380">
        <v>0</v>
      </c>
      <c r="AD168" s="380">
        <v>0</v>
      </c>
      <c r="AE168" s="380">
        <v>0</v>
      </c>
      <c r="AF168" s="380">
        <v>0</v>
      </c>
      <c r="AG168" s="380">
        <v>0</v>
      </c>
      <c r="AH168" s="380">
        <v>0</v>
      </c>
      <c r="AI168" s="380">
        <v>182680.52</v>
      </c>
      <c r="AJ168" s="380">
        <v>0</v>
      </c>
      <c r="AK168" s="380">
        <v>0</v>
      </c>
      <c r="AL168" s="380">
        <v>0</v>
      </c>
      <c r="AM168" s="26" t="s">
        <v>1067</v>
      </c>
      <c r="AN168" s="390">
        <f>I168/'Приложение 1.1'!J166</f>
        <v>0</v>
      </c>
      <c r="AO168" s="390" t="e">
        <f t="shared" si="119"/>
        <v>#DIV/0!</v>
      </c>
      <c r="AP168" s="390" t="e">
        <f t="shared" si="120"/>
        <v>#DIV/0!</v>
      </c>
      <c r="AQ168" s="390" t="e">
        <f t="shared" si="121"/>
        <v>#DIV/0!</v>
      </c>
      <c r="AR168" s="390" t="e">
        <f t="shared" si="122"/>
        <v>#DIV/0!</v>
      </c>
      <c r="AS168" s="390" t="e">
        <f t="shared" si="123"/>
        <v>#DIV/0!</v>
      </c>
      <c r="AT168" s="390" t="e">
        <f t="shared" si="124"/>
        <v>#DIV/0!</v>
      </c>
      <c r="AU168" s="390" t="e">
        <f t="shared" si="125"/>
        <v>#DIV/0!</v>
      </c>
      <c r="AV168" s="390" t="e">
        <f t="shared" si="126"/>
        <v>#DIV/0!</v>
      </c>
      <c r="AW168" s="390">
        <f t="shared" si="127"/>
        <v>155.4912554590633</v>
      </c>
      <c r="AX168" s="390" t="e">
        <f t="shared" si="128"/>
        <v>#DIV/0!</v>
      </c>
      <c r="AY168" s="390">
        <f>AI168/'Приложение 1.1'!J166</f>
        <v>20.651667458002663</v>
      </c>
      <c r="AZ168" s="390">
        <v>730.08</v>
      </c>
      <c r="BA168" s="390">
        <v>2070.12</v>
      </c>
      <c r="BB168" s="390">
        <v>848.92</v>
      </c>
      <c r="BC168" s="390">
        <v>819.73</v>
      </c>
      <c r="BD168" s="390">
        <v>611.5</v>
      </c>
      <c r="BE168" s="390">
        <v>1080.04</v>
      </c>
      <c r="BF168" s="390">
        <v>2102000</v>
      </c>
      <c r="BG168" s="390">
        <f t="shared" si="129"/>
        <v>4422.8500000000004</v>
      </c>
      <c r="BH168" s="390">
        <v>8748.57</v>
      </c>
      <c r="BI168" s="390">
        <v>3389.61</v>
      </c>
      <c r="BJ168" s="390">
        <v>5995.76</v>
      </c>
      <c r="BK168" s="390">
        <v>548.62</v>
      </c>
      <c r="BL168" s="391" t="str">
        <f t="shared" si="130"/>
        <v xml:space="preserve"> </v>
      </c>
      <c r="BM168" s="391" t="e">
        <f t="shared" si="131"/>
        <v>#DIV/0!</v>
      </c>
      <c r="BN168" s="391" t="e">
        <f t="shared" si="132"/>
        <v>#DIV/0!</v>
      </c>
      <c r="BO168" s="391" t="e">
        <f t="shared" si="133"/>
        <v>#DIV/0!</v>
      </c>
      <c r="BP168" s="391" t="e">
        <f t="shared" si="134"/>
        <v>#DIV/0!</v>
      </c>
      <c r="BQ168" s="391" t="e">
        <f t="shared" si="135"/>
        <v>#DIV/0!</v>
      </c>
      <c r="BR168" s="391" t="e">
        <f t="shared" si="136"/>
        <v>#DIV/0!</v>
      </c>
      <c r="BS168" s="391" t="e">
        <f t="shared" si="137"/>
        <v>#DIV/0!</v>
      </c>
      <c r="BT168" s="391" t="e">
        <f t="shared" si="138"/>
        <v>#DIV/0!</v>
      </c>
      <c r="BU168" s="391" t="str">
        <f t="shared" si="139"/>
        <v xml:space="preserve"> </v>
      </c>
      <c r="BV168" s="391" t="e">
        <f t="shared" si="140"/>
        <v>#DIV/0!</v>
      </c>
      <c r="BW168" s="391" t="str">
        <f t="shared" si="141"/>
        <v xml:space="preserve"> </v>
      </c>
      <c r="BX168" s="26"/>
      <c r="BY168" s="388">
        <f t="shared" si="113"/>
        <v>0</v>
      </c>
      <c r="BZ168" s="392">
        <f t="shared" si="114"/>
        <v>0</v>
      </c>
      <c r="CA168" s="393" t="e">
        <f t="shared" si="115"/>
        <v>#DIV/0!</v>
      </c>
      <c r="CB168" s="390">
        <f t="shared" si="116"/>
        <v>4621.88</v>
      </c>
      <c r="CC168" s="18" t="e">
        <f t="shared" si="117"/>
        <v>#DIV/0!</v>
      </c>
    </row>
    <row r="169" spans="1:82" ht="11.25" customHeight="1">
      <c r="A169" s="368">
        <v>153</v>
      </c>
      <c r="B169" s="179" t="s">
        <v>1216</v>
      </c>
      <c r="C169" s="184"/>
      <c r="D169" s="396"/>
      <c r="E169" s="403"/>
      <c r="F169" s="403"/>
      <c r="G169" s="184">
        <f>SUM(H169+U169+X169+Z169+AB169+AD169+AF169+AH169+AI169+AJ169+AK169+AL169)</f>
        <v>198550</v>
      </c>
      <c r="H169" s="361">
        <f>ROUND(I169+K169+M169+O169+Q169+S169,2)</f>
        <v>0</v>
      </c>
      <c r="I169" s="190">
        <v>0</v>
      </c>
      <c r="J169" s="190">
        <v>0</v>
      </c>
      <c r="K169" s="190">
        <v>0</v>
      </c>
      <c r="L169" s="190">
        <v>0</v>
      </c>
      <c r="M169" s="190">
        <v>0</v>
      </c>
      <c r="N169" s="361">
        <v>0</v>
      </c>
      <c r="O169" s="361">
        <v>0</v>
      </c>
      <c r="P169" s="361">
        <v>0</v>
      </c>
      <c r="Q169" s="361">
        <v>0</v>
      </c>
      <c r="R169" s="361">
        <v>0</v>
      </c>
      <c r="S169" s="361">
        <v>0</v>
      </c>
      <c r="T169" s="103">
        <v>0</v>
      </c>
      <c r="U169" s="361">
        <v>0</v>
      </c>
      <c r="V169" s="404"/>
      <c r="W169" s="380">
        <v>0</v>
      </c>
      <c r="X169" s="361">
        <v>0</v>
      </c>
      <c r="Y169" s="380">
        <v>0</v>
      </c>
      <c r="Z169" s="380">
        <v>0</v>
      </c>
      <c r="AA169" s="380">
        <v>2949</v>
      </c>
      <c r="AB169" s="380">
        <v>198550</v>
      </c>
      <c r="AC169" s="380">
        <v>0</v>
      </c>
      <c r="AD169" s="380">
        <v>0</v>
      </c>
      <c r="AE169" s="380">
        <v>0</v>
      </c>
      <c r="AF169" s="380">
        <v>0</v>
      </c>
      <c r="AG169" s="380">
        <v>0</v>
      </c>
      <c r="AH169" s="380">
        <v>0</v>
      </c>
      <c r="AI169" s="380">
        <v>0</v>
      </c>
      <c r="AJ169" s="380">
        <v>0</v>
      </c>
      <c r="AK169" s="380">
        <v>0</v>
      </c>
      <c r="AL169" s="380">
        <v>0</v>
      </c>
      <c r="AM169" s="26" t="s">
        <v>1067</v>
      </c>
      <c r="AN169" s="390">
        <f>I169/'Приложение 1.1'!J167</f>
        <v>0</v>
      </c>
      <c r="AO169" s="390" t="e">
        <f t="shared" ref="AO169" si="144">K169/J169</f>
        <v>#DIV/0!</v>
      </c>
      <c r="AP169" s="390" t="e">
        <f t="shared" ref="AP169" si="145">M169/L169</f>
        <v>#DIV/0!</v>
      </c>
      <c r="AQ169" s="390" t="e">
        <f t="shared" ref="AQ169" si="146">O169/N169</f>
        <v>#DIV/0!</v>
      </c>
      <c r="AR169" s="390" t="e">
        <f t="shared" ref="AR169" si="147">Q169/P169</f>
        <v>#DIV/0!</v>
      </c>
      <c r="AS169" s="390" t="e">
        <f t="shared" ref="AS169" si="148">S169/R169</f>
        <v>#DIV/0!</v>
      </c>
      <c r="AT169" s="390" t="e">
        <f t="shared" ref="AT169" si="149">U169/T169</f>
        <v>#DIV/0!</v>
      </c>
      <c r="AU169" s="390" t="e">
        <f t="shared" ref="AU169" si="150">X169/W169</f>
        <v>#DIV/0!</v>
      </c>
      <c r="AV169" s="390" t="e">
        <f t="shared" ref="AV169" si="151">Z169/Y169</f>
        <v>#DIV/0!</v>
      </c>
      <c r="AW169" s="390">
        <f t="shared" ref="AW169" si="152">AB169/AA169</f>
        <v>67.327907765344179</v>
      </c>
      <c r="AX169" s="390" t="e">
        <f t="shared" ref="AX169" si="153">AH169/AG169</f>
        <v>#DIV/0!</v>
      </c>
      <c r="AY169" s="390">
        <f>AI169/'Приложение 1.1'!J167</f>
        <v>0</v>
      </c>
      <c r="AZ169" s="390">
        <v>730.08</v>
      </c>
      <c r="BA169" s="390">
        <v>2070.12</v>
      </c>
      <c r="BB169" s="390">
        <v>848.92</v>
      </c>
      <c r="BC169" s="390">
        <v>819.73</v>
      </c>
      <c r="BD169" s="390">
        <v>611.5</v>
      </c>
      <c r="BE169" s="390">
        <v>1080.04</v>
      </c>
      <c r="BF169" s="390">
        <v>2102000</v>
      </c>
      <c r="BG169" s="390">
        <f t="shared" ref="BG169" si="154">IF(V169="ПК",4607.6,4422.85)</f>
        <v>4422.8500000000004</v>
      </c>
      <c r="BH169" s="390">
        <v>8748.57</v>
      </c>
      <c r="BI169" s="390">
        <v>3389.61</v>
      </c>
      <c r="BJ169" s="390">
        <v>5995.76</v>
      </c>
      <c r="BK169" s="390">
        <v>548.62</v>
      </c>
      <c r="BL169" s="391" t="str">
        <f t="shared" ref="BL169" si="155">IF(AN169&gt;AZ169, "+", " ")</f>
        <v xml:space="preserve"> </v>
      </c>
      <c r="BM169" s="391" t="e">
        <f t="shared" ref="BM169" si="156">IF(AO169&gt;BA169, "+", " ")</f>
        <v>#DIV/0!</v>
      </c>
      <c r="BN169" s="391" t="e">
        <f t="shared" ref="BN169" si="157">IF(AP169&gt;BB169, "+", " ")</f>
        <v>#DIV/0!</v>
      </c>
      <c r="BO169" s="391" t="e">
        <f t="shared" ref="BO169" si="158">IF(AQ169&gt;BC169, "+", " ")</f>
        <v>#DIV/0!</v>
      </c>
      <c r="BP169" s="391" t="e">
        <f t="shared" ref="BP169" si="159">IF(AR169&gt;BD169, "+", " ")</f>
        <v>#DIV/0!</v>
      </c>
      <c r="BQ169" s="391" t="e">
        <f t="shared" ref="BQ169" si="160">IF(AS169&gt;BE169, "+", " ")</f>
        <v>#DIV/0!</v>
      </c>
      <c r="BR169" s="391" t="e">
        <f t="shared" ref="BR169" si="161">IF(AT169&gt;BF169, "+", " ")</f>
        <v>#DIV/0!</v>
      </c>
      <c r="BS169" s="391" t="e">
        <f t="shared" ref="BS169" si="162">IF(AU169&gt;BG169, "+", " ")</f>
        <v>#DIV/0!</v>
      </c>
      <c r="BT169" s="391" t="e">
        <f t="shared" ref="BT169" si="163">IF(AV169&gt;BH169, "+", " ")</f>
        <v>#DIV/0!</v>
      </c>
      <c r="BU169" s="391" t="str">
        <f t="shared" ref="BU169" si="164">IF(AW169&gt;BI169, "+", " ")</f>
        <v xml:space="preserve"> </v>
      </c>
      <c r="BV169" s="391" t="e">
        <f t="shared" ref="BV169" si="165">IF(AX169&gt;BJ169, "+", " ")</f>
        <v>#DIV/0!</v>
      </c>
      <c r="BW169" s="391" t="str">
        <f t="shared" ref="BW169" si="166">IF(AY169&gt;BK169, "+", " ")</f>
        <v xml:space="preserve"> </v>
      </c>
      <c r="BX169" s="26"/>
      <c r="BY169" s="388">
        <f t="shared" ref="BY169" si="167">AJ169/G169*100</f>
        <v>0</v>
      </c>
      <c r="BZ169" s="392">
        <f t="shared" ref="BZ169" si="168">AK169/G169*100</f>
        <v>0</v>
      </c>
      <c r="CA169" s="393" t="e">
        <f t="shared" ref="CA169" si="169">G169/W169</f>
        <v>#DIV/0!</v>
      </c>
      <c r="CB169" s="390">
        <f t="shared" ref="CB169" si="170">IF(V169="ПК",4814.95,4621.88)</f>
        <v>4621.88</v>
      </c>
      <c r="CC169" s="18" t="e">
        <f t="shared" ref="CC169" si="171">IF(CA169&gt;CB169, "+", " ")</f>
        <v>#DIV/0!</v>
      </c>
    </row>
    <row r="170" spans="1:82" ht="11.25" customHeight="1">
      <c r="A170" s="368">
        <v>154</v>
      </c>
      <c r="B170" s="179" t="s">
        <v>1217</v>
      </c>
      <c r="C170" s="184"/>
      <c r="D170" s="396"/>
      <c r="E170" s="403"/>
      <c r="F170" s="403"/>
      <c r="G170" s="184">
        <f>SUM(H170+U170+X170+Z170+AB170+AD170+AF170+AH170+AI170+AJ170+AK170+AL170)</f>
        <v>200892</v>
      </c>
      <c r="H170" s="361">
        <f>ROUND(I170+K170+M170+O170+Q170+S170,2)</f>
        <v>0</v>
      </c>
      <c r="I170" s="190">
        <v>0</v>
      </c>
      <c r="J170" s="190">
        <v>0</v>
      </c>
      <c r="K170" s="190">
        <v>0</v>
      </c>
      <c r="L170" s="190">
        <v>0</v>
      </c>
      <c r="M170" s="190">
        <v>0</v>
      </c>
      <c r="N170" s="361">
        <v>0</v>
      </c>
      <c r="O170" s="361">
        <v>0</v>
      </c>
      <c r="P170" s="361">
        <v>0</v>
      </c>
      <c r="Q170" s="361">
        <v>0</v>
      </c>
      <c r="R170" s="361">
        <v>0</v>
      </c>
      <c r="S170" s="361">
        <v>0</v>
      </c>
      <c r="T170" s="103">
        <v>0</v>
      </c>
      <c r="U170" s="361">
        <v>0</v>
      </c>
      <c r="V170" s="404"/>
      <c r="W170" s="380">
        <v>0</v>
      </c>
      <c r="X170" s="361">
        <v>0</v>
      </c>
      <c r="Y170" s="380">
        <v>0</v>
      </c>
      <c r="Z170" s="380">
        <v>0</v>
      </c>
      <c r="AA170" s="380">
        <v>0</v>
      </c>
      <c r="AB170" s="380">
        <v>0</v>
      </c>
      <c r="AC170" s="380">
        <v>0</v>
      </c>
      <c r="AD170" s="380">
        <v>0</v>
      </c>
      <c r="AE170" s="380">
        <v>0</v>
      </c>
      <c r="AF170" s="380">
        <v>0</v>
      </c>
      <c r="AG170" s="380">
        <v>0</v>
      </c>
      <c r="AH170" s="380">
        <v>0</v>
      </c>
      <c r="AI170" s="380">
        <v>200892</v>
      </c>
      <c r="AJ170" s="380">
        <v>0</v>
      </c>
      <c r="AK170" s="380">
        <v>0</v>
      </c>
      <c r="AL170" s="380">
        <v>0</v>
      </c>
      <c r="AM170" s="26" t="s">
        <v>1067</v>
      </c>
      <c r="AN170" s="390">
        <f>I170/'Приложение 1.1'!J168</f>
        <v>0</v>
      </c>
      <c r="AO170" s="390" t="e">
        <f t="shared" ref="AO170:AO172" si="172">K170/J170</f>
        <v>#DIV/0!</v>
      </c>
      <c r="AP170" s="390" t="e">
        <f t="shared" ref="AP170:AP172" si="173">M170/L170</f>
        <v>#DIV/0!</v>
      </c>
      <c r="AQ170" s="390" t="e">
        <f t="shared" ref="AQ170:AQ172" si="174">O170/N170</f>
        <v>#DIV/0!</v>
      </c>
      <c r="AR170" s="390" t="e">
        <f t="shared" ref="AR170:AR172" si="175">Q170/P170</f>
        <v>#DIV/0!</v>
      </c>
      <c r="AS170" s="390" t="e">
        <f t="shared" ref="AS170:AS172" si="176">S170/R170</f>
        <v>#DIV/0!</v>
      </c>
      <c r="AT170" s="390" t="e">
        <f t="shared" ref="AT170:AT172" si="177">U170/T170</f>
        <v>#DIV/0!</v>
      </c>
      <c r="AU170" s="390" t="e">
        <f t="shared" ref="AU170:AU172" si="178">X170/W170</f>
        <v>#DIV/0!</v>
      </c>
      <c r="AV170" s="390" t="e">
        <f t="shared" ref="AV170:AV172" si="179">Z170/Y170</f>
        <v>#DIV/0!</v>
      </c>
      <c r="AW170" s="390" t="e">
        <f t="shared" ref="AW170:AW172" si="180">AB170/AA170</f>
        <v>#DIV/0!</v>
      </c>
      <c r="AX170" s="390" t="e">
        <f t="shared" ref="AX170:AX172" si="181">AH170/AG170</f>
        <v>#DIV/0!</v>
      </c>
      <c r="AY170" s="390">
        <f>AI170/'Приложение 1.1'!J168</f>
        <v>77.916456579917011</v>
      </c>
      <c r="AZ170" s="390">
        <v>730.08</v>
      </c>
      <c r="BA170" s="390">
        <v>2070.12</v>
      </c>
      <c r="BB170" s="390">
        <v>848.92</v>
      </c>
      <c r="BC170" s="390">
        <v>819.73</v>
      </c>
      <c r="BD170" s="390">
        <v>611.5</v>
      </c>
      <c r="BE170" s="390">
        <v>1080.04</v>
      </c>
      <c r="BF170" s="390">
        <v>2102000</v>
      </c>
      <c r="BG170" s="390">
        <f t="shared" ref="BG170:BG172" si="182">IF(V170="ПК",4607.6,4422.85)</f>
        <v>4422.8500000000004</v>
      </c>
      <c r="BH170" s="390">
        <v>8748.57</v>
      </c>
      <c r="BI170" s="390">
        <v>3389.61</v>
      </c>
      <c r="BJ170" s="390">
        <v>5995.76</v>
      </c>
      <c r="BK170" s="390">
        <v>548.62</v>
      </c>
      <c r="BL170" s="391" t="str">
        <f t="shared" ref="BL170:BL172" si="183">IF(AN170&gt;AZ170, "+", " ")</f>
        <v xml:space="preserve"> </v>
      </c>
      <c r="BM170" s="391" t="e">
        <f t="shared" ref="BM170:BM172" si="184">IF(AO170&gt;BA170, "+", " ")</f>
        <v>#DIV/0!</v>
      </c>
      <c r="BN170" s="391" t="e">
        <f t="shared" ref="BN170:BN172" si="185">IF(AP170&gt;BB170, "+", " ")</f>
        <v>#DIV/0!</v>
      </c>
      <c r="BO170" s="391" t="e">
        <f t="shared" ref="BO170:BO172" si="186">IF(AQ170&gt;BC170, "+", " ")</f>
        <v>#DIV/0!</v>
      </c>
      <c r="BP170" s="391" t="e">
        <f t="shared" ref="BP170:BP172" si="187">IF(AR170&gt;BD170, "+", " ")</f>
        <v>#DIV/0!</v>
      </c>
      <c r="BQ170" s="391" t="e">
        <f t="shared" ref="BQ170:BQ172" si="188">IF(AS170&gt;BE170, "+", " ")</f>
        <v>#DIV/0!</v>
      </c>
      <c r="BR170" s="391" t="e">
        <f t="shared" ref="BR170:BR172" si="189">IF(AT170&gt;BF170, "+", " ")</f>
        <v>#DIV/0!</v>
      </c>
      <c r="BS170" s="391" t="e">
        <f t="shared" ref="BS170:BS172" si="190">IF(AU170&gt;BG170, "+", " ")</f>
        <v>#DIV/0!</v>
      </c>
      <c r="BT170" s="391" t="e">
        <f t="shared" ref="BT170:BT172" si="191">IF(AV170&gt;BH170, "+", " ")</f>
        <v>#DIV/0!</v>
      </c>
      <c r="BU170" s="391" t="e">
        <f t="shared" ref="BU170:BU172" si="192">IF(AW170&gt;BI170, "+", " ")</f>
        <v>#DIV/0!</v>
      </c>
      <c r="BV170" s="391" t="e">
        <f t="shared" ref="BV170:BV172" si="193">IF(AX170&gt;BJ170, "+", " ")</f>
        <v>#DIV/0!</v>
      </c>
      <c r="BW170" s="391" t="str">
        <f t="shared" ref="BW170:BW172" si="194">IF(AY170&gt;BK170, "+", " ")</f>
        <v xml:space="preserve"> </v>
      </c>
      <c r="BX170" s="26"/>
      <c r="BY170" s="388">
        <f t="shared" ref="BY170:BY172" si="195">AJ170/G170*100</f>
        <v>0</v>
      </c>
      <c r="BZ170" s="392">
        <f t="shared" ref="BZ170:BZ172" si="196">AK170/G170*100</f>
        <v>0</v>
      </c>
      <c r="CA170" s="393" t="e">
        <f t="shared" ref="CA170:CA172" si="197">G170/W170</f>
        <v>#DIV/0!</v>
      </c>
      <c r="CB170" s="390">
        <f t="shared" ref="CB170:CB172" si="198">IF(V170="ПК",4814.95,4621.88)</f>
        <v>4621.88</v>
      </c>
      <c r="CC170" s="18" t="e">
        <f t="shared" ref="CC170:CC172" si="199">IF(CA170&gt;CB170, "+", " ")</f>
        <v>#DIV/0!</v>
      </c>
    </row>
    <row r="171" spans="1:82" ht="11.25" customHeight="1">
      <c r="A171" s="368">
        <v>155</v>
      </c>
      <c r="B171" s="179" t="s">
        <v>1221</v>
      </c>
      <c r="C171" s="184"/>
      <c r="D171" s="396"/>
      <c r="E171" s="403"/>
      <c r="F171" s="403"/>
      <c r="G171" s="184">
        <f>SUM(H171+U171+X171+Z171+AB171+AD171+AF171+AH171+AI171+AJ171+AK171+AL171)</f>
        <v>777218</v>
      </c>
      <c r="H171" s="361">
        <f>ROUND(I171+K171+M171+O171+Q171+S171,2)</f>
        <v>327981</v>
      </c>
      <c r="I171" s="190">
        <v>0</v>
      </c>
      <c r="J171" s="190">
        <v>0</v>
      </c>
      <c r="K171" s="190">
        <v>0</v>
      </c>
      <c r="L171" s="190">
        <v>0</v>
      </c>
      <c r="M171" s="190">
        <v>0</v>
      </c>
      <c r="N171" s="361">
        <v>0</v>
      </c>
      <c r="O171" s="361">
        <v>0</v>
      </c>
      <c r="P171" s="361">
        <v>0</v>
      </c>
      <c r="Q171" s="361">
        <v>0</v>
      </c>
      <c r="R171" s="361">
        <v>0</v>
      </c>
      <c r="S171" s="361">
        <v>327981</v>
      </c>
      <c r="T171" s="103">
        <v>0</v>
      </c>
      <c r="U171" s="361">
        <v>0</v>
      </c>
      <c r="V171" s="404"/>
      <c r="W171" s="380">
        <v>0</v>
      </c>
      <c r="X171" s="361">
        <v>0</v>
      </c>
      <c r="Y171" s="380">
        <v>0</v>
      </c>
      <c r="Z171" s="380">
        <v>0</v>
      </c>
      <c r="AA171" s="380">
        <v>21087</v>
      </c>
      <c r="AB171" s="380">
        <v>449237</v>
      </c>
      <c r="AC171" s="380">
        <v>0</v>
      </c>
      <c r="AD171" s="380">
        <v>0</v>
      </c>
      <c r="AE171" s="380">
        <v>0</v>
      </c>
      <c r="AF171" s="380">
        <v>0</v>
      </c>
      <c r="AG171" s="380">
        <v>0</v>
      </c>
      <c r="AH171" s="380">
        <v>0</v>
      </c>
      <c r="AI171" s="380">
        <v>0</v>
      </c>
      <c r="AJ171" s="380">
        <v>0</v>
      </c>
      <c r="AK171" s="380">
        <v>0</v>
      </c>
      <c r="AL171" s="380">
        <v>0</v>
      </c>
      <c r="AM171" s="26" t="s">
        <v>1067</v>
      </c>
      <c r="AN171" s="390">
        <f>I171/'Приложение 1.1'!J169</f>
        <v>0</v>
      </c>
      <c r="AO171" s="390" t="e">
        <f t="shared" si="172"/>
        <v>#DIV/0!</v>
      </c>
      <c r="AP171" s="390" t="e">
        <f t="shared" si="173"/>
        <v>#DIV/0!</v>
      </c>
      <c r="AQ171" s="390" t="e">
        <f t="shared" si="174"/>
        <v>#DIV/0!</v>
      </c>
      <c r="AR171" s="390" t="e">
        <f t="shared" si="175"/>
        <v>#DIV/0!</v>
      </c>
      <c r="AS171" s="390" t="e">
        <f t="shared" si="176"/>
        <v>#DIV/0!</v>
      </c>
      <c r="AT171" s="390" t="e">
        <f t="shared" si="177"/>
        <v>#DIV/0!</v>
      </c>
      <c r="AU171" s="390" t="e">
        <f t="shared" si="178"/>
        <v>#DIV/0!</v>
      </c>
      <c r="AV171" s="390" t="e">
        <f t="shared" si="179"/>
        <v>#DIV/0!</v>
      </c>
      <c r="AW171" s="390">
        <f t="shared" si="180"/>
        <v>21.30397875468298</v>
      </c>
      <c r="AX171" s="390" t="e">
        <f t="shared" si="181"/>
        <v>#DIV/0!</v>
      </c>
      <c r="AY171" s="390">
        <f>AI171/'Приложение 1.1'!J169</f>
        <v>0</v>
      </c>
      <c r="AZ171" s="390">
        <v>730.08</v>
      </c>
      <c r="BA171" s="390">
        <v>2070.12</v>
      </c>
      <c r="BB171" s="390">
        <v>848.92</v>
      </c>
      <c r="BC171" s="390">
        <v>819.73</v>
      </c>
      <c r="BD171" s="390">
        <v>611.5</v>
      </c>
      <c r="BE171" s="390">
        <v>1080.04</v>
      </c>
      <c r="BF171" s="390">
        <v>2102000</v>
      </c>
      <c r="BG171" s="390">
        <f t="shared" si="182"/>
        <v>4422.8500000000004</v>
      </c>
      <c r="BH171" s="390">
        <v>8748.57</v>
      </c>
      <c r="BI171" s="390">
        <v>3389.61</v>
      </c>
      <c r="BJ171" s="390">
        <v>5995.76</v>
      </c>
      <c r="BK171" s="390">
        <v>548.62</v>
      </c>
      <c r="BL171" s="391" t="str">
        <f t="shared" si="183"/>
        <v xml:space="preserve"> </v>
      </c>
      <c r="BM171" s="391" t="e">
        <f t="shared" si="184"/>
        <v>#DIV/0!</v>
      </c>
      <c r="BN171" s="391" t="e">
        <f t="shared" si="185"/>
        <v>#DIV/0!</v>
      </c>
      <c r="BO171" s="391" t="e">
        <f t="shared" si="186"/>
        <v>#DIV/0!</v>
      </c>
      <c r="BP171" s="391" t="e">
        <f t="shared" si="187"/>
        <v>#DIV/0!</v>
      </c>
      <c r="BQ171" s="391" t="e">
        <f t="shared" si="188"/>
        <v>#DIV/0!</v>
      </c>
      <c r="BR171" s="391" t="e">
        <f t="shared" si="189"/>
        <v>#DIV/0!</v>
      </c>
      <c r="BS171" s="391" t="e">
        <f t="shared" si="190"/>
        <v>#DIV/0!</v>
      </c>
      <c r="BT171" s="391" t="e">
        <f t="shared" si="191"/>
        <v>#DIV/0!</v>
      </c>
      <c r="BU171" s="391" t="str">
        <f t="shared" si="192"/>
        <v xml:space="preserve"> </v>
      </c>
      <c r="BV171" s="391" t="e">
        <f t="shared" si="193"/>
        <v>#DIV/0!</v>
      </c>
      <c r="BW171" s="391" t="str">
        <f t="shared" si="194"/>
        <v xml:space="preserve"> </v>
      </c>
      <c r="BX171" s="26"/>
      <c r="BY171" s="388">
        <f t="shared" si="195"/>
        <v>0</v>
      </c>
      <c r="BZ171" s="392">
        <f t="shared" si="196"/>
        <v>0</v>
      </c>
      <c r="CA171" s="393" t="e">
        <f t="shared" si="197"/>
        <v>#DIV/0!</v>
      </c>
      <c r="CB171" s="390">
        <f t="shared" si="198"/>
        <v>4621.88</v>
      </c>
      <c r="CC171" s="18" t="e">
        <f t="shared" si="199"/>
        <v>#DIV/0!</v>
      </c>
    </row>
    <row r="172" spans="1:82" s="26" customFormat="1" ht="26.25" customHeight="1">
      <c r="A172" s="514" t="s">
        <v>108</v>
      </c>
      <c r="B172" s="514"/>
      <c r="C172" s="361">
        <f>SUM(C17:C156)</f>
        <v>497529.70999999996</v>
      </c>
      <c r="D172" s="368" t="s">
        <v>388</v>
      </c>
      <c r="E172" s="368"/>
      <c r="F172" s="368"/>
      <c r="G172" s="361">
        <f>ROUND(SUM(G17:G171),2)</f>
        <v>463857469.94999999</v>
      </c>
      <c r="H172" s="361">
        <f t="shared" ref="H172:W172" si="200">ROUND(SUM(H17:H171),2)</f>
        <v>25881678.309999999</v>
      </c>
      <c r="I172" s="361">
        <f t="shared" si="200"/>
        <v>3227148.65</v>
      </c>
      <c r="J172" s="361">
        <f t="shared" si="200"/>
        <v>10266.41</v>
      </c>
      <c r="K172" s="361">
        <f t="shared" si="200"/>
        <v>12318382.15</v>
      </c>
      <c r="L172" s="361">
        <f t="shared" si="200"/>
        <v>0</v>
      </c>
      <c r="M172" s="361">
        <f t="shared" si="200"/>
        <v>0</v>
      </c>
      <c r="N172" s="361">
        <f t="shared" si="200"/>
        <v>4127.8</v>
      </c>
      <c r="O172" s="361">
        <f t="shared" si="200"/>
        <v>4173168.23</v>
      </c>
      <c r="P172" s="361">
        <f t="shared" si="200"/>
        <v>3996.75</v>
      </c>
      <c r="Q172" s="361">
        <f t="shared" si="200"/>
        <v>3606189.86</v>
      </c>
      <c r="R172" s="361">
        <f t="shared" si="200"/>
        <v>1862.72</v>
      </c>
      <c r="S172" s="361">
        <f t="shared" si="200"/>
        <v>2556789.42</v>
      </c>
      <c r="T172" s="103">
        <f t="shared" si="200"/>
        <v>15</v>
      </c>
      <c r="U172" s="361">
        <f t="shared" si="200"/>
        <v>29818170.73</v>
      </c>
      <c r="V172" s="405" t="s">
        <v>388</v>
      </c>
      <c r="W172" s="361">
        <f t="shared" si="200"/>
        <v>127080.07</v>
      </c>
      <c r="X172" s="361">
        <f t="shared" ref="X172" si="201">ROUND(SUM(X17:X171),2)</f>
        <v>363111673.38</v>
      </c>
      <c r="Y172" s="361">
        <f t="shared" ref="Y172" si="202">ROUND(SUM(Y17:Y171),2)</f>
        <v>337.12</v>
      </c>
      <c r="Z172" s="361">
        <f t="shared" ref="Z172" si="203">ROUND(SUM(Z17:Z171),2)</f>
        <v>410982.2</v>
      </c>
      <c r="AA172" s="361">
        <f t="shared" ref="AA172" si="204">ROUND(SUM(AA17:AA171),2)</f>
        <v>44814.8</v>
      </c>
      <c r="AB172" s="361">
        <f t="shared" ref="AB172" si="205">ROUND(SUM(AB17:AB171),2)</f>
        <v>13626136.02</v>
      </c>
      <c r="AC172" s="361">
        <f t="shared" ref="AC172" si="206">ROUND(SUM(AC17:AC171),2)</f>
        <v>0</v>
      </c>
      <c r="AD172" s="361">
        <f t="shared" ref="AD172" si="207">ROUND(SUM(AD17:AD171),2)</f>
        <v>0</v>
      </c>
      <c r="AE172" s="361">
        <f t="shared" ref="AE172" si="208">ROUND(SUM(AE17:AE171),2)</f>
        <v>0</v>
      </c>
      <c r="AF172" s="361">
        <f t="shared" ref="AF172" si="209">ROUND(SUM(AF17:AF171),2)</f>
        <v>0</v>
      </c>
      <c r="AG172" s="361">
        <f t="shared" ref="AG172" si="210">ROUND(SUM(AG17:AG171),2)</f>
        <v>0</v>
      </c>
      <c r="AH172" s="361">
        <f t="shared" ref="AH172" si="211">ROUND(SUM(AH17:AH171),2)</f>
        <v>0</v>
      </c>
      <c r="AI172" s="361">
        <f t="shared" ref="AI172" si="212">ROUND(SUM(AI17:AI171),2)</f>
        <v>8197404.8099999996</v>
      </c>
      <c r="AJ172" s="361">
        <f t="shared" ref="AJ172" si="213">ROUND(SUM(AJ17:AJ171),2)</f>
        <v>14266912.23</v>
      </c>
      <c r="AK172" s="361">
        <f t="shared" ref="AK172" si="214">ROUND(SUM(AK17:AK171),2)</f>
        <v>8274512.2699999996</v>
      </c>
      <c r="AL172" s="361">
        <f>ROUND(SUM(AL17:AL171),2)</f>
        <v>270000</v>
      </c>
      <c r="AM172" s="276">
        <f>G172-AM156</f>
        <v>-70164904.880000114</v>
      </c>
      <c r="AN172" s="390">
        <f>I172/'Приложение 1.1'!J170</f>
        <v>5.6424708890675035</v>
      </c>
      <c r="AO172" s="390">
        <f t="shared" si="172"/>
        <v>1199.8724140181428</v>
      </c>
      <c r="AP172" s="390" t="e">
        <f t="shared" si="173"/>
        <v>#DIV/0!</v>
      </c>
      <c r="AQ172" s="390">
        <f t="shared" si="174"/>
        <v>1010.9908982993362</v>
      </c>
      <c r="AR172" s="390">
        <f t="shared" si="175"/>
        <v>902.28056796146871</v>
      </c>
      <c r="AS172" s="390">
        <f t="shared" si="176"/>
        <v>1372.6107090706064</v>
      </c>
      <c r="AT172" s="390">
        <f t="shared" si="177"/>
        <v>1987878.0486666667</v>
      </c>
      <c r="AU172" s="390">
        <f t="shared" si="178"/>
        <v>2857.3455568603322</v>
      </c>
      <c r="AV172" s="390">
        <f t="shared" si="179"/>
        <v>1219.0976506881823</v>
      </c>
      <c r="AW172" s="390">
        <f t="shared" si="180"/>
        <v>304.05437534028931</v>
      </c>
      <c r="AX172" s="390" t="e">
        <f t="shared" si="181"/>
        <v>#DIV/0!</v>
      </c>
      <c r="AY172" s="390">
        <f>AI172/'Приложение 1.1'!J170</f>
        <v>14.332658028110025</v>
      </c>
      <c r="AZ172" s="390">
        <v>730.08</v>
      </c>
      <c r="BA172" s="390">
        <v>2070.12</v>
      </c>
      <c r="BB172" s="390">
        <v>848.92</v>
      </c>
      <c r="BC172" s="390">
        <v>819.73</v>
      </c>
      <c r="BD172" s="390">
        <v>611.5</v>
      </c>
      <c r="BE172" s="390">
        <v>1080.04</v>
      </c>
      <c r="BF172" s="390">
        <v>2102000</v>
      </c>
      <c r="BG172" s="390">
        <f t="shared" si="182"/>
        <v>4422.8500000000004</v>
      </c>
      <c r="BH172" s="390">
        <v>8748.57</v>
      </c>
      <c r="BI172" s="390">
        <v>3389.61</v>
      </c>
      <c r="BJ172" s="390">
        <v>5995.76</v>
      </c>
      <c r="BK172" s="390">
        <v>548.62</v>
      </c>
      <c r="BL172" s="391" t="str">
        <f t="shared" si="183"/>
        <v xml:space="preserve"> </v>
      </c>
      <c r="BM172" s="391" t="str">
        <f t="shared" si="184"/>
        <v xml:space="preserve"> </v>
      </c>
      <c r="BN172" s="391" t="e">
        <f t="shared" si="185"/>
        <v>#DIV/0!</v>
      </c>
      <c r="BO172" s="391" t="str">
        <f t="shared" si="186"/>
        <v>+</v>
      </c>
      <c r="BP172" s="391" t="str">
        <f t="shared" si="187"/>
        <v>+</v>
      </c>
      <c r="BQ172" s="391" t="str">
        <f t="shared" si="188"/>
        <v>+</v>
      </c>
      <c r="BR172" s="391" t="str">
        <f t="shared" si="189"/>
        <v xml:space="preserve"> </v>
      </c>
      <c r="BS172" s="391" t="str">
        <f t="shared" si="190"/>
        <v xml:space="preserve"> </v>
      </c>
      <c r="BT172" s="391" t="str">
        <f t="shared" si="191"/>
        <v xml:space="preserve"> </v>
      </c>
      <c r="BU172" s="391" t="str">
        <f t="shared" si="192"/>
        <v xml:space="preserve"> </v>
      </c>
      <c r="BV172" s="391" t="e">
        <f t="shared" si="193"/>
        <v>#DIV/0!</v>
      </c>
      <c r="BW172" s="391" t="str">
        <f t="shared" si="194"/>
        <v xml:space="preserve"> </v>
      </c>
      <c r="BY172" s="388">
        <f t="shared" si="195"/>
        <v>3.0757103537726485</v>
      </c>
      <c r="BZ172" s="392">
        <f t="shared" si="196"/>
        <v>1.783848014971479</v>
      </c>
      <c r="CA172" s="393">
        <f t="shared" si="197"/>
        <v>3650.1197233366329</v>
      </c>
      <c r="CB172" s="390">
        <f t="shared" si="198"/>
        <v>4621.88</v>
      </c>
      <c r="CC172" s="18" t="str">
        <f t="shared" si="199"/>
        <v xml:space="preserve"> </v>
      </c>
    </row>
    <row r="173" spans="1:82" s="26" customFormat="1" ht="15.75" customHeight="1">
      <c r="A173" s="430" t="s">
        <v>220</v>
      </c>
      <c r="B173" s="430"/>
      <c r="C173" s="466"/>
      <c r="D173" s="466"/>
      <c r="E173" s="466"/>
      <c r="F173" s="466"/>
      <c r="G173" s="430"/>
      <c r="H173" s="430"/>
      <c r="I173" s="430"/>
      <c r="J173" s="466"/>
      <c r="K173" s="430"/>
      <c r="L173" s="466"/>
      <c r="M173" s="430"/>
      <c r="N173" s="466"/>
      <c r="O173" s="430"/>
      <c r="P173" s="466"/>
      <c r="Q173" s="430"/>
      <c r="R173" s="466"/>
      <c r="S173" s="430"/>
      <c r="T173" s="430"/>
      <c r="U173" s="430"/>
      <c r="V173" s="430"/>
      <c r="W173" s="430"/>
      <c r="X173" s="430"/>
      <c r="Y173" s="430"/>
      <c r="Z173" s="430"/>
      <c r="AA173" s="430"/>
      <c r="AB173" s="430"/>
      <c r="AC173" s="430"/>
      <c r="AD173" s="430"/>
      <c r="AE173" s="430"/>
      <c r="AF173" s="430"/>
      <c r="AG173" s="430"/>
      <c r="AH173" s="430"/>
      <c r="AI173" s="430"/>
      <c r="AJ173" s="430"/>
      <c r="AK173" s="430"/>
      <c r="AL173" s="430"/>
      <c r="AM173" s="276"/>
      <c r="AN173" s="390" t="e">
        <f>I173/'Приложение 1.1'!J171</f>
        <v>#DIV/0!</v>
      </c>
      <c r="AO173" s="390" t="e">
        <f t="shared" si="89"/>
        <v>#DIV/0!</v>
      </c>
      <c r="AP173" s="390" t="e">
        <f t="shared" si="90"/>
        <v>#DIV/0!</v>
      </c>
      <c r="AQ173" s="390" t="e">
        <f t="shared" si="91"/>
        <v>#DIV/0!</v>
      </c>
      <c r="AR173" s="390" t="e">
        <f t="shared" si="92"/>
        <v>#DIV/0!</v>
      </c>
      <c r="AS173" s="390" t="e">
        <f t="shared" si="93"/>
        <v>#DIV/0!</v>
      </c>
      <c r="AT173" s="390" t="e">
        <f t="shared" si="94"/>
        <v>#DIV/0!</v>
      </c>
      <c r="AU173" s="390" t="e">
        <f t="shared" si="95"/>
        <v>#DIV/0!</v>
      </c>
      <c r="AV173" s="390" t="e">
        <f t="shared" si="96"/>
        <v>#DIV/0!</v>
      </c>
      <c r="AW173" s="390" t="e">
        <f t="shared" si="97"/>
        <v>#DIV/0!</v>
      </c>
      <c r="AX173" s="390" t="e">
        <f t="shared" si="98"/>
        <v>#DIV/0!</v>
      </c>
      <c r="AY173" s="390" t="e">
        <f>AI173/'Приложение 1.1'!J171</f>
        <v>#DIV/0!</v>
      </c>
      <c r="AZ173" s="390">
        <v>730.08</v>
      </c>
      <c r="BA173" s="390">
        <v>2070.12</v>
      </c>
      <c r="BB173" s="390">
        <v>848.92</v>
      </c>
      <c r="BC173" s="390">
        <v>819.73</v>
      </c>
      <c r="BD173" s="390">
        <v>611.5</v>
      </c>
      <c r="BE173" s="390">
        <v>1080.04</v>
      </c>
      <c r="BF173" s="390">
        <v>2102000</v>
      </c>
      <c r="BG173" s="390">
        <f t="shared" si="99"/>
        <v>4422.8500000000004</v>
      </c>
      <c r="BH173" s="390">
        <v>8748.57</v>
      </c>
      <c r="BI173" s="390">
        <v>3389.61</v>
      </c>
      <c r="BJ173" s="390">
        <v>5995.76</v>
      </c>
      <c r="BK173" s="390">
        <v>548.62</v>
      </c>
      <c r="BL173" s="391" t="e">
        <f t="shared" si="100"/>
        <v>#DIV/0!</v>
      </c>
      <c r="BM173" s="391" t="e">
        <f t="shared" si="101"/>
        <v>#DIV/0!</v>
      </c>
      <c r="BN173" s="391" t="e">
        <f t="shared" si="102"/>
        <v>#DIV/0!</v>
      </c>
      <c r="BO173" s="391" t="e">
        <f t="shared" si="103"/>
        <v>#DIV/0!</v>
      </c>
      <c r="BP173" s="391" t="e">
        <f t="shared" si="104"/>
        <v>#DIV/0!</v>
      </c>
      <c r="BQ173" s="391" t="e">
        <f t="shared" si="105"/>
        <v>#DIV/0!</v>
      </c>
      <c r="BR173" s="391" t="e">
        <f t="shared" si="106"/>
        <v>#DIV/0!</v>
      </c>
      <c r="BS173" s="391" t="e">
        <f t="shared" si="107"/>
        <v>#DIV/0!</v>
      </c>
      <c r="BT173" s="391" t="e">
        <f t="shared" si="108"/>
        <v>#DIV/0!</v>
      </c>
      <c r="BU173" s="391" t="e">
        <f t="shared" si="109"/>
        <v>#DIV/0!</v>
      </c>
      <c r="BV173" s="391" t="e">
        <f t="shared" si="110"/>
        <v>#DIV/0!</v>
      </c>
      <c r="BW173" s="391" t="e">
        <f t="shared" si="111"/>
        <v>#DIV/0!</v>
      </c>
      <c r="BY173" s="388" t="e">
        <f>AJ173/G173*100</f>
        <v>#DIV/0!</v>
      </c>
      <c r="BZ173" s="392" t="e">
        <f t="shared" si="114"/>
        <v>#DIV/0!</v>
      </c>
      <c r="CA173" s="393" t="e">
        <f t="shared" si="115"/>
        <v>#DIV/0!</v>
      </c>
      <c r="CB173" s="390">
        <f t="shared" si="116"/>
        <v>4621.88</v>
      </c>
      <c r="CC173" s="18" t="e">
        <f t="shared" si="117"/>
        <v>#DIV/0!</v>
      </c>
    </row>
    <row r="174" spans="1:82" s="318" customFormat="1" ht="9" customHeight="1">
      <c r="A174" s="368">
        <v>156</v>
      </c>
      <c r="B174" s="220" t="s">
        <v>739</v>
      </c>
      <c r="C174" s="271">
        <v>2530.3000000000002</v>
      </c>
      <c r="D174" s="396"/>
      <c r="E174" s="406"/>
      <c r="F174" s="406"/>
      <c r="G174" s="178">
        <f>ROUND(H174+U174+X174+Z174+AB174+AD174+AF174+AH174+AI174+AJ174+AK174+AL174,2)</f>
        <v>3980141.15</v>
      </c>
      <c r="H174" s="361">
        <f>I174+K174+M174+O174+Q174+S174</f>
        <v>0</v>
      </c>
      <c r="I174" s="224">
        <v>0</v>
      </c>
      <c r="J174" s="224">
        <v>0</v>
      </c>
      <c r="K174" s="224">
        <v>0</v>
      </c>
      <c r="L174" s="224">
        <v>0</v>
      </c>
      <c r="M174" s="224">
        <v>0</v>
      </c>
      <c r="N174" s="361">
        <v>0</v>
      </c>
      <c r="O174" s="361">
        <v>0</v>
      </c>
      <c r="P174" s="361">
        <v>0</v>
      </c>
      <c r="Q174" s="361">
        <v>0</v>
      </c>
      <c r="R174" s="361">
        <v>0</v>
      </c>
      <c r="S174" s="361">
        <v>0</v>
      </c>
      <c r="T174" s="103">
        <v>0</v>
      </c>
      <c r="U174" s="361">
        <v>0</v>
      </c>
      <c r="V174" s="406" t="s">
        <v>976</v>
      </c>
      <c r="W174" s="361">
        <v>1038.1199999999999</v>
      </c>
      <c r="X174" s="361">
        <v>3808506.92</v>
      </c>
      <c r="Y174" s="380">
        <v>0</v>
      </c>
      <c r="Z174" s="380">
        <v>0</v>
      </c>
      <c r="AA174" s="380">
        <v>0</v>
      </c>
      <c r="AB174" s="380">
        <v>0</v>
      </c>
      <c r="AC174" s="380">
        <v>0</v>
      </c>
      <c r="AD174" s="380">
        <v>0</v>
      </c>
      <c r="AE174" s="380">
        <v>0</v>
      </c>
      <c r="AF174" s="380">
        <v>0</v>
      </c>
      <c r="AG174" s="380">
        <v>0</v>
      </c>
      <c r="AH174" s="380">
        <v>0</v>
      </c>
      <c r="AI174" s="380">
        <v>0</v>
      </c>
      <c r="AJ174" s="380">
        <v>114422.82</v>
      </c>
      <c r="AK174" s="380">
        <v>57211.41</v>
      </c>
      <c r="AL174" s="380">
        <v>0</v>
      </c>
      <c r="AM174" s="407">
        <f>X174+AJ174+AK174</f>
        <v>3980141.15</v>
      </c>
      <c r="AN174" s="390">
        <f>I174/'Приложение 1.1'!J172</f>
        <v>0</v>
      </c>
      <c r="AO174" s="390" t="e">
        <f t="shared" si="89"/>
        <v>#DIV/0!</v>
      </c>
      <c r="AP174" s="390" t="e">
        <f t="shared" si="90"/>
        <v>#DIV/0!</v>
      </c>
      <c r="AQ174" s="390" t="e">
        <f t="shared" si="91"/>
        <v>#DIV/0!</v>
      </c>
      <c r="AR174" s="390" t="e">
        <f t="shared" si="92"/>
        <v>#DIV/0!</v>
      </c>
      <c r="AS174" s="390" t="e">
        <f t="shared" si="93"/>
        <v>#DIV/0!</v>
      </c>
      <c r="AT174" s="390" t="e">
        <f t="shared" si="94"/>
        <v>#DIV/0!</v>
      </c>
      <c r="AU174" s="390">
        <f t="shared" si="95"/>
        <v>3668.657688899164</v>
      </c>
      <c r="AV174" s="390" t="e">
        <f t="shared" si="96"/>
        <v>#DIV/0!</v>
      </c>
      <c r="AW174" s="390" t="e">
        <f t="shared" si="97"/>
        <v>#DIV/0!</v>
      </c>
      <c r="AX174" s="390" t="e">
        <f t="shared" si="98"/>
        <v>#DIV/0!</v>
      </c>
      <c r="AY174" s="390">
        <f>AI174/'Приложение 1.1'!J172</f>
        <v>0</v>
      </c>
      <c r="AZ174" s="390">
        <v>730.08</v>
      </c>
      <c r="BA174" s="390">
        <v>2070.12</v>
      </c>
      <c r="BB174" s="390">
        <v>848.92</v>
      </c>
      <c r="BC174" s="390">
        <v>819.73</v>
      </c>
      <c r="BD174" s="390">
        <v>611.5</v>
      </c>
      <c r="BE174" s="390">
        <v>1080.04</v>
      </c>
      <c r="BF174" s="390">
        <v>2102000</v>
      </c>
      <c r="BG174" s="390">
        <f t="shared" si="99"/>
        <v>4422.8500000000004</v>
      </c>
      <c r="BH174" s="390">
        <v>8748.57</v>
      </c>
      <c r="BI174" s="390">
        <v>3389.61</v>
      </c>
      <c r="BJ174" s="390">
        <v>5995.76</v>
      </c>
      <c r="BK174" s="390">
        <v>548.62</v>
      </c>
      <c r="BL174" s="391" t="str">
        <f t="shared" si="100"/>
        <v xml:space="preserve"> </v>
      </c>
      <c r="BM174" s="391" t="e">
        <f t="shared" si="101"/>
        <v>#DIV/0!</v>
      </c>
      <c r="BN174" s="391" t="e">
        <f t="shared" si="102"/>
        <v>#DIV/0!</v>
      </c>
      <c r="BO174" s="391" t="e">
        <f t="shared" si="103"/>
        <v>#DIV/0!</v>
      </c>
      <c r="BP174" s="391" t="e">
        <f t="shared" si="104"/>
        <v>#DIV/0!</v>
      </c>
      <c r="BQ174" s="391" t="e">
        <f t="shared" si="105"/>
        <v>#DIV/0!</v>
      </c>
      <c r="BR174" s="391" t="e">
        <f t="shared" si="106"/>
        <v>#DIV/0!</v>
      </c>
      <c r="BS174" s="391" t="str">
        <f t="shared" si="107"/>
        <v xml:space="preserve"> </v>
      </c>
      <c r="BT174" s="391" t="e">
        <f t="shared" si="108"/>
        <v>#DIV/0!</v>
      </c>
      <c r="BU174" s="391" t="e">
        <f t="shared" si="109"/>
        <v>#DIV/0!</v>
      </c>
      <c r="BV174" s="391" t="e">
        <f t="shared" si="110"/>
        <v>#DIV/0!</v>
      </c>
      <c r="BW174" s="391" t="str">
        <f t="shared" si="111"/>
        <v xml:space="preserve"> </v>
      </c>
      <c r="BX174" s="408"/>
      <c r="BY174" s="388">
        <f t="shared" ref="BY174:BY206" si="215">AJ174/G174*100</f>
        <v>2.8748432703196976</v>
      </c>
      <c r="BZ174" s="392">
        <f t="shared" ref="BZ174:BZ206" si="216">AK174/G174*100</f>
        <v>1.4374216351598488</v>
      </c>
      <c r="CA174" s="393">
        <f t="shared" ref="CA174:CA206" si="217">G174/W174</f>
        <v>3833.9894713520598</v>
      </c>
      <c r="CB174" s="390">
        <f t="shared" si="87"/>
        <v>4621.88</v>
      </c>
      <c r="CC174" s="18" t="str">
        <f t="shared" si="88"/>
        <v xml:space="preserve"> </v>
      </c>
      <c r="CD174" s="409"/>
    </row>
    <row r="175" spans="1:82" s="318" customFormat="1" ht="9" customHeight="1">
      <c r="A175" s="368">
        <v>157</v>
      </c>
      <c r="B175" s="220" t="s">
        <v>741</v>
      </c>
      <c r="C175" s="271">
        <v>1684.6</v>
      </c>
      <c r="D175" s="396"/>
      <c r="E175" s="406"/>
      <c r="F175" s="406"/>
      <c r="G175" s="178">
        <f>ROUND(H175+U175+X175+Z175+AB175+AD175+AF175+AH175+AI175+AJ175+AK175+AL175,2)</f>
        <v>3463826.95</v>
      </c>
      <c r="H175" s="361">
        <f>I175+K175+M175+O175+Q175+S175</f>
        <v>0</v>
      </c>
      <c r="I175" s="224">
        <v>0</v>
      </c>
      <c r="J175" s="224">
        <v>0</v>
      </c>
      <c r="K175" s="224">
        <v>0</v>
      </c>
      <c r="L175" s="224">
        <v>0</v>
      </c>
      <c r="M175" s="224">
        <v>0</v>
      </c>
      <c r="N175" s="361">
        <v>0</v>
      </c>
      <c r="O175" s="361">
        <v>0</v>
      </c>
      <c r="P175" s="361">
        <v>0</v>
      </c>
      <c r="Q175" s="361">
        <v>0</v>
      </c>
      <c r="R175" s="361">
        <v>0</v>
      </c>
      <c r="S175" s="361">
        <v>0</v>
      </c>
      <c r="T175" s="103">
        <v>0</v>
      </c>
      <c r="U175" s="361">
        <v>0</v>
      </c>
      <c r="V175" s="406" t="s">
        <v>976</v>
      </c>
      <c r="W175" s="361">
        <v>981</v>
      </c>
      <c r="X175" s="361">
        <v>3291077.74</v>
      </c>
      <c r="Y175" s="380">
        <v>0</v>
      </c>
      <c r="Z175" s="380">
        <v>0</v>
      </c>
      <c r="AA175" s="380">
        <v>0</v>
      </c>
      <c r="AB175" s="380">
        <v>0</v>
      </c>
      <c r="AC175" s="380">
        <v>0</v>
      </c>
      <c r="AD175" s="380">
        <v>0</v>
      </c>
      <c r="AE175" s="380">
        <v>0</v>
      </c>
      <c r="AF175" s="380">
        <v>0</v>
      </c>
      <c r="AG175" s="380">
        <v>0</v>
      </c>
      <c r="AH175" s="380">
        <v>0</v>
      </c>
      <c r="AI175" s="380">
        <v>0</v>
      </c>
      <c r="AJ175" s="380">
        <v>115166.14</v>
      </c>
      <c r="AK175" s="380">
        <v>57583.07</v>
      </c>
      <c r="AL175" s="380">
        <v>0</v>
      </c>
      <c r="AM175" s="410"/>
      <c r="AN175" s="390">
        <f>I175/'Приложение 1.1'!J173</f>
        <v>0</v>
      </c>
      <c r="AO175" s="390" t="e">
        <f t="shared" si="89"/>
        <v>#DIV/0!</v>
      </c>
      <c r="AP175" s="390" t="e">
        <f t="shared" si="90"/>
        <v>#DIV/0!</v>
      </c>
      <c r="AQ175" s="390" t="e">
        <f t="shared" si="91"/>
        <v>#DIV/0!</v>
      </c>
      <c r="AR175" s="390" t="e">
        <f t="shared" si="92"/>
        <v>#DIV/0!</v>
      </c>
      <c r="AS175" s="390" t="e">
        <f t="shared" si="93"/>
        <v>#DIV/0!</v>
      </c>
      <c r="AT175" s="390" t="e">
        <f t="shared" si="94"/>
        <v>#DIV/0!</v>
      </c>
      <c r="AU175" s="390">
        <f t="shared" si="95"/>
        <v>3354.819306829766</v>
      </c>
      <c r="AV175" s="390" t="e">
        <f t="shared" si="96"/>
        <v>#DIV/0!</v>
      </c>
      <c r="AW175" s="390" t="e">
        <f t="shared" si="97"/>
        <v>#DIV/0!</v>
      </c>
      <c r="AX175" s="390" t="e">
        <f t="shared" si="98"/>
        <v>#DIV/0!</v>
      </c>
      <c r="AY175" s="390">
        <f>AI175/'Приложение 1.1'!J173</f>
        <v>0</v>
      </c>
      <c r="AZ175" s="390">
        <v>730.08</v>
      </c>
      <c r="BA175" s="390">
        <v>2070.12</v>
      </c>
      <c r="BB175" s="390">
        <v>848.92</v>
      </c>
      <c r="BC175" s="390">
        <v>819.73</v>
      </c>
      <c r="BD175" s="390">
        <v>611.5</v>
      </c>
      <c r="BE175" s="390">
        <v>1080.04</v>
      </c>
      <c r="BF175" s="390">
        <v>2102000</v>
      </c>
      <c r="BG175" s="390">
        <f t="shared" si="99"/>
        <v>4422.8500000000004</v>
      </c>
      <c r="BH175" s="390">
        <v>8748.57</v>
      </c>
      <c r="BI175" s="390">
        <v>3389.61</v>
      </c>
      <c r="BJ175" s="390">
        <v>5995.76</v>
      </c>
      <c r="BK175" s="390">
        <v>548.62</v>
      </c>
      <c r="BL175" s="391" t="str">
        <f t="shared" si="100"/>
        <v xml:space="preserve"> </v>
      </c>
      <c r="BM175" s="391" t="e">
        <f t="shared" si="101"/>
        <v>#DIV/0!</v>
      </c>
      <c r="BN175" s="391" t="e">
        <f t="shared" si="102"/>
        <v>#DIV/0!</v>
      </c>
      <c r="BO175" s="391" t="e">
        <f t="shared" si="103"/>
        <v>#DIV/0!</v>
      </c>
      <c r="BP175" s="391" t="e">
        <f t="shared" si="104"/>
        <v>#DIV/0!</v>
      </c>
      <c r="BQ175" s="391" t="e">
        <f t="shared" si="105"/>
        <v>#DIV/0!</v>
      </c>
      <c r="BR175" s="391" t="e">
        <f t="shared" si="106"/>
        <v>#DIV/0!</v>
      </c>
      <c r="BS175" s="391" t="str">
        <f t="shared" si="107"/>
        <v xml:space="preserve"> </v>
      </c>
      <c r="BT175" s="391" t="e">
        <f t="shared" si="108"/>
        <v>#DIV/0!</v>
      </c>
      <c r="BU175" s="391" t="e">
        <f t="shared" si="109"/>
        <v>#DIV/0!</v>
      </c>
      <c r="BV175" s="391" t="e">
        <f t="shared" si="110"/>
        <v>#DIV/0!</v>
      </c>
      <c r="BW175" s="391" t="str">
        <f t="shared" si="111"/>
        <v xml:space="preserve"> </v>
      </c>
      <c r="BX175" s="408"/>
      <c r="BY175" s="388">
        <f t="shared" si="215"/>
        <v>3.3248237184597227</v>
      </c>
      <c r="BZ175" s="392">
        <f t="shared" si="216"/>
        <v>1.6624118592298613</v>
      </c>
      <c r="CA175" s="393">
        <f t="shared" si="217"/>
        <v>3530.9143221202858</v>
      </c>
      <c r="CB175" s="390">
        <f t="shared" si="87"/>
        <v>4621.88</v>
      </c>
      <c r="CC175" s="18" t="str">
        <f t="shared" si="88"/>
        <v xml:space="preserve"> </v>
      </c>
      <c r="CD175" s="409"/>
    </row>
    <row r="176" spans="1:82" s="318" customFormat="1" ht="9" customHeight="1">
      <c r="A176" s="368">
        <v>158</v>
      </c>
      <c r="B176" s="220" t="s">
        <v>1028</v>
      </c>
      <c r="C176" s="271">
        <v>3523.8</v>
      </c>
      <c r="D176" s="396"/>
      <c r="E176" s="406"/>
      <c r="F176" s="406"/>
      <c r="G176" s="178">
        <f>ROUND(H176+U176+X176+Z176+AB176+AD176+AF176+AH176+AI176+AJ176+AK176+AL176,2)</f>
        <v>3896357.57</v>
      </c>
      <c r="H176" s="361">
        <f>I176+K176+M176+O176+Q176+S176</f>
        <v>0</v>
      </c>
      <c r="I176" s="224">
        <v>0</v>
      </c>
      <c r="J176" s="224">
        <v>0</v>
      </c>
      <c r="K176" s="224">
        <v>0</v>
      </c>
      <c r="L176" s="224">
        <v>0</v>
      </c>
      <c r="M176" s="224">
        <v>0</v>
      </c>
      <c r="N176" s="361">
        <v>0</v>
      </c>
      <c r="O176" s="361">
        <v>0</v>
      </c>
      <c r="P176" s="361">
        <v>0</v>
      </c>
      <c r="Q176" s="361">
        <v>0</v>
      </c>
      <c r="R176" s="361">
        <v>0</v>
      </c>
      <c r="S176" s="361">
        <v>0</v>
      </c>
      <c r="T176" s="103">
        <v>0</v>
      </c>
      <c r="U176" s="361">
        <v>0</v>
      </c>
      <c r="V176" s="406" t="s">
        <v>976</v>
      </c>
      <c r="W176" s="361">
        <v>1170</v>
      </c>
      <c r="X176" s="361">
        <v>3724042.77</v>
      </c>
      <c r="Y176" s="380">
        <v>0</v>
      </c>
      <c r="Z176" s="380">
        <v>0</v>
      </c>
      <c r="AA176" s="380">
        <v>0</v>
      </c>
      <c r="AB176" s="380">
        <v>0</v>
      </c>
      <c r="AC176" s="380">
        <v>0</v>
      </c>
      <c r="AD176" s="380">
        <v>0</v>
      </c>
      <c r="AE176" s="380">
        <v>0</v>
      </c>
      <c r="AF176" s="380">
        <v>0</v>
      </c>
      <c r="AG176" s="380">
        <v>0</v>
      </c>
      <c r="AH176" s="380">
        <v>0</v>
      </c>
      <c r="AI176" s="380">
        <v>0</v>
      </c>
      <c r="AJ176" s="380">
        <v>114876.53</v>
      </c>
      <c r="AK176" s="380">
        <v>57438.27</v>
      </c>
      <c r="AL176" s="380">
        <v>0</v>
      </c>
      <c r="AM176" s="410"/>
      <c r="AN176" s="390">
        <f>I176/'Приложение 1.1'!J174</f>
        <v>0</v>
      </c>
      <c r="AO176" s="390" t="e">
        <f t="shared" si="89"/>
        <v>#DIV/0!</v>
      </c>
      <c r="AP176" s="390" t="e">
        <f t="shared" si="90"/>
        <v>#DIV/0!</v>
      </c>
      <c r="AQ176" s="390" t="e">
        <f t="shared" si="91"/>
        <v>#DIV/0!</v>
      </c>
      <c r="AR176" s="390" t="e">
        <f t="shared" si="92"/>
        <v>#DIV/0!</v>
      </c>
      <c r="AS176" s="390" t="e">
        <f t="shared" si="93"/>
        <v>#DIV/0!</v>
      </c>
      <c r="AT176" s="390" t="e">
        <f t="shared" si="94"/>
        <v>#DIV/0!</v>
      </c>
      <c r="AU176" s="390">
        <f t="shared" si="95"/>
        <v>3182.9425384615383</v>
      </c>
      <c r="AV176" s="390" t="e">
        <f t="shared" si="96"/>
        <v>#DIV/0!</v>
      </c>
      <c r="AW176" s="390" t="e">
        <f t="shared" si="97"/>
        <v>#DIV/0!</v>
      </c>
      <c r="AX176" s="390" t="e">
        <f t="shared" si="98"/>
        <v>#DIV/0!</v>
      </c>
      <c r="AY176" s="390">
        <f>AI176/'Приложение 1.1'!J174</f>
        <v>0</v>
      </c>
      <c r="AZ176" s="390">
        <v>730.08</v>
      </c>
      <c r="BA176" s="390">
        <v>2070.12</v>
      </c>
      <c r="BB176" s="390">
        <v>848.92</v>
      </c>
      <c r="BC176" s="390">
        <v>819.73</v>
      </c>
      <c r="BD176" s="390">
        <v>611.5</v>
      </c>
      <c r="BE176" s="390">
        <v>1080.04</v>
      </c>
      <c r="BF176" s="390">
        <v>2102000</v>
      </c>
      <c r="BG176" s="390">
        <f t="shared" si="99"/>
        <v>4422.8500000000004</v>
      </c>
      <c r="BH176" s="390">
        <v>8748.57</v>
      </c>
      <c r="BI176" s="390">
        <v>3389.61</v>
      </c>
      <c r="BJ176" s="390">
        <v>5995.76</v>
      </c>
      <c r="BK176" s="390">
        <v>548.62</v>
      </c>
      <c r="BL176" s="391" t="str">
        <f t="shared" si="100"/>
        <v xml:space="preserve"> </v>
      </c>
      <c r="BM176" s="391" t="e">
        <f t="shared" si="101"/>
        <v>#DIV/0!</v>
      </c>
      <c r="BN176" s="391" t="e">
        <f t="shared" si="102"/>
        <v>#DIV/0!</v>
      </c>
      <c r="BO176" s="391" t="e">
        <f t="shared" si="103"/>
        <v>#DIV/0!</v>
      </c>
      <c r="BP176" s="391" t="e">
        <f t="shared" si="104"/>
        <v>#DIV/0!</v>
      </c>
      <c r="BQ176" s="391" t="e">
        <f t="shared" si="105"/>
        <v>#DIV/0!</v>
      </c>
      <c r="BR176" s="391" t="e">
        <f t="shared" si="106"/>
        <v>#DIV/0!</v>
      </c>
      <c r="BS176" s="391" t="str">
        <f t="shared" si="107"/>
        <v xml:space="preserve"> </v>
      </c>
      <c r="BT176" s="391" t="e">
        <f t="shared" si="108"/>
        <v>#DIV/0!</v>
      </c>
      <c r="BU176" s="391" t="e">
        <f t="shared" si="109"/>
        <v>#DIV/0!</v>
      </c>
      <c r="BV176" s="391" t="e">
        <f t="shared" si="110"/>
        <v>#DIV/0!</v>
      </c>
      <c r="BW176" s="391" t="str">
        <f t="shared" si="111"/>
        <v xml:space="preserve"> </v>
      </c>
      <c r="BX176" s="408"/>
      <c r="BY176" s="388">
        <f t="shared" si="215"/>
        <v>2.948305640234143</v>
      </c>
      <c r="BZ176" s="392">
        <f t="shared" si="216"/>
        <v>1.4741529484420497</v>
      </c>
      <c r="CA176" s="393">
        <f t="shared" si="217"/>
        <v>3330.2201452991453</v>
      </c>
      <c r="CB176" s="390">
        <f t="shared" si="87"/>
        <v>4621.88</v>
      </c>
      <c r="CC176" s="18" t="str">
        <f t="shared" si="88"/>
        <v xml:space="preserve"> </v>
      </c>
      <c r="CD176" s="409"/>
    </row>
    <row r="177" spans="1:82" s="318" customFormat="1" ht="9" customHeight="1">
      <c r="A177" s="368">
        <v>159</v>
      </c>
      <c r="B177" s="220" t="s">
        <v>1029</v>
      </c>
      <c r="C177" s="271">
        <v>5924.7</v>
      </c>
      <c r="D177" s="396">
        <v>1003.3</v>
      </c>
      <c r="E177" s="406"/>
      <c r="F177" s="406"/>
      <c r="G177" s="178">
        <f>ROUND(H177+U177+X177+Z177+AB177+AD177+AF177+AH177+AI177+AJ177+AK177+AL177,2)</f>
        <v>5431620.5800000001</v>
      </c>
      <c r="H177" s="361">
        <f>ROUND(I177+K177+M177+O177+Q177+S177,2)</f>
        <v>4699304.4000000004</v>
      </c>
      <c r="I177" s="178">
        <v>950495.33</v>
      </c>
      <c r="J177" s="224">
        <v>1177.44</v>
      </c>
      <c r="K177" s="178">
        <v>1572836.05</v>
      </c>
      <c r="L177" s="178">
        <v>0</v>
      </c>
      <c r="M177" s="178">
        <v>0</v>
      </c>
      <c r="N177" s="361">
        <v>891.1</v>
      </c>
      <c r="O177" s="361">
        <v>718401.69</v>
      </c>
      <c r="P177" s="361">
        <v>1532</v>
      </c>
      <c r="Q177" s="361">
        <v>920544.25</v>
      </c>
      <c r="R177" s="361">
        <v>625.6</v>
      </c>
      <c r="S177" s="361">
        <v>537027.07999999996</v>
      </c>
      <c r="T177" s="103">
        <v>0</v>
      </c>
      <c r="U177" s="361">
        <v>0</v>
      </c>
      <c r="V177" s="406"/>
      <c r="W177" s="361">
        <v>0</v>
      </c>
      <c r="X177" s="380">
        <v>0</v>
      </c>
      <c r="Y177" s="380">
        <v>0</v>
      </c>
      <c r="Z177" s="380">
        <v>0</v>
      </c>
      <c r="AA177" s="380">
        <v>0</v>
      </c>
      <c r="AB177" s="380">
        <v>0</v>
      </c>
      <c r="AC177" s="380">
        <v>0</v>
      </c>
      <c r="AD177" s="380">
        <v>0</v>
      </c>
      <c r="AE177" s="380">
        <v>0</v>
      </c>
      <c r="AF177" s="380">
        <v>0</v>
      </c>
      <c r="AG177" s="380">
        <v>0</v>
      </c>
      <c r="AH177" s="380">
        <v>0</v>
      </c>
      <c r="AI177" s="380">
        <v>0</v>
      </c>
      <c r="AJ177" s="380">
        <v>507057.05</v>
      </c>
      <c r="AK177" s="380">
        <v>225259.13</v>
      </c>
      <c r="AL177" s="380">
        <v>0</v>
      </c>
      <c r="AM177" s="410"/>
      <c r="AN177" s="390">
        <f>I177/'Приложение 1.1'!J175</f>
        <v>160.42927574391953</v>
      </c>
      <c r="AO177" s="390">
        <f t="shared" si="89"/>
        <v>1335.8099351134665</v>
      </c>
      <c r="AP177" s="390" t="e">
        <f t="shared" si="90"/>
        <v>#DIV/0!</v>
      </c>
      <c r="AQ177" s="390">
        <f t="shared" si="91"/>
        <v>806.19648748737507</v>
      </c>
      <c r="AR177" s="390">
        <f t="shared" si="92"/>
        <v>600.87744778067884</v>
      </c>
      <c r="AS177" s="390">
        <f t="shared" si="93"/>
        <v>858.41924552429657</v>
      </c>
      <c r="AT177" s="390" t="e">
        <f t="shared" si="94"/>
        <v>#DIV/0!</v>
      </c>
      <c r="AU177" s="390" t="e">
        <f t="shared" si="95"/>
        <v>#DIV/0!</v>
      </c>
      <c r="AV177" s="390" t="e">
        <f t="shared" si="96"/>
        <v>#DIV/0!</v>
      </c>
      <c r="AW177" s="390" t="e">
        <f t="shared" si="97"/>
        <v>#DIV/0!</v>
      </c>
      <c r="AX177" s="390" t="e">
        <f t="shared" si="98"/>
        <v>#DIV/0!</v>
      </c>
      <c r="AY177" s="390">
        <f>AI177/'Приложение 1.1'!J175</f>
        <v>0</v>
      </c>
      <c r="AZ177" s="390">
        <v>730.08</v>
      </c>
      <c r="BA177" s="390">
        <v>2070.12</v>
      </c>
      <c r="BB177" s="390">
        <v>848.92</v>
      </c>
      <c r="BC177" s="390">
        <v>819.73</v>
      </c>
      <c r="BD177" s="390">
        <v>611.5</v>
      </c>
      <c r="BE177" s="390">
        <v>1080.04</v>
      </c>
      <c r="BF177" s="390">
        <v>2102000</v>
      </c>
      <c r="BG177" s="390">
        <f t="shared" si="99"/>
        <v>4422.8500000000004</v>
      </c>
      <c r="BH177" s="390">
        <v>8748.57</v>
      </c>
      <c r="BI177" s="390">
        <v>3389.61</v>
      </c>
      <c r="BJ177" s="390">
        <v>5995.76</v>
      </c>
      <c r="BK177" s="390">
        <v>548.62</v>
      </c>
      <c r="BL177" s="391" t="str">
        <f t="shared" si="100"/>
        <v xml:space="preserve"> </v>
      </c>
      <c r="BM177" s="391" t="str">
        <f t="shared" si="101"/>
        <v xml:space="preserve"> </v>
      </c>
      <c r="BN177" s="391" t="e">
        <f t="shared" si="102"/>
        <v>#DIV/0!</v>
      </c>
      <c r="BO177" s="391" t="str">
        <f t="shared" si="103"/>
        <v xml:space="preserve"> </v>
      </c>
      <c r="BP177" s="391" t="str">
        <f t="shared" si="104"/>
        <v xml:space="preserve"> </v>
      </c>
      <c r="BQ177" s="391" t="str">
        <f t="shared" si="105"/>
        <v xml:space="preserve"> </v>
      </c>
      <c r="BR177" s="391" t="e">
        <f t="shared" si="106"/>
        <v>#DIV/0!</v>
      </c>
      <c r="BS177" s="391" t="e">
        <f t="shared" si="107"/>
        <v>#DIV/0!</v>
      </c>
      <c r="BT177" s="391" t="e">
        <f t="shared" si="108"/>
        <v>#DIV/0!</v>
      </c>
      <c r="BU177" s="391" t="e">
        <f t="shared" si="109"/>
        <v>#DIV/0!</v>
      </c>
      <c r="BV177" s="391" t="e">
        <f t="shared" si="110"/>
        <v>#DIV/0!</v>
      </c>
      <c r="BW177" s="391" t="str">
        <f t="shared" si="111"/>
        <v xml:space="preserve"> </v>
      </c>
      <c r="BX177" s="408"/>
      <c r="BY177" s="388">
        <f t="shared" si="215"/>
        <v>9.3352811105226348</v>
      </c>
      <c r="BZ177" s="392">
        <f t="shared" si="216"/>
        <v>4.147180876908747</v>
      </c>
      <c r="CA177" s="393" t="e">
        <f t="shared" si="217"/>
        <v>#DIV/0!</v>
      </c>
      <c r="CB177" s="390">
        <f t="shared" si="87"/>
        <v>4621.88</v>
      </c>
      <c r="CC177" s="18" t="e">
        <f t="shared" si="88"/>
        <v>#DIV/0!</v>
      </c>
      <c r="CD177" s="409"/>
    </row>
    <row r="178" spans="1:82" s="318" customFormat="1" ht="9" customHeight="1">
      <c r="A178" s="368">
        <v>160</v>
      </c>
      <c r="B178" s="220" t="s">
        <v>228</v>
      </c>
      <c r="C178" s="271">
        <v>634.79999999999995</v>
      </c>
      <c r="D178" s="271"/>
      <c r="E178" s="406"/>
      <c r="F178" s="406"/>
      <c r="G178" s="178">
        <f>ROUND(H178+U178+X178+Z178+AB178+AD178+AF178+AH178+AI178+AJ178+AK178+AL178,2)</f>
        <v>1078757.02</v>
      </c>
      <c r="H178" s="361">
        <f>I178+K178+M178+O178+Q178+S178</f>
        <v>0</v>
      </c>
      <c r="I178" s="224">
        <v>0</v>
      </c>
      <c r="J178" s="224">
        <v>0</v>
      </c>
      <c r="K178" s="224">
        <v>0</v>
      </c>
      <c r="L178" s="224">
        <v>0</v>
      </c>
      <c r="M178" s="224">
        <v>0</v>
      </c>
      <c r="N178" s="361">
        <v>0</v>
      </c>
      <c r="O178" s="361">
        <v>0</v>
      </c>
      <c r="P178" s="361">
        <v>0</v>
      </c>
      <c r="Q178" s="361">
        <v>0</v>
      </c>
      <c r="R178" s="361">
        <v>0</v>
      </c>
      <c r="S178" s="361">
        <v>0</v>
      </c>
      <c r="T178" s="103">
        <v>0</v>
      </c>
      <c r="U178" s="361">
        <v>0</v>
      </c>
      <c r="V178" s="406" t="s">
        <v>976</v>
      </c>
      <c r="W178" s="361">
        <v>354</v>
      </c>
      <c r="X178" s="380">
        <v>991160.7</v>
      </c>
      <c r="Y178" s="380">
        <v>0</v>
      </c>
      <c r="Z178" s="380">
        <v>0</v>
      </c>
      <c r="AA178" s="380">
        <v>0</v>
      </c>
      <c r="AB178" s="380">
        <v>0</v>
      </c>
      <c r="AC178" s="380">
        <v>0</v>
      </c>
      <c r="AD178" s="380">
        <v>0</v>
      </c>
      <c r="AE178" s="380">
        <v>0</v>
      </c>
      <c r="AF178" s="380">
        <v>0</v>
      </c>
      <c r="AG178" s="380">
        <v>0</v>
      </c>
      <c r="AH178" s="380">
        <v>0</v>
      </c>
      <c r="AI178" s="380">
        <v>0</v>
      </c>
      <c r="AJ178" s="380">
        <v>71085.119999999995</v>
      </c>
      <c r="AK178" s="380">
        <v>16511.2</v>
      </c>
      <c r="AL178" s="380">
        <v>0</v>
      </c>
      <c r="AM178" s="410"/>
      <c r="AN178" s="390">
        <f>I178/'Приложение 1.1'!J176</f>
        <v>0</v>
      </c>
      <c r="AO178" s="390" t="e">
        <f t="shared" si="89"/>
        <v>#DIV/0!</v>
      </c>
      <c r="AP178" s="390" t="e">
        <f t="shared" si="90"/>
        <v>#DIV/0!</v>
      </c>
      <c r="AQ178" s="390" t="e">
        <f t="shared" si="91"/>
        <v>#DIV/0!</v>
      </c>
      <c r="AR178" s="390" t="e">
        <f t="shared" si="92"/>
        <v>#DIV/0!</v>
      </c>
      <c r="AS178" s="390" t="e">
        <f t="shared" si="93"/>
        <v>#DIV/0!</v>
      </c>
      <c r="AT178" s="390" t="e">
        <f t="shared" si="94"/>
        <v>#DIV/0!</v>
      </c>
      <c r="AU178" s="390">
        <f t="shared" si="95"/>
        <v>2799.8889830508474</v>
      </c>
      <c r="AV178" s="390" t="e">
        <f t="shared" si="96"/>
        <v>#DIV/0!</v>
      </c>
      <c r="AW178" s="390" t="e">
        <f t="shared" si="97"/>
        <v>#DIV/0!</v>
      </c>
      <c r="AX178" s="390" t="e">
        <f t="shared" si="98"/>
        <v>#DIV/0!</v>
      </c>
      <c r="AY178" s="390">
        <f>AI178/'Приложение 1.1'!J176</f>
        <v>0</v>
      </c>
      <c r="AZ178" s="390">
        <v>730.08</v>
      </c>
      <c r="BA178" s="390">
        <v>2070.12</v>
      </c>
      <c r="BB178" s="390">
        <v>848.92</v>
      </c>
      <c r="BC178" s="390">
        <v>819.73</v>
      </c>
      <c r="BD178" s="390">
        <v>611.5</v>
      </c>
      <c r="BE178" s="390">
        <v>1080.04</v>
      </c>
      <c r="BF178" s="390">
        <v>2102000</v>
      </c>
      <c r="BG178" s="390">
        <f t="shared" si="99"/>
        <v>4422.8500000000004</v>
      </c>
      <c r="BH178" s="390">
        <v>8748.57</v>
      </c>
      <c r="BI178" s="390">
        <v>3389.61</v>
      </c>
      <c r="BJ178" s="390">
        <v>5995.76</v>
      </c>
      <c r="BK178" s="390">
        <v>548.62</v>
      </c>
      <c r="BL178" s="391" t="str">
        <f t="shared" si="100"/>
        <v xml:space="preserve"> </v>
      </c>
      <c r="BM178" s="391" t="e">
        <f t="shared" si="101"/>
        <v>#DIV/0!</v>
      </c>
      <c r="BN178" s="391" t="e">
        <f t="shared" si="102"/>
        <v>#DIV/0!</v>
      </c>
      <c r="BO178" s="391" t="e">
        <f t="shared" si="103"/>
        <v>#DIV/0!</v>
      </c>
      <c r="BP178" s="391" t="e">
        <f t="shared" si="104"/>
        <v>#DIV/0!</v>
      </c>
      <c r="BQ178" s="391" t="e">
        <f t="shared" si="105"/>
        <v>#DIV/0!</v>
      </c>
      <c r="BR178" s="391" t="e">
        <f t="shared" si="106"/>
        <v>#DIV/0!</v>
      </c>
      <c r="BS178" s="391" t="str">
        <f t="shared" si="107"/>
        <v xml:space="preserve"> </v>
      </c>
      <c r="BT178" s="391" t="e">
        <f t="shared" si="108"/>
        <v>#DIV/0!</v>
      </c>
      <c r="BU178" s="391" t="e">
        <f t="shared" si="109"/>
        <v>#DIV/0!</v>
      </c>
      <c r="BV178" s="391" t="e">
        <f t="shared" si="110"/>
        <v>#DIV/0!</v>
      </c>
      <c r="BW178" s="391" t="str">
        <f t="shared" si="111"/>
        <v xml:space="preserve"> </v>
      </c>
      <c r="BX178" s="408"/>
      <c r="BY178" s="388">
        <f t="shared" si="215"/>
        <v>6.5895395053837058</v>
      </c>
      <c r="BZ178" s="392">
        <f t="shared" si="216"/>
        <v>1.5305763664926137</v>
      </c>
      <c r="CA178" s="393">
        <f t="shared" si="217"/>
        <v>3047.3362146892655</v>
      </c>
      <c r="CB178" s="390">
        <f t="shared" si="87"/>
        <v>4621.88</v>
      </c>
      <c r="CC178" s="18" t="str">
        <f t="shared" si="88"/>
        <v xml:space="preserve"> </v>
      </c>
      <c r="CD178" s="409"/>
    </row>
    <row r="179" spans="1:82" s="26" customFormat="1" ht="24.75" customHeight="1">
      <c r="A179" s="579" t="s">
        <v>221</v>
      </c>
      <c r="B179" s="579"/>
      <c r="C179" s="405">
        <f>SUM(C174:C178)</f>
        <v>14298.199999999999</v>
      </c>
      <c r="D179" s="368" t="s">
        <v>388</v>
      </c>
      <c r="E179" s="405"/>
      <c r="F179" s="405"/>
      <c r="G179" s="405">
        <f>ROUND(SUM(G174:G178),2)</f>
        <v>17850703.27</v>
      </c>
      <c r="H179" s="405">
        <f>ROUND(SUM(H174:H178),2)</f>
        <v>4699304.4000000004</v>
      </c>
      <c r="I179" s="405">
        <f t="shared" ref="I179:U179" si="218">SUM(I174:I178)</f>
        <v>950495.33</v>
      </c>
      <c r="J179" s="405">
        <f t="shared" si="218"/>
        <v>1177.44</v>
      </c>
      <c r="K179" s="405">
        <f t="shared" si="218"/>
        <v>1572836.05</v>
      </c>
      <c r="L179" s="405">
        <f t="shared" si="218"/>
        <v>0</v>
      </c>
      <c r="M179" s="405">
        <f t="shared" si="218"/>
        <v>0</v>
      </c>
      <c r="N179" s="405">
        <f t="shared" si="218"/>
        <v>891.1</v>
      </c>
      <c r="O179" s="405">
        <f t="shared" si="218"/>
        <v>718401.69</v>
      </c>
      <c r="P179" s="405">
        <f t="shared" si="218"/>
        <v>1532</v>
      </c>
      <c r="Q179" s="405">
        <f t="shared" si="218"/>
        <v>920544.25</v>
      </c>
      <c r="R179" s="405">
        <f t="shared" si="218"/>
        <v>625.6</v>
      </c>
      <c r="S179" s="405">
        <f t="shared" si="218"/>
        <v>537027.07999999996</v>
      </c>
      <c r="T179" s="411">
        <f t="shared" si="218"/>
        <v>0</v>
      </c>
      <c r="U179" s="405">
        <f t="shared" si="218"/>
        <v>0</v>
      </c>
      <c r="V179" s="405" t="s">
        <v>388</v>
      </c>
      <c r="W179" s="405">
        <f t="shared" ref="W179:AL179" si="219">SUM(W174:W178)</f>
        <v>3543.12</v>
      </c>
      <c r="X179" s="405">
        <f t="shared" si="219"/>
        <v>11814788.129999999</v>
      </c>
      <c r="Y179" s="405">
        <f t="shared" si="219"/>
        <v>0</v>
      </c>
      <c r="Z179" s="405">
        <f t="shared" si="219"/>
        <v>0</v>
      </c>
      <c r="AA179" s="405">
        <f t="shared" si="219"/>
        <v>0</v>
      </c>
      <c r="AB179" s="405">
        <f t="shared" si="219"/>
        <v>0</v>
      </c>
      <c r="AC179" s="405">
        <f t="shared" si="219"/>
        <v>0</v>
      </c>
      <c r="AD179" s="405">
        <f t="shared" si="219"/>
        <v>0</v>
      </c>
      <c r="AE179" s="405">
        <f t="shared" si="219"/>
        <v>0</v>
      </c>
      <c r="AF179" s="405">
        <f t="shared" si="219"/>
        <v>0</v>
      </c>
      <c r="AG179" s="405">
        <f t="shared" si="219"/>
        <v>0</v>
      </c>
      <c r="AH179" s="405">
        <f t="shared" si="219"/>
        <v>0</v>
      </c>
      <c r="AI179" s="405">
        <f t="shared" si="219"/>
        <v>0</v>
      </c>
      <c r="AJ179" s="405">
        <f t="shared" si="219"/>
        <v>922607.66</v>
      </c>
      <c r="AK179" s="405">
        <f t="shared" si="219"/>
        <v>414003.08</v>
      </c>
      <c r="AL179" s="405">
        <f t="shared" si="219"/>
        <v>0</v>
      </c>
      <c r="AN179" s="390">
        <f>I179/'Приложение 1.1'!J177</f>
        <v>66.476572575568952</v>
      </c>
      <c r="AO179" s="390">
        <f t="shared" si="89"/>
        <v>1335.8099351134665</v>
      </c>
      <c r="AP179" s="390" t="e">
        <f t="shared" si="90"/>
        <v>#DIV/0!</v>
      </c>
      <c r="AQ179" s="390">
        <f t="shared" si="91"/>
        <v>806.19648748737507</v>
      </c>
      <c r="AR179" s="390">
        <f t="shared" si="92"/>
        <v>600.87744778067884</v>
      </c>
      <c r="AS179" s="390">
        <f t="shared" si="93"/>
        <v>858.41924552429657</v>
      </c>
      <c r="AT179" s="390" t="e">
        <f t="shared" si="94"/>
        <v>#DIV/0!</v>
      </c>
      <c r="AU179" s="390">
        <f t="shared" si="95"/>
        <v>3334.5718265257738</v>
      </c>
      <c r="AV179" s="390" t="e">
        <f t="shared" si="96"/>
        <v>#DIV/0!</v>
      </c>
      <c r="AW179" s="390" t="e">
        <f t="shared" si="97"/>
        <v>#DIV/0!</v>
      </c>
      <c r="AX179" s="390" t="e">
        <f t="shared" si="98"/>
        <v>#DIV/0!</v>
      </c>
      <c r="AY179" s="390">
        <f>AI179/'Приложение 1.1'!J177</f>
        <v>0</v>
      </c>
      <c r="AZ179" s="390">
        <v>730.08</v>
      </c>
      <c r="BA179" s="390">
        <v>2070.12</v>
      </c>
      <c r="BB179" s="390">
        <v>848.92</v>
      </c>
      <c r="BC179" s="390">
        <v>819.73</v>
      </c>
      <c r="BD179" s="390">
        <v>611.5</v>
      </c>
      <c r="BE179" s="390">
        <v>1080.04</v>
      </c>
      <c r="BF179" s="390">
        <v>2102000</v>
      </c>
      <c r="BG179" s="390">
        <f t="shared" si="99"/>
        <v>4422.8500000000004</v>
      </c>
      <c r="BH179" s="390">
        <v>8748.57</v>
      </c>
      <c r="BI179" s="390">
        <v>3389.61</v>
      </c>
      <c r="BJ179" s="390">
        <v>5995.76</v>
      </c>
      <c r="BK179" s="390">
        <v>548.62</v>
      </c>
      <c r="BL179" s="391" t="str">
        <f t="shared" si="100"/>
        <v xml:space="preserve"> </v>
      </c>
      <c r="BM179" s="391" t="str">
        <f t="shared" si="101"/>
        <v xml:space="preserve"> </v>
      </c>
      <c r="BN179" s="391" t="e">
        <f t="shared" si="102"/>
        <v>#DIV/0!</v>
      </c>
      <c r="BO179" s="391" t="str">
        <f t="shared" si="103"/>
        <v xml:space="preserve"> </v>
      </c>
      <c r="BP179" s="391" t="str">
        <f t="shared" si="104"/>
        <v xml:space="preserve"> </v>
      </c>
      <c r="BQ179" s="391" t="str">
        <f t="shared" si="105"/>
        <v xml:space="preserve"> </v>
      </c>
      <c r="BR179" s="391" t="e">
        <f t="shared" si="106"/>
        <v>#DIV/0!</v>
      </c>
      <c r="BS179" s="391" t="str">
        <f t="shared" si="107"/>
        <v xml:space="preserve"> </v>
      </c>
      <c r="BT179" s="391" t="e">
        <f t="shared" si="108"/>
        <v>#DIV/0!</v>
      </c>
      <c r="BU179" s="391" t="e">
        <f t="shared" si="109"/>
        <v>#DIV/0!</v>
      </c>
      <c r="BV179" s="391" t="e">
        <f t="shared" si="110"/>
        <v>#DIV/0!</v>
      </c>
      <c r="BW179" s="391" t="str">
        <f t="shared" si="111"/>
        <v xml:space="preserve"> </v>
      </c>
      <c r="BY179" s="388">
        <f t="shared" si="215"/>
        <v>5.1684667323474027</v>
      </c>
      <c r="BZ179" s="392">
        <f t="shared" si="216"/>
        <v>2.319253610000767</v>
      </c>
      <c r="CA179" s="393">
        <f t="shared" si="217"/>
        <v>5038.1311584140531</v>
      </c>
      <c r="CB179" s="390">
        <f>IF(V179="ПК",4814.95,4621.88)</f>
        <v>4621.88</v>
      </c>
      <c r="CC179" s="18" t="str">
        <f t="shared" si="88"/>
        <v>+</v>
      </c>
    </row>
    <row r="180" spans="1:82" s="26" customFormat="1" ht="12.75" customHeight="1">
      <c r="A180" s="433" t="s">
        <v>230</v>
      </c>
      <c r="B180" s="434"/>
      <c r="C180" s="434"/>
      <c r="D180" s="434"/>
      <c r="E180" s="434"/>
      <c r="F180" s="434"/>
      <c r="G180" s="434"/>
      <c r="H180" s="434"/>
      <c r="I180" s="434"/>
      <c r="J180" s="434"/>
      <c r="K180" s="434"/>
      <c r="L180" s="434"/>
      <c r="M180" s="434"/>
      <c r="N180" s="434"/>
      <c r="O180" s="434"/>
      <c r="P180" s="434"/>
      <c r="Q180" s="434"/>
      <c r="R180" s="434"/>
      <c r="S180" s="434"/>
      <c r="T180" s="434"/>
      <c r="U180" s="434"/>
      <c r="V180" s="434"/>
      <c r="W180" s="434"/>
      <c r="X180" s="434"/>
      <c r="Y180" s="434"/>
      <c r="Z180" s="434"/>
      <c r="AA180" s="434"/>
      <c r="AB180" s="434"/>
      <c r="AC180" s="434"/>
      <c r="AD180" s="434"/>
      <c r="AE180" s="434"/>
      <c r="AF180" s="434"/>
      <c r="AG180" s="434"/>
      <c r="AH180" s="434"/>
      <c r="AI180" s="434"/>
      <c r="AJ180" s="434"/>
      <c r="AK180" s="434"/>
      <c r="AL180" s="434"/>
      <c r="AN180" s="390" t="e">
        <f>I180/'Приложение 1.1'!J178</f>
        <v>#DIV/0!</v>
      </c>
      <c r="AO180" s="390" t="e">
        <f t="shared" si="89"/>
        <v>#DIV/0!</v>
      </c>
      <c r="AP180" s="390" t="e">
        <f t="shared" si="90"/>
        <v>#DIV/0!</v>
      </c>
      <c r="AQ180" s="390" t="e">
        <f t="shared" si="91"/>
        <v>#DIV/0!</v>
      </c>
      <c r="AR180" s="390" t="e">
        <f t="shared" si="92"/>
        <v>#DIV/0!</v>
      </c>
      <c r="AS180" s="390" t="e">
        <f t="shared" si="93"/>
        <v>#DIV/0!</v>
      </c>
      <c r="AT180" s="390" t="e">
        <f t="shared" si="94"/>
        <v>#DIV/0!</v>
      </c>
      <c r="AU180" s="390" t="e">
        <f t="shared" si="95"/>
        <v>#DIV/0!</v>
      </c>
      <c r="AV180" s="390" t="e">
        <f t="shared" si="96"/>
        <v>#DIV/0!</v>
      </c>
      <c r="AW180" s="390" t="e">
        <f t="shared" si="97"/>
        <v>#DIV/0!</v>
      </c>
      <c r="AX180" s="390" t="e">
        <f t="shared" si="98"/>
        <v>#DIV/0!</v>
      </c>
      <c r="AY180" s="390" t="e">
        <f>AI180/'Приложение 1.1'!J178</f>
        <v>#DIV/0!</v>
      </c>
      <c r="AZ180" s="390">
        <v>730.08</v>
      </c>
      <c r="BA180" s="390">
        <v>2070.12</v>
      </c>
      <c r="BB180" s="390">
        <v>848.92</v>
      </c>
      <c r="BC180" s="390">
        <v>819.73</v>
      </c>
      <c r="BD180" s="390">
        <v>611.5</v>
      </c>
      <c r="BE180" s="390">
        <v>1080.04</v>
      </c>
      <c r="BF180" s="390">
        <v>2102000</v>
      </c>
      <c r="BG180" s="390">
        <f t="shared" si="99"/>
        <v>4422.8500000000004</v>
      </c>
      <c r="BH180" s="390">
        <v>8748.57</v>
      </c>
      <c r="BI180" s="390">
        <v>3389.61</v>
      </c>
      <c r="BJ180" s="390">
        <v>5995.76</v>
      </c>
      <c r="BK180" s="390">
        <v>548.62</v>
      </c>
      <c r="BL180" s="391" t="e">
        <f t="shared" si="100"/>
        <v>#DIV/0!</v>
      </c>
      <c r="BM180" s="391" t="e">
        <f t="shared" si="101"/>
        <v>#DIV/0!</v>
      </c>
      <c r="BN180" s="391" t="e">
        <f t="shared" si="102"/>
        <v>#DIV/0!</v>
      </c>
      <c r="BO180" s="391" t="e">
        <f t="shared" si="103"/>
        <v>#DIV/0!</v>
      </c>
      <c r="BP180" s="391" t="e">
        <f t="shared" si="104"/>
        <v>#DIV/0!</v>
      </c>
      <c r="BQ180" s="391" t="e">
        <f t="shared" si="105"/>
        <v>#DIV/0!</v>
      </c>
      <c r="BR180" s="391" t="e">
        <f t="shared" si="106"/>
        <v>#DIV/0!</v>
      </c>
      <c r="BS180" s="391" t="e">
        <f t="shared" si="107"/>
        <v>#DIV/0!</v>
      </c>
      <c r="BT180" s="391" t="e">
        <f t="shared" si="108"/>
        <v>#DIV/0!</v>
      </c>
      <c r="BU180" s="391" t="e">
        <f t="shared" si="109"/>
        <v>#DIV/0!</v>
      </c>
      <c r="BV180" s="391" t="e">
        <f t="shared" si="110"/>
        <v>#DIV/0!</v>
      </c>
      <c r="BW180" s="391" t="e">
        <f t="shared" si="111"/>
        <v>#DIV/0!</v>
      </c>
      <c r="BY180" s="388" t="e">
        <f t="shared" si="215"/>
        <v>#DIV/0!</v>
      </c>
      <c r="BZ180" s="392" t="e">
        <f t="shared" si="216"/>
        <v>#DIV/0!</v>
      </c>
      <c r="CA180" s="393" t="e">
        <f t="shared" si="217"/>
        <v>#DIV/0!</v>
      </c>
      <c r="CB180" s="390">
        <f t="shared" si="87"/>
        <v>4621.88</v>
      </c>
      <c r="CC180" s="18" t="e">
        <f t="shared" si="88"/>
        <v>#DIV/0!</v>
      </c>
    </row>
    <row r="181" spans="1:82" s="26" customFormat="1" ht="9" customHeight="1">
      <c r="A181" s="368">
        <v>161</v>
      </c>
      <c r="B181" s="186" t="s">
        <v>751</v>
      </c>
      <c r="C181" s="190">
        <v>3936.1</v>
      </c>
      <c r="D181" s="187"/>
      <c r="E181" s="188"/>
      <c r="F181" s="412"/>
      <c r="G181" s="178">
        <f>ROUND(H181+U181+X181+Z181+AB181+AD181+AF181+AH181+AI181+AJ181+AK181+AL181,2)</f>
        <v>3820316.92</v>
      </c>
      <c r="H181" s="361">
        <f t="shared" ref="H181:H193" si="220">I181+K181+M181+O181+Q181+S181</f>
        <v>0</v>
      </c>
      <c r="I181" s="190">
        <v>0</v>
      </c>
      <c r="J181" s="190">
        <v>0</v>
      </c>
      <c r="K181" s="190">
        <v>0</v>
      </c>
      <c r="L181" s="190">
        <v>0</v>
      </c>
      <c r="M181" s="190">
        <v>0</v>
      </c>
      <c r="N181" s="361">
        <v>0</v>
      </c>
      <c r="O181" s="361">
        <v>0</v>
      </c>
      <c r="P181" s="361">
        <v>0</v>
      </c>
      <c r="Q181" s="361">
        <v>0</v>
      </c>
      <c r="R181" s="361">
        <v>0</v>
      </c>
      <c r="S181" s="361">
        <v>0</v>
      </c>
      <c r="T181" s="103">
        <v>0</v>
      </c>
      <c r="U181" s="361">
        <v>0</v>
      </c>
      <c r="V181" s="188" t="s">
        <v>975</v>
      </c>
      <c r="W181" s="361">
        <v>1132.8</v>
      </c>
      <c r="X181" s="361">
        <v>3651481.41</v>
      </c>
      <c r="Y181" s="380">
        <v>0</v>
      </c>
      <c r="Z181" s="380">
        <v>0</v>
      </c>
      <c r="AA181" s="380">
        <v>0</v>
      </c>
      <c r="AB181" s="380">
        <v>0</v>
      </c>
      <c r="AC181" s="380">
        <v>0</v>
      </c>
      <c r="AD181" s="380">
        <v>0</v>
      </c>
      <c r="AE181" s="380">
        <v>0</v>
      </c>
      <c r="AF181" s="380">
        <v>0</v>
      </c>
      <c r="AG181" s="380">
        <v>0</v>
      </c>
      <c r="AH181" s="380">
        <v>0</v>
      </c>
      <c r="AI181" s="380">
        <v>0</v>
      </c>
      <c r="AJ181" s="380">
        <v>112557.01</v>
      </c>
      <c r="AK181" s="380">
        <v>56278.5</v>
      </c>
      <c r="AL181" s="380">
        <v>0</v>
      </c>
      <c r="AN181" s="390">
        <f>I181/'Приложение 1.1'!J179</f>
        <v>0</v>
      </c>
      <c r="AO181" s="390" t="e">
        <f t="shared" si="89"/>
        <v>#DIV/0!</v>
      </c>
      <c r="AP181" s="390" t="e">
        <f t="shared" si="90"/>
        <v>#DIV/0!</v>
      </c>
      <c r="AQ181" s="390" t="e">
        <f t="shared" si="91"/>
        <v>#DIV/0!</v>
      </c>
      <c r="AR181" s="390" t="e">
        <f t="shared" si="92"/>
        <v>#DIV/0!</v>
      </c>
      <c r="AS181" s="390" t="e">
        <f t="shared" si="93"/>
        <v>#DIV/0!</v>
      </c>
      <c r="AT181" s="390" t="e">
        <f t="shared" si="94"/>
        <v>#DIV/0!</v>
      </c>
      <c r="AU181" s="390">
        <f t="shared" si="95"/>
        <v>3223.4122616525428</v>
      </c>
      <c r="AV181" s="390" t="e">
        <f t="shared" si="96"/>
        <v>#DIV/0!</v>
      </c>
      <c r="AW181" s="390" t="e">
        <f t="shared" si="97"/>
        <v>#DIV/0!</v>
      </c>
      <c r="AX181" s="390" t="e">
        <f t="shared" si="98"/>
        <v>#DIV/0!</v>
      </c>
      <c r="AY181" s="390">
        <f>AI181/'Приложение 1.1'!J179</f>
        <v>0</v>
      </c>
      <c r="AZ181" s="390">
        <v>730.08</v>
      </c>
      <c r="BA181" s="390">
        <v>2070.12</v>
      </c>
      <c r="BB181" s="390">
        <v>848.92</v>
      </c>
      <c r="BC181" s="390">
        <v>819.73</v>
      </c>
      <c r="BD181" s="390">
        <v>611.5</v>
      </c>
      <c r="BE181" s="390">
        <v>1080.04</v>
      </c>
      <c r="BF181" s="390">
        <v>2102000</v>
      </c>
      <c r="BG181" s="390">
        <f t="shared" si="99"/>
        <v>4607.6000000000004</v>
      </c>
      <c r="BH181" s="390">
        <v>8748.57</v>
      </c>
      <c r="BI181" s="390">
        <v>3389.61</v>
      </c>
      <c r="BJ181" s="390">
        <v>5995.76</v>
      </c>
      <c r="BK181" s="390">
        <v>548.62</v>
      </c>
      <c r="BL181" s="391" t="str">
        <f t="shared" si="100"/>
        <v xml:space="preserve"> </v>
      </c>
      <c r="BM181" s="391" t="e">
        <f t="shared" si="101"/>
        <v>#DIV/0!</v>
      </c>
      <c r="BN181" s="391" t="e">
        <f t="shared" si="102"/>
        <v>#DIV/0!</v>
      </c>
      <c r="BO181" s="391" t="e">
        <f t="shared" si="103"/>
        <v>#DIV/0!</v>
      </c>
      <c r="BP181" s="391" t="e">
        <f t="shared" si="104"/>
        <v>#DIV/0!</v>
      </c>
      <c r="BQ181" s="391" t="e">
        <f t="shared" si="105"/>
        <v>#DIV/0!</v>
      </c>
      <c r="BR181" s="391" t="e">
        <f t="shared" si="106"/>
        <v>#DIV/0!</v>
      </c>
      <c r="BS181" s="391" t="str">
        <f t="shared" si="107"/>
        <v xml:space="preserve"> </v>
      </c>
      <c r="BT181" s="391" t="e">
        <f t="shared" si="108"/>
        <v>#DIV/0!</v>
      </c>
      <c r="BU181" s="391" t="e">
        <f t="shared" si="109"/>
        <v>#DIV/0!</v>
      </c>
      <c r="BV181" s="391" t="e">
        <f t="shared" si="110"/>
        <v>#DIV/0!</v>
      </c>
      <c r="BW181" s="391" t="str">
        <f t="shared" si="111"/>
        <v xml:space="preserve"> </v>
      </c>
      <c r="BY181" s="388">
        <f t="shared" si="215"/>
        <v>2.9462741536113186</v>
      </c>
      <c r="BZ181" s="392">
        <f t="shared" si="216"/>
        <v>1.4731369459264652</v>
      </c>
      <c r="CA181" s="393">
        <f t="shared" si="217"/>
        <v>3372.4549081920904</v>
      </c>
      <c r="CB181" s="390">
        <f t="shared" si="87"/>
        <v>4814.95</v>
      </c>
      <c r="CC181" s="18" t="str">
        <f t="shared" si="88"/>
        <v xml:space="preserve"> </v>
      </c>
    </row>
    <row r="182" spans="1:82" s="26" customFormat="1" ht="9" customHeight="1">
      <c r="A182" s="368">
        <v>162</v>
      </c>
      <c r="B182" s="186" t="s">
        <v>752</v>
      </c>
      <c r="C182" s="190">
        <v>2892.3</v>
      </c>
      <c r="D182" s="187"/>
      <c r="E182" s="188"/>
      <c r="F182" s="412"/>
      <c r="G182" s="178">
        <f>ROUND(H182+U182+X182+Z182+AB182+AD182+AF182+AH182+AI182+AJ182+AK182+AL182,2)</f>
        <v>2396302.2000000002</v>
      </c>
      <c r="H182" s="361">
        <f t="shared" si="220"/>
        <v>0</v>
      </c>
      <c r="I182" s="190">
        <v>0</v>
      </c>
      <c r="J182" s="190">
        <v>0</v>
      </c>
      <c r="K182" s="190">
        <v>0</v>
      </c>
      <c r="L182" s="190">
        <v>0</v>
      </c>
      <c r="M182" s="190">
        <v>0</v>
      </c>
      <c r="N182" s="361">
        <v>0</v>
      </c>
      <c r="O182" s="361">
        <v>0</v>
      </c>
      <c r="P182" s="361">
        <v>0</v>
      </c>
      <c r="Q182" s="361">
        <v>0</v>
      </c>
      <c r="R182" s="361">
        <v>0</v>
      </c>
      <c r="S182" s="361">
        <v>0</v>
      </c>
      <c r="T182" s="103">
        <v>0</v>
      </c>
      <c r="U182" s="361">
        <v>0</v>
      </c>
      <c r="V182" s="188" t="s">
        <v>975</v>
      </c>
      <c r="W182" s="361">
        <v>1195.79</v>
      </c>
      <c r="X182" s="361">
        <v>2288402.7200000002</v>
      </c>
      <c r="Y182" s="380">
        <v>0</v>
      </c>
      <c r="Z182" s="380">
        <v>0</v>
      </c>
      <c r="AA182" s="380">
        <v>0</v>
      </c>
      <c r="AB182" s="380">
        <v>0</v>
      </c>
      <c r="AC182" s="380">
        <v>0</v>
      </c>
      <c r="AD182" s="380">
        <v>0</v>
      </c>
      <c r="AE182" s="380">
        <v>0</v>
      </c>
      <c r="AF182" s="380">
        <v>0</v>
      </c>
      <c r="AG182" s="380">
        <v>0</v>
      </c>
      <c r="AH182" s="380">
        <v>0</v>
      </c>
      <c r="AI182" s="380">
        <v>0</v>
      </c>
      <c r="AJ182" s="380">
        <v>71932.990000000005</v>
      </c>
      <c r="AK182" s="380">
        <v>35966.49</v>
      </c>
      <c r="AL182" s="380">
        <v>0</v>
      </c>
      <c r="AN182" s="390">
        <f>I182/'Приложение 1.1'!J180</f>
        <v>0</v>
      </c>
      <c r="AO182" s="390" t="e">
        <f t="shared" si="89"/>
        <v>#DIV/0!</v>
      </c>
      <c r="AP182" s="390" t="e">
        <f t="shared" si="90"/>
        <v>#DIV/0!</v>
      </c>
      <c r="AQ182" s="390" t="e">
        <f t="shared" si="91"/>
        <v>#DIV/0!</v>
      </c>
      <c r="AR182" s="390" t="e">
        <f t="shared" si="92"/>
        <v>#DIV/0!</v>
      </c>
      <c r="AS182" s="390" t="e">
        <f t="shared" si="93"/>
        <v>#DIV/0!</v>
      </c>
      <c r="AT182" s="390" t="e">
        <f t="shared" si="94"/>
        <v>#DIV/0!</v>
      </c>
      <c r="AU182" s="390">
        <f t="shared" si="95"/>
        <v>1913.7162210756071</v>
      </c>
      <c r="AV182" s="390" t="e">
        <f t="shared" si="96"/>
        <v>#DIV/0!</v>
      </c>
      <c r="AW182" s="390" t="e">
        <f t="shared" si="97"/>
        <v>#DIV/0!</v>
      </c>
      <c r="AX182" s="390" t="e">
        <f t="shared" si="98"/>
        <v>#DIV/0!</v>
      </c>
      <c r="AY182" s="390">
        <f>AI182/'Приложение 1.1'!J180</f>
        <v>0</v>
      </c>
      <c r="AZ182" s="390">
        <v>730.08</v>
      </c>
      <c r="BA182" s="390">
        <v>2070.12</v>
      </c>
      <c r="BB182" s="390">
        <v>848.92</v>
      </c>
      <c r="BC182" s="390">
        <v>819.73</v>
      </c>
      <c r="BD182" s="390">
        <v>611.5</v>
      </c>
      <c r="BE182" s="390">
        <v>1080.04</v>
      </c>
      <c r="BF182" s="390">
        <v>2102000</v>
      </c>
      <c r="BG182" s="390">
        <f t="shared" si="99"/>
        <v>4607.6000000000004</v>
      </c>
      <c r="BH182" s="390">
        <v>8748.57</v>
      </c>
      <c r="BI182" s="390">
        <v>3389.61</v>
      </c>
      <c r="BJ182" s="390">
        <v>5995.76</v>
      </c>
      <c r="BK182" s="390">
        <v>548.62</v>
      </c>
      <c r="BL182" s="391" t="str">
        <f t="shared" si="100"/>
        <v xml:space="preserve"> </v>
      </c>
      <c r="BM182" s="391" t="e">
        <f t="shared" si="101"/>
        <v>#DIV/0!</v>
      </c>
      <c r="BN182" s="391" t="e">
        <f t="shared" si="102"/>
        <v>#DIV/0!</v>
      </c>
      <c r="BO182" s="391" t="e">
        <f t="shared" si="103"/>
        <v>#DIV/0!</v>
      </c>
      <c r="BP182" s="391" t="e">
        <f t="shared" si="104"/>
        <v>#DIV/0!</v>
      </c>
      <c r="BQ182" s="391" t="e">
        <f t="shared" si="105"/>
        <v>#DIV/0!</v>
      </c>
      <c r="BR182" s="391" t="e">
        <f t="shared" si="106"/>
        <v>#DIV/0!</v>
      </c>
      <c r="BS182" s="391" t="str">
        <f t="shared" si="107"/>
        <v xml:space="preserve"> </v>
      </c>
      <c r="BT182" s="391" t="e">
        <f t="shared" si="108"/>
        <v>#DIV/0!</v>
      </c>
      <c r="BU182" s="391" t="e">
        <f t="shared" si="109"/>
        <v>#DIV/0!</v>
      </c>
      <c r="BV182" s="391" t="e">
        <f t="shared" si="110"/>
        <v>#DIV/0!</v>
      </c>
      <c r="BW182" s="391" t="str">
        <f t="shared" si="111"/>
        <v xml:space="preserve"> </v>
      </c>
      <c r="BY182" s="388">
        <f t="shared" si="215"/>
        <v>3.0018329908473147</v>
      </c>
      <c r="BZ182" s="392">
        <f t="shared" si="216"/>
        <v>1.500916286768839</v>
      </c>
      <c r="CA182" s="393">
        <f t="shared" si="217"/>
        <v>2003.9490211491986</v>
      </c>
      <c r="CB182" s="390">
        <f t="shared" si="87"/>
        <v>4814.95</v>
      </c>
      <c r="CC182" s="18" t="str">
        <f t="shared" si="88"/>
        <v xml:space="preserve"> </v>
      </c>
    </row>
    <row r="183" spans="1:82" s="26" customFormat="1" ht="9" customHeight="1">
      <c r="A183" s="368">
        <v>163</v>
      </c>
      <c r="B183" s="186" t="s">
        <v>753</v>
      </c>
      <c r="C183" s="190">
        <v>4096.3999999999996</v>
      </c>
      <c r="D183" s="187"/>
      <c r="E183" s="188"/>
      <c r="F183" s="412"/>
      <c r="G183" s="178">
        <f>ROUND(H183+U183+X183+Z183+AB183+AD183+AF183+AH183+AJ183+AK183+AL183+AI183,2)</f>
        <v>821854.38</v>
      </c>
      <c r="H183" s="361">
        <f>ROUND(I183+K183+M183+O183+Q183+S183,2)</f>
        <v>730818.23</v>
      </c>
      <c r="I183" s="190">
        <v>0</v>
      </c>
      <c r="J183" s="190">
        <v>0</v>
      </c>
      <c r="K183" s="190">
        <v>0</v>
      </c>
      <c r="L183" s="190">
        <v>0</v>
      </c>
      <c r="M183" s="190">
        <v>0</v>
      </c>
      <c r="N183" s="361">
        <v>334.2</v>
      </c>
      <c r="O183" s="361">
        <v>190694.78</v>
      </c>
      <c r="P183" s="361">
        <v>0</v>
      </c>
      <c r="Q183" s="361">
        <v>0</v>
      </c>
      <c r="R183" s="361">
        <v>587</v>
      </c>
      <c r="S183" s="361">
        <v>540123.44999999995</v>
      </c>
      <c r="T183" s="103">
        <v>0</v>
      </c>
      <c r="U183" s="361">
        <v>0</v>
      </c>
      <c r="V183" s="188"/>
      <c r="W183" s="361">
        <v>0</v>
      </c>
      <c r="X183" s="361">
        <v>0</v>
      </c>
      <c r="Y183" s="380">
        <v>0</v>
      </c>
      <c r="Z183" s="380">
        <v>0</v>
      </c>
      <c r="AA183" s="380">
        <v>0</v>
      </c>
      <c r="AB183" s="380">
        <v>0</v>
      </c>
      <c r="AC183" s="380">
        <v>0</v>
      </c>
      <c r="AD183" s="380">
        <v>0</v>
      </c>
      <c r="AE183" s="380">
        <v>0</v>
      </c>
      <c r="AF183" s="380">
        <v>0</v>
      </c>
      <c r="AG183" s="380">
        <v>0</v>
      </c>
      <c r="AH183" s="380">
        <v>0</v>
      </c>
      <c r="AI183" s="380">
        <v>14658.78</v>
      </c>
      <c r="AJ183" s="380">
        <v>48603.78</v>
      </c>
      <c r="AK183" s="380">
        <v>27773.59</v>
      </c>
      <c r="AL183" s="380">
        <v>0</v>
      </c>
      <c r="AN183" s="390">
        <f>I183/'Приложение 1.1'!J181</f>
        <v>0</v>
      </c>
      <c r="AO183" s="390" t="e">
        <f t="shared" si="89"/>
        <v>#DIV/0!</v>
      </c>
      <c r="AP183" s="390" t="e">
        <f t="shared" si="90"/>
        <v>#DIV/0!</v>
      </c>
      <c r="AQ183" s="390">
        <f t="shared" si="91"/>
        <v>570.6007779772591</v>
      </c>
      <c r="AR183" s="390" t="e">
        <f t="shared" si="92"/>
        <v>#DIV/0!</v>
      </c>
      <c r="AS183" s="390">
        <f t="shared" si="93"/>
        <v>920.14216354344114</v>
      </c>
      <c r="AT183" s="390" t="e">
        <f t="shared" si="94"/>
        <v>#DIV/0!</v>
      </c>
      <c r="AU183" s="390" t="e">
        <f t="shared" si="95"/>
        <v>#DIV/0!</v>
      </c>
      <c r="AV183" s="390" t="e">
        <f t="shared" si="96"/>
        <v>#DIV/0!</v>
      </c>
      <c r="AW183" s="390" t="e">
        <f t="shared" si="97"/>
        <v>#DIV/0!</v>
      </c>
      <c r="AX183" s="390" t="e">
        <f t="shared" si="98"/>
        <v>#DIV/0!</v>
      </c>
      <c r="AY183" s="390">
        <f>AI183/'Приложение 1.1'!J181</f>
        <v>3.5784542525144034</v>
      </c>
      <c r="AZ183" s="390">
        <v>730.08</v>
      </c>
      <c r="BA183" s="390">
        <v>2070.12</v>
      </c>
      <c r="BB183" s="390">
        <v>848.92</v>
      </c>
      <c r="BC183" s="390">
        <v>819.73</v>
      </c>
      <c r="BD183" s="390">
        <v>611.5</v>
      </c>
      <c r="BE183" s="390">
        <v>1080.04</v>
      </c>
      <c r="BF183" s="390">
        <v>2102000</v>
      </c>
      <c r="BG183" s="390">
        <f t="shared" si="99"/>
        <v>4422.8500000000004</v>
      </c>
      <c r="BH183" s="390">
        <v>8748.57</v>
      </c>
      <c r="BI183" s="390">
        <v>3389.61</v>
      </c>
      <c r="BJ183" s="390">
        <v>5995.76</v>
      </c>
      <c r="BK183" s="390">
        <v>548.62</v>
      </c>
      <c r="BL183" s="391" t="str">
        <f t="shared" si="100"/>
        <v xml:space="preserve"> </v>
      </c>
      <c r="BM183" s="391" t="e">
        <f t="shared" si="101"/>
        <v>#DIV/0!</v>
      </c>
      <c r="BN183" s="391" t="e">
        <f t="shared" si="102"/>
        <v>#DIV/0!</v>
      </c>
      <c r="BO183" s="391" t="str">
        <f t="shared" si="103"/>
        <v xml:space="preserve"> </v>
      </c>
      <c r="BP183" s="391" t="e">
        <f t="shared" si="104"/>
        <v>#DIV/0!</v>
      </c>
      <c r="BQ183" s="391" t="str">
        <f t="shared" si="105"/>
        <v xml:space="preserve"> </v>
      </c>
      <c r="BR183" s="391" t="e">
        <f t="shared" si="106"/>
        <v>#DIV/0!</v>
      </c>
      <c r="BS183" s="391" t="e">
        <f t="shared" si="107"/>
        <v>#DIV/0!</v>
      </c>
      <c r="BT183" s="391" t="e">
        <f t="shared" si="108"/>
        <v>#DIV/0!</v>
      </c>
      <c r="BU183" s="391" t="e">
        <f t="shared" si="109"/>
        <v>#DIV/0!</v>
      </c>
      <c r="BV183" s="391" t="e">
        <f t="shared" si="110"/>
        <v>#DIV/0!</v>
      </c>
      <c r="BW183" s="391" t="str">
        <f t="shared" si="111"/>
        <v xml:space="preserve"> </v>
      </c>
      <c r="BY183" s="388">
        <f t="shared" si="215"/>
        <v>5.9139162828334628</v>
      </c>
      <c r="BZ183" s="392">
        <f t="shared" si="216"/>
        <v>3.3793809068706304</v>
      </c>
      <c r="CA183" s="393" t="e">
        <f t="shared" si="217"/>
        <v>#DIV/0!</v>
      </c>
      <c r="CB183" s="390">
        <f t="shared" si="87"/>
        <v>4621.88</v>
      </c>
      <c r="CC183" s="18" t="e">
        <f t="shared" si="88"/>
        <v>#DIV/0!</v>
      </c>
    </row>
    <row r="184" spans="1:82" s="26" customFormat="1" ht="9" customHeight="1">
      <c r="A184" s="368">
        <v>164</v>
      </c>
      <c r="B184" s="186" t="s">
        <v>754</v>
      </c>
      <c r="C184" s="190">
        <v>3701.7</v>
      </c>
      <c r="D184" s="187"/>
      <c r="E184" s="188"/>
      <c r="F184" s="412"/>
      <c r="G184" s="178">
        <f t="shared" ref="G184:G191" si="221">ROUND(H184+U184+X184+Z184+AB184+AD184+AF184+AH184+AI184+AJ184+AK184+AL184,2)</f>
        <v>2965641.46</v>
      </c>
      <c r="H184" s="361">
        <f t="shared" si="220"/>
        <v>0</v>
      </c>
      <c r="I184" s="190">
        <v>0</v>
      </c>
      <c r="J184" s="190">
        <v>0</v>
      </c>
      <c r="K184" s="190">
        <v>0</v>
      </c>
      <c r="L184" s="190">
        <v>0</v>
      </c>
      <c r="M184" s="190">
        <v>0</v>
      </c>
      <c r="N184" s="361">
        <v>0</v>
      </c>
      <c r="O184" s="361">
        <v>0</v>
      </c>
      <c r="P184" s="361">
        <v>0</v>
      </c>
      <c r="Q184" s="361">
        <v>0</v>
      </c>
      <c r="R184" s="361">
        <v>0</v>
      </c>
      <c r="S184" s="361">
        <v>0</v>
      </c>
      <c r="T184" s="103">
        <v>0</v>
      </c>
      <c r="U184" s="361">
        <v>0</v>
      </c>
      <c r="V184" s="188" t="s">
        <v>975</v>
      </c>
      <c r="W184" s="361">
        <v>1115.55</v>
      </c>
      <c r="X184" s="361">
        <v>2832095.71</v>
      </c>
      <c r="Y184" s="380">
        <v>0</v>
      </c>
      <c r="Z184" s="380">
        <v>0</v>
      </c>
      <c r="AA184" s="380">
        <v>0</v>
      </c>
      <c r="AB184" s="380">
        <v>0</v>
      </c>
      <c r="AC184" s="380">
        <v>0</v>
      </c>
      <c r="AD184" s="380">
        <v>0</v>
      </c>
      <c r="AE184" s="380">
        <v>0</v>
      </c>
      <c r="AF184" s="380">
        <v>0</v>
      </c>
      <c r="AG184" s="380">
        <v>0</v>
      </c>
      <c r="AH184" s="380">
        <v>0</v>
      </c>
      <c r="AI184" s="380">
        <v>0</v>
      </c>
      <c r="AJ184" s="380">
        <v>89030.5</v>
      </c>
      <c r="AK184" s="380">
        <v>44515.25</v>
      </c>
      <c r="AL184" s="380">
        <v>0</v>
      </c>
      <c r="AN184" s="390">
        <f>I184/'Приложение 1.1'!J182</f>
        <v>0</v>
      </c>
      <c r="AO184" s="390" t="e">
        <f t="shared" si="89"/>
        <v>#DIV/0!</v>
      </c>
      <c r="AP184" s="390" t="e">
        <f t="shared" si="90"/>
        <v>#DIV/0!</v>
      </c>
      <c r="AQ184" s="390" t="e">
        <f t="shared" si="91"/>
        <v>#DIV/0!</v>
      </c>
      <c r="AR184" s="390" t="e">
        <f t="shared" si="92"/>
        <v>#DIV/0!</v>
      </c>
      <c r="AS184" s="390" t="e">
        <f t="shared" si="93"/>
        <v>#DIV/0!</v>
      </c>
      <c r="AT184" s="390" t="e">
        <f t="shared" si="94"/>
        <v>#DIV/0!</v>
      </c>
      <c r="AU184" s="390">
        <f t="shared" si="95"/>
        <v>2538.743857290126</v>
      </c>
      <c r="AV184" s="390" t="e">
        <f t="shared" si="96"/>
        <v>#DIV/0!</v>
      </c>
      <c r="AW184" s="390" t="e">
        <f t="shared" si="97"/>
        <v>#DIV/0!</v>
      </c>
      <c r="AX184" s="390" t="e">
        <f t="shared" si="98"/>
        <v>#DIV/0!</v>
      </c>
      <c r="AY184" s="390">
        <f>AI184/'Приложение 1.1'!J182</f>
        <v>0</v>
      </c>
      <c r="AZ184" s="390">
        <v>730.08</v>
      </c>
      <c r="BA184" s="390">
        <v>2070.12</v>
      </c>
      <c r="BB184" s="390">
        <v>848.92</v>
      </c>
      <c r="BC184" s="390">
        <v>819.73</v>
      </c>
      <c r="BD184" s="390">
        <v>611.5</v>
      </c>
      <c r="BE184" s="390">
        <v>1080.04</v>
      </c>
      <c r="BF184" s="390">
        <v>2102000</v>
      </c>
      <c r="BG184" s="390">
        <f t="shared" si="99"/>
        <v>4607.6000000000004</v>
      </c>
      <c r="BH184" s="390">
        <v>8748.57</v>
      </c>
      <c r="BI184" s="390">
        <v>3389.61</v>
      </c>
      <c r="BJ184" s="390">
        <v>5995.76</v>
      </c>
      <c r="BK184" s="390">
        <v>548.62</v>
      </c>
      <c r="BL184" s="391" t="str">
        <f t="shared" si="100"/>
        <v xml:space="preserve"> </v>
      </c>
      <c r="BM184" s="391" t="e">
        <f t="shared" si="101"/>
        <v>#DIV/0!</v>
      </c>
      <c r="BN184" s="391" t="e">
        <f t="shared" si="102"/>
        <v>#DIV/0!</v>
      </c>
      <c r="BO184" s="391" t="e">
        <f t="shared" si="103"/>
        <v>#DIV/0!</v>
      </c>
      <c r="BP184" s="391" t="e">
        <f t="shared" si="104"/>
        <v>#DIV/0!</v>
      </c>
      <c r="BQ184" s="391" t="e">
        <f t="shared" si="105"/>
        <v>#DIV/0!</v>
      </c>
      <c r="BR184" s="391" t="e">
        <f t="shared" si="106"/>
        <v>#DIV/0!</v>
      </c>
      <c r="BS184" s="391" t="str">
        <f t="shared" si="107"/>
        <v xml:space="preserve"> </v>
      </c>
      <c r="BT184" s="391" t="e">
        <f t="shared" si="108"/>
        <v>#DIV/0!</v>
      </c>
      <c r="BU184" s="391" t="e">
        <f t="shared" si="109"/>
        <v>#DIV/0!</v>
      </c>
      <c r="BV184" s="391" t="e">
        <f t="shared" si="110"/>
        <v>#DIV/0!</v>
      </c>
      <c r="BW184" s="391" t="str">
        <f t="shared" si="111"/>
        <v xml:space="preserve"> </v>
      </c>
      <c r="BY184" s="388">
        <f t="shared" si="215"/>
        <v>3.0020655295262837</v>
      </c>
      <c r="BZ184" s="392">
        <f t="shared" si="216"/>
        <v>1.5010327647631418</v>
      </c>
      <c r="CA184" s="393">
        <f t="shared" si="217"/>
        <v>2658.4567791672271</v>
      </c>
      <c r="CB184" s="390">
        <f t="shared" si="87"/>
        <v>4814.95</v>
      </c>
      <c r="CC184" s="18" t="str">
        <f t="shared" si="88"/>
        <v xml:space="preserve"> </v>
      </c>
    </row>
    <row r="185" spans="1:82" s="26" customFormat="1" ht="9" customHeight="1">
      <c r="A185" s="368">
        <v>165</v>
      </c>
      <c r="B185" s="186" t="s">
        <v>755</v>
      </c>
      <c r="C185" s="190">
        <v>1344.9</v>
      </c>
      <c r="D185" s="187"/>
      <c r="E185" s="188"/>
      <c r="F185" s="412"/>
      <c r="G185" s="178">
        <f t="shared" si="221"/>
        <v>1376681.79</v>
      </c>
      <c r="H185" s="361">
        <f t="shared" si="220"/>
        <v>0</v>
      </c>
      <c r="I185" s="190">
        <v>0</v>
      </c>
      <c r="J185" s="190">
        <v>0</v>
      </c>
      <c r="K185" s="190">
        <v>0</v>
      </c>
      <c r="L185" s="190">
        <v>0</v>
      </c>
      <c r="M185" s="190">
        <v>0</v>
      </c>
      <c r="N185" s="361">
        <v>0</v>
      </c>
      <c r="O185" s="361">
        <v>0</v>
      </c>
      <c r="P185" s="361">
        <v>0</v>
      </c>
      <c r="Q185" s="361">
        <v>0</v>
      </c>
      <c r="R185" s="361">
        <v>0</v>
      </c>
      <c r="S185" s="361">
        <v>0</v>
      </c>
      <c r="T185" s="103">
        <v>0</v>
      </c>
      <c r="U185" s="361">
        <v>0</v>
      </c>
      <c r="V185" s="188" t="s">
        <v>976</v>
      </c>
      <c r="W185" s="361">
        <v>389.26</v>
      </c>
      <c r="X185" s="361">
        <v>1308190.28</v>
      </c>
      <c r="Y185" s="380">
        <v>0</v>
      </c>
      <c r="Z185" s="380">
        <v>0</v>
      </c>
      <c r="AA185" s="380">
        <v>0</v>
      </c>
      <c r="AB185" s="380">
        <v>0</v>
      </c>
      <c r="AC185" s="380">
        <v>0</v>
      </c>
      <c r="AD185" s="380">
        <v>0</v>
      </c>
      <c r="AE185" s="380">
        <v>0</v>
      </c>
      <c r="AF185" s="380">
        <v>0</v>
      </c>
      <c r="AG185" s="380">
        <v>0</v>
      </c>
      <c r="AH185" s="380">
        <v>0</v>
      </c>
      <c r="AI185" s="380">
        <v>0</v>
      </c>
      <c r="AJ185" s="380">
        <v>45661.01</v>
      </c>
      <c r="AK185" s="380">
        <v>22830.5</v>
      </c>
      <c r="AL185" s="380">
        <v>0</v>
      </c>
      <c r="AN185" s="390">
        <f>I185/'Приложение 1.1'!J183</f>
        <v>0</v>
      </c>
      <c r="AO185" s="390" t="e">
        <f t="shared" si="89"/>
        <v>#DIV/0!</v>
      </c>
      <c r="AP185" s="390" t="e">
        <f t="shared" si="90"/>
        <v>#DIV/0!</v>
      </c>
      <c r="AQ185" s="390" t="e">
        <f t="shared" si="91"/>
        <v>#DIV/0!</v>
      </c>
      <c r="AR185" s="390" t="e">
        <f t="shared" si="92"/>
        <v>#DIV/0!</v>
      </c>
      <c r="AS185" s="390" t="e">
        <f t="shared" si="93"/>
        <v>#DIV/0!</v>
      </c>
      <c r="AT185" s="390" t="e">
        <f t="shared" si="94"/>
        <v>#DIV/0!</v>
      </c>
      <c r="AU185" s="390">
        <f t="shared" si="95"/>
        <v>3360.710784565586</v>
      </c>
      <c r="AV185" s="390" t="e">
        <f t="shared" si="96"/>
        <v>#DIV/0!</v>
      </c>
      <c r="AW185" s="390" t="e">
        <f t="shared" si="97"/>
        <v>#DIV/0!</v>
      </c>
      <c r="AX185" s="390" t="e">
        <f t="shared" si="98"/>
        <v>#DIV/0!</v>
      </c>
      <c r="AY185" s="390">
        <f>AI185/'Приложение 1.1'!J183</f>
        <v>0</v>
      </c>
      <c r="AZ185" s="390">
        <v>730.08</v>
      </c>
      <c r="BA185" s="390">
        <v>2070.12</v>
      </c>
      <c r="BB185" s="390">
        <v>848.92</v>
      </c>
      <c r="BC185" s="390">
        <v>819.73</v>
      </c>
      <c r="BD185" s="390">
        <v>611.5</v>
      </c>
      <c r="BE185" s="390">
        <v>1080.04</v>
      </c>
      <c r="BF185" s="390">
        <v>2102000</v>
      </c>
      <c r="BG185" s="390">
        <f t="shared" si="99"/>
        <v>4422.8500000000004</v>
      </c>
      <c r="BH185" s="390">
        <v>8748.57</v>
      </c>
      <c r="BI185" s="390">
        <v>3389.61</v>
      </c>
      <c r="BJ185" s="390">
        <v>5995.76</v>
      </c>
      <c r="BK185" s="390">
        <v>548.62</v>
      </c>
      <c r="BL185" s="391" t="str">
        <f t="shared" si="100"/>
        <v xml:space="preserve"> </v>
      </c>
      <c r="BM185" s="391" t="e">
        <f t="shared" si="101"/>
        <v>#DIV/0!</v>
      </c>
      <c r="BN185" s="391" t="e">
        <f t="shared" si="102"/>
        <v>#DIV/0!</v>
      </c>
      <c r="BO185" s="391" t="e">
        <f t="shared" si="103"/>
        <v>#DIV/0!</v>
      </c>
      <c r="BP185" s="391" t="e">
        <f t="shared" si="104"/>
        <v>#DIV/0!</v>
      </c>
      <c r="BQ185" s="391" t="e">
        <f t="shared" si="105"/>
        <v>#DIV/0!</v>
      </c>
      <c r="BR185" s="391" t="e">
        <f t="shared" si="106"/>
        <v>#DIV/0!</v>
      </c>
      <c r="BS185" s="391" t="str">
        <f t="shared" si="107"/>
        <v xml:space="preserve"> </v>
      </c>
      <c r="BT185" s="391" t="e">
        <f t="shared" si="108"/>
        <v>#DIV/0!</v>
      </c>
      <c r="BU185" s="391" t="e">
        <f t="shared" si="109"/>
        <v>#DIV/0!</v>
      </c>
      <c r="BV185" s="391" t="e">
        <f t="shared" si="110"/>
        <v>#DIV/0!</v>
      </c>
      <c r="BW185" s="391" t="str">
        <f t="shared" si="111"/>
        <v xml:space="preserve"> </v>
      </c>
      <c r="BY185" s="388">
        <f t="shared" si="215"/>
        <v>3.3167439514108779</v>
      </c>
      <c r="BZ185" s="392">
        <f t="shared" si="216"/>
        <v>1.6583716125133028</v>
      </c>
      <c r="CA185" s="393">
        <f t="shared" si="217"/>
        <v>3536.6639007347276</v>
      </c>
      <c r="CB185" s="390">
        <f t="shared" si="87"/>
        <v>4621.88</v>
      </c>
      <c r="CC185" s="18" t="str">
        <f t="shared" si="88"/>
        <v xml:space="preserve"> </v>
      </c>
    </row>
    <row r="186" spans="1:82" s="26" customFormat="1" ht="9" customHeight="1">
      <c r="A186" s="368">
        <v>166</v>
      </c>
      <c r="B186" s="186" t="s">
        <v>756</v>
      </c>
      <c r="C186" s="190">
        <v>3203</v>
      </c>
      <c r="D186" s="180"/>
      <c r="E186" s="188"/>
      <c r="F186" s="412"/>
      <c r="G186" s="178">
        <f t="shared" si="221"/>
        <v>3107108.09</v>
      </c>
      <c r="H186" s="361">
        <f t="shared" si="220"/>
        <v>0</v>
      </c>
      <c r="I186" s="190">
        <v>0</v>
      </c>
      <c r="J186" s="190">
        <v>0</v>
      </c>
      <c r="K186" s="190">
        <v>0</v>
      </c>
      <c r="L186" s="190">
        <v>0</v>
      </c>
      <c r="M186" s="190">
        <v>0</v>
      </c>
      <c r="N186" s="361">
        <v>0</v>
      </c>
      <c r="O186" s="361">
        <v>0</v>
      </c>
      <c r="P186" s="361">
        <v>0</v>
      </c>
      <c r="Q186" s="361">
        <v>0</v>
      </c>
      <c r="R186" s="361">
        <v>0</v>
      </c>
      <c r="S186" s="361">
        <v>0</v>
      </c>
      <c r="T186" s="103">
        <v>0</v>
      </c>
      <c r="U186" s="361">
        <v>0</v>
      </c>
      <c r="V186" s="188" t="s">
        <v>975</v>
      </c>
      <c r="W186" s="361">
        <v>942.84</v>
      </c>
      <c r="X186" s="361">
        <v>2948871.45</v>
      </c>
      <c r="Y186" s="380">
        <v>0</v>
      </c>
      <c r="Z186" s="380">
        <v>0</v>
      </c>
      <c r="AA186" s="380">
        <v>0</v>
      </c>
      <c r="AB186" s="380">
        <v>0</v>
      </c>
      <c r="AC186" s="380">
        <v>0</v>
      </c>
      <c r="AD186" s="380">
        <v>0</v>
      </c>
      <c r="AE186" s="380">
        <v>0</v>
      </c>
      <c r="AF186" s="380">
        <v>0</v>
      </c>
      <c r="AG186" s="380">
        <v>0</v>
      </c>
      <c r="AH186" s="380">
        <v>0</v>
      </c>
      <c r="AI186" s="380">
        <v>0</v>
      </c>
      <c r="AJ186" s="380">
        <v>105491.09</v>
      </c>
      <c r="AK186" s="380">
        <v>52745.55</v>
      </c>
      <c r="AL186" s="380">
        <v>0</v>
      </c>
      <c r="AN186" s="390">
        <f>I186/'Приложение 1.1'!J184</f>
        <v>0</v>
      </c>
      <c r="AO186" s="390" t="e">
        <f t="shared" si="89"/>
        <v>#DIV/0!</v>
      </c>
      <c r="AP186" s="390" t="e">
        <f t="shared" si="90"/>
        <v>#DIV/0!</v>
      </c>
      <c r="AQ186" s="390" t="e">
        <f t="shared" si="91"/>
        <v>#DIV/0!</v>
      </c>
      <c r="AR186" s="390" t="e">
        <f t="shared" si="92"/>
        <v>#DIV/0!</v>
      </c>
      <c r="AS186" s="390" t="e">
        <f t="shared" si="93"/>
        <v>#DIV/0!</v>
      </c>
      <c r="AT186" s="390" t="e">
        <f t="shared" si="94"/>
        <v>#DIV/0!</v>
      </c>
      <c r="AU186" s="390">
        <f t="shared" si="95"/>
        <v>3127.6477981417843</v>
      </c>
      <c r="AV186" s="390" t="e">
        <f t="shared" si="96"/>
        <v>#DIV/0!</v>
      </c>
      <c r="AW186" s="390" t="e">
        <f t="shared" si="97"/>
        <v>#DIV/0!</v>
      </c>
      <c r="AX186" s="390" t="e">
        <f t="shared" si="98"/>
        <v>#DIV/0!</v>
      </c>
      <c r="AY186" s="390">
        <f>AI186/'Приложение 1.1'!J184</f>
        <v>0</v>
      </c>
      <c r="AZ186" s="390">
        <v>730.08</v>
      </c>
      <c r="BA186" s="390">
        <v>2070.12</v>
      </c>
      <c r="BB186" s="390">
        <v>848.92</v>
      </c>
      <c r="BC186" s="390">
        <v>819.73</v>
      </c>
      <c r="BD186" s="390">
        <v>611.5</v>
      </c>
      <c r="BE186" s="390">
        <v>1080.04</v>
      </c>
      <c r="BF186" s="390">
        <v>2102000</v>
      </c>
      <c r="BG186" s="390">
        <f t="shared" si="99"/>
        <v>4607.6000000000004</v>
      </c>
      <c r="BH186" s="390">
        <v>8748.57</v>
      </c>
      <c r="BI186" s="390">
        <v>3389.61</v>
      </c>
      <c r="BJ186" s="390">
        <v>5995.76</v>
      </c>
      <c r="BK186" s="390">
        <v>548.62</v>
      </c>
      <c r="BL186" s="391" t="str">
        <f t="shared" si="100"/>
        <v xml:space="preserve"> </v>
      </c>
      <c r="BM186" s="391" t="e">
        <f t="shared" si="101"/>
        <v>#DIV/0!</v>
      </c>
      <c r="BN186" s="391" t="e">
        <f t="shared" si="102"/>
        <v>#DIV/0!</v>
      </c>
      <c r="BO186" s="391" t="e">
        <f t="shared" si="103"/>
        <v>#DIV/0!</v>
      </c>
      <c r="BP186" s="391" t="e">
        <f t="shared" si="104"/>
        <v>#DIV/0!</v>
      </c>
      <c r="BQ186" s="391" t="e">
        <f t="shared" si="105"/>
        <v>#DIV/0!</v>
      </c>
      <c r="BR186" s="391" t="e">
        <f t="shared" si="106"/>
        <v>#DIV/0!</v>
      </c>
      <c r="BS186" s="391" t="str">
        <f t="shared" si="107"/>
        <v xml:space="preserve"> </v>
      </c>
      <c r="BT186" s="391" t="e">
        <f t="shared" si="108"/>
        <v>#DIV/0!</v>
      </c>
      <c r="BU186" s="391" t="e">
        <f t="shared" si="109"/>
        <v>#DIV/0!</v>
      </c>
      <c r="BV186" s="391" t="e">
        <f t="shared" si="110"/>
        <v>#DIV/0!</v>
      </c>
      <c r="BW186" s="391" t="str">
        <f t="shared" si="111"/>
        <v xml:space="preserve"> </v>
      </c>
      <c r="BY186" s="388">
        <f t="shared" si="215"/>
        <v>3.3951535300466489</v>
      </c>
      <c r="BZ186" s="392">
        <f t="shared" si="216"/>
        <v>1.6975769259446654</v>
      </c>
      <c r="CA186" s="393">
        <f t="shared" si="217"/>
        <v>3295.4775889864663</v>
      </c>
      <c r="CB186" s="390">
        <f t="shared" si="87"/>
        <v>4814.95</v>
      </c>
      <c r="CC186" s="18" t="str">
        <f t="shared" si="88"/>
        <v xml:space="preserve"> </v>
      </c>
    </row>
    <row r="187" spans="1:82" s="26" customFormat="1" ht="9" customHeight="1">
      <c r="A187" s="368">
        <v>167</v>
      </c>
      <c r="B187" s="186" t="s">
        <v>757</v>
      </c>
      <c r="C187" s="190">
        <v>1271</v>
      </c>
      <c r="D187" s="180"/>
      <c r="E187" s="188"/>
      <c r="F187" s="412"/>
      <c r="G187" s="178">
        <f t="shared" si="221"/>
        <v>1864331.58</v>
      </c>
      <c r="H187" s="361">
        <f t="shared" si="220"/>
        <v>0</v>
      </c>
      <c r="I187" s="190">
        <v>0</v>
      </c>
      <c r="J187" s="190">
        <v>0</v>
      </c>
      <c r="K187" s="190">
        <v>0</v>
      </c>
      <c r="L187" s="190">
        <v>0</v>
      </c>
      <c r="M187" s="190">
        <v>0</v>
      </c>
      <c r="N187" s="361">
        <v>0</v>
      </c>
      <c r="O187" s="361">
        <v>0</v>
      </c>
      <c r="P187" s="361">
        <v>0</v>
      </c>
      <c r="Q187" s="361">
        <v>0</v>
      </c>
      <c r="R187" s="361">
        <v>0</v>
      </c>
      <c r="S187" s="361">
        <v>0</v>
      </c>
      <c r="T187" s="103">
        <v>0</v>
      </c>
      <c r="U187" s="361">
        <v>0</v>
      </c>
      <c r="V187" s="188" t="s">
        <v>975</v>
      </c>
      <c r="W187" s="361">
        <v>598</v>
      </c>
      <c r="X187" s="361">
        <v>1774763.67</v>
      </c>
      <c r="Y187" s="380">
        <v>0</v>
      </c>
      <c r="Z187" s="380">
        <v>0</v>
      </c>
      <c r="AA187" s="380">
        <v>0</v>
      </c>
      <c r="AB187" s="380">
        <v>0</v>
      </c>
      <c r="AC187" s="380">
        <v>0</v>
      </c>
      <c r="AD187" s="380">
        <v>0</v>
      </c>
      <c r="AE187" s="380">
        <v>0</v>
      </c>
      <c r="AF187" s="380">
        <v>0</v>
      </c>
      <c r="AG187" s="380">
        <v>0</v>
      </c>
      <c r="AH187" s="380">
        <v>0</v>
      </c>
      <c r="AI187" s="380">
        <v>0</v>
      </c>
      <c r="AJ187" s="380">
        <v>59711.94</v>
      </c>
      <c r="AK187" s="380">
        <v>29855.97</v>
      </c>
      <c r="AL187" s="380">
        <v>0</v>
      </c>
      <c r="AN187" s="390">
        <f>I187/'Приложение 1.1'!J185</f>
        <v>0</v>
      </c>
      <c r="AO187" s="390" t="e">
        <f t="shared" si="89"/>
        <v>#DIV/0!</v>
      </c>
      <c r="AP187" s="390" t="e">
        <f t="shared" si="90"/>
        <v>#DIV/0!</v>
      </c>
      <c r="AQ187" s="390" t="e">
        <f t="shared" si="91"/>
        <v>#DIV/0!</v>
      </c>
      <c r="AR187" s="390" t="e">
        <f t="shared" si="92"/>
        <v>#DIV/0!</v>
      </c>
      <c r="AS187" s="390" t="e">
        <f t="shared" si="93"/>
        <v>#DIV/0!</v>
      </c>
      <c r="AT187" s="390" t="e">
        <f t="shared" si="94"/>
        <v>#DIV/0!</v>
      </c>
      <c r="AU187" s="390">
        <f t="shared" si="95"/>
        <v>2967.8322240802672</v>
      </c>
      <c r="AV187" s="390" t="e">
        <f t="shared" si="96"/>
        <v>#DIV/0!</v>
      </c>
      <c r="AW187" s="390" t="e">
        <f t="shared" si="97"/>
        <v>#DIV/0!</v>
      </c>
      <c r="AX187" s="390" t="e">
        <f t="shared" si="98"/>
        <v>#DIV/0!</v>
      </c>
      <c r="AY187" s="390">
        <f>AI187/'Приложение 1.1'!J185</f>
        <v>0</v>
      </c>
      <c r="AZ187" s="390">
        <v>730.08</v>
      </c>
      <c r="BA187" s="390">
        <v>2070.12</v>
      </c>
      <c r="BB187" s="390">
        <v>848.92</v>
      </c>
      <c r="BC187" s="390">
        <v>819.73</v>
      </c>
      <c r="BD187" s="390">
        <v>611.5</v>
      </c>
      <c r="BE187" s="390">
        <v>1080.04</v>
      </c>
      <c r="BF187" s="390">
        <v>2102000</v>
      </c>
      <c r="BG187" s="390">
        <f t="shared" si="99"/>
        <v>4607.6000000000004</v>
      </c>
      <c r="BH187" s="390">
        <v>8748.57</v>
      </c>
      <c r="BI187" s="390">
        <v>3389.61</v>
      </c>
      <c r="BJ187" s="390">
        <v>5995.76</v>
      </c>
      <c r="BK187" s="390">
        <v>548.62</v>
      </c>
      <c r="BL187" s="391" t="str">
        <f t="shared" si="100"/>
        <v xml:space="preserve"> </v>
      </c>
      <c r="BM187" s="391" t="e">
        <f t="shared" si="101"/>
        <v>#DIV/0!</v>
      </c>
      <c r="BN187" s="391" t="e">
        <f t="shared" si="102"/>
        <v>#DIV/0!</v>
      </c>
      <c r="BO187" s="391" t="e">
        <f t="shared" si="103"/>
        <v>#DIV/0!</v>
      </c>
      <c r="BP187" s="391" t="e">
        <f t="shared" si="104"/>
        <v>#DIV/0!</v>
      </c>
      <c r="BQ187" s="391" t="e">
        <f t="shared" si="105"/>
        <v>#DIV/0!</v>
      </c>
      <c r="BR187" s="391" t="e">
        <f t="shared" si="106"/>
        <v>#DIV/0!</v>
      </c>
      <c r="BS187" s="391" t="str">
        <f t="shared" si="107"/>
        <v xml:space="preserve"> </v>
      </c>
      <c r="BT187" s="391" t="e">
        <f t="shared" si="108"/>
        <v>#DIV/0!</v>
      </c>
      <c r="BU187" s="391" t="e">
        <f t="shared" si="109"/>
        <v>#DIV/0!</v>
      </c>
      <c r="BV187" s="391" t="e">
        <f t="shared" si="110"/>
        <v>#DIV/0!</v>
      </c>
      <c r="BW187" s="391" t="str">
        <f t="shared" si="111"/>
        <v xml:space="preserve"> </v>
      </c>
      <c r="BY187" s="388">
        <f t="shared" si="215"/>
        <v>3.2028605126133196</v>
      </c>
      <c r="BZ187" s="392">
        <f t="shared" si="216"/>
        <v>1.6014302563066598</v>
      </c>
      <c r="CA187" s="393">
        <f t="shared" si="217"/>
        <v>3117.6113377926422</v>
      </c>
      <c r="CB187" s="390">
        <f t="shared" si="87"/>
        <v>4814.95</v>
      </c>
      <c r="CC187" s="18" t="str">
        <f t="shared" si="88"/>
        <v xml:space="preserve"> </v>
      </c>
    </row>
    <row r="188" spans="1:82" s="26" customFormat="1" ht="9" customHeight="1">
      <c r="A188" s="368">
        <v>168</v>
      </c>
      <c r="B188" s="186" t="s">
        <v>758</v>
      </c>
      <c r="C188" s="190">
        <v>4444.8</v>
      </c>
      <c r="D188" s="180"/>
      <c r="E188" s="188"/>
      <c r="F188" s="412"/>
      <c r="G188" s="178">
        <f t="shared" si="221"/>
        <v>4739836.54</v>
      </c>
      <c r="H188" s="361">
        <f t="shared" si="220"/>
        <v>0</v>
      </c>
      <c r="I188" s="190">
        <v>0</v>
      </c>
      <c r="J188" s="190">
        <v>0</v>
      </c>
      <c r="K188" s="190">
        <v>0</v>
      </c>
      <c r="L188" s="190">
        <v>0</v>
      </c>
      <c r="M188" s="190">
        <v>0</v>
      </c>
      <c r="N188" s="361">
        <v>0</v>
      </c>
      <c r="O188" s="361">
        <v>0</v>
      </c>
      <c r="P188" s="361">
        <v>0</v>
      </c>
      <c r="Q188" s="361">
        <v>0</v>
      </c>
      <c r="R188" s="361">
        <v>0</v>
      </c>
      <c r="S188" s="361">
        <v>0</v>
      </c>
      <c r="T188" s="103">
        <v>0</v>
      </c>
      <c r="U188" s="361">
        <v>0</v>
      </c>
      <c r="V188" s="188" t="s">
        <v>975</v>
      </c>
      <c r="W188" s="361">
        <v>1346</v>
      </c>
      <c r="X188" s="361">
        <v>4538905.8499999996</v>
      </c>
      <c r="Y188" s="380">
        <v>0</v>
      </c>
      <c r="Z188" s="380">
        <v>0</v>
      </c>
      <c r="AA188" s="380">
        <v>0</v>
      </c>
      <c r="AB188" s="380">
        <v>0</v>
      </c>
      <c r="AC188" s="380">
        <v>0</v>
      </c>
      <c r="AD188" s="380">
        <v>0</v>
      </c>
      <c r="AE188" s="380">
        <v>0</v>
      </c>
      <c r="AF188" s="380">
        <v>0</v>
      </c>
      <c r="AG188" s="380">
        <v>0</v>
      </c>
      <c r="AH188" s="380">
        <v>0</v>
      </c>
      <c r="AI188" s="380">
        <v>0</v>
      </c>
      <c r="AJ188" s="380">
        <v>133953.79</v>
      </c>
      <c r="AK188" s="380">
        <v>66976.899999999994</v>
      </c>
      <c r="AL188" s="380">
        <v>0</v>
      </c>
      <c r="AN188" s="390">
        <f>I188/'Приложение 1.1'!J186</f>
        <v>0</v>
      </c>
      <c r="AO188" s="390" t="e">
        <f t="shared" si="89"/>
        <v>#DIV/0!</v>
      </c>
      <c r="AP188" s="390" t="e">
        <f t="shared" si="90"/>
        <v>#DIV/0!</v>
      </c>
      <c r="AQ188" s="390" t="e">
        <f t="shared" si="91"/>
        <v>#DIV/0!</v>
      </c>
      <c r="AR188" s="390" t="e">
        <f t="shared" si="92"/>
        <v>#DIV/0!</v>
      </c>
      <c r="AS188" s="390" t="e">
        <f t="shared" si="93"/>
        <v>#DIV/0!</v>
      </c>
      <c r="AT188" s="390" t="e">
        <f t="shared" si="94"/>
        <v>#DIV/0!</v>
      </c>
      <c r="AU188" s="390">
        <f t="shared" si="95"/>
        <v>3372.1440193164931</v>
      </c>
      <c r="AV188" s="390" t="e">
        <f t="shared" si="96"/>
        <v>#DIV/0!</v>
      </c>
      <c r="AW188" s="390" t="e">
        <f t="shared" si="97"/>
        <v>#DIV/0!</v>
      </c>
      <c r="AX188" s="390" t="e">
        <f t="shared" si="98"/>
        <v>#DIV/0!</v>
      </c>
      <c r="AY188" s="390">
        <f>AI188/'Приложение 1.1'!J186</f>
        <v>0</v>
      </c>
      <c r="AZ188" s="390">
        <v>730.08</v>
      </c>
      <c r="BA188" s="390">
        <v>2070.12</v>
      </c>
      <c r="BB188" s="390">
        <v>848.92</v>
      </c>
      <c r="BC188" s="390">
        <v>819.73</v>
      </c>
      <c r="BD188" s="390">
        <v>611.5</v>
      </c>
      <c r="BE188" s="390">
        <v>1080.04</v>
      </c>
      <c r="BF188" s="390">
        <v>2102000</v>
      </c>
      <c r="BG188" s="390">
        <f t="shared" si="99"/>
        <v>4607.6000000000004</v>
      </c>
      <c r="BH188" s="390">
        <v>8748.57</v>
      </c>
      <c r="BI188" s="390">
        <v>3389.61</v>
      </c>
      <c r="BJ188" s="390">
        <v>5995.76</v>
      </c>
      <c r="BK188" s="390">
        <v>548.62</v>
      </c>
      <c r="BL188" s="391" t="str">
        <f t="shared" si="100"/>
        <v xml:space="preserve"> </v>
      </c>
      <c r="BM188" s="391" t="e">
        <f t="shared" si="101"/>
        <v>#DIV/0!</v>
      </c>
      <c r="BN188" s="391" t="e">
        <f t="shared" si="102"/>
        <v>#DIV/0!</v>
      </c>
      <c r="BO188" s="391" t="e">
        <f t="shared" si="103"/>
        <v>#DIV/0!</v>
      </c>
      <c r="BP188" s="391" t="e">
        <f t="shared" si="104"/>
        <v>#DIV/0!</v>
      </c>
      <c r="BQ188" s="391" t="e">
        <f t="shared" si="105"/>
        <v>#DIV/0!</v>
      </c>
      <c r="BR188" s="391" t="e">
        <f t="shared" si="106"/>
        <v>#DIV/0!</v>
      </c>
      <c r="BS188" s="391" t="str">
        <f t="shared" si="107"/>
        <v xml:space="preserve"> </v>
      </c>
      <c r="BT188" s="391" t="e">
        <f t="shared" si="108"/>
        <v>#DIV/0!</v>
      </c>
      <c r="BU188" s="391" t="e">
        <f t="shared" si="109"/>
        <v>#DIV/0!</v>
      </c>
      <c r="BV188" s="391" t="e">
        <f t="shared" si="110"/>
        <v>#DIV/0!</v>
      </c>
      <c r="BW188" s="391" t="str">
        <f t="shared" si="111"/>
        <v xml:space="preserve"> </v>
      </c>
      <c r="BY188" s="388">
        <f t="shared" si="215"/>
        <v>2.8261267845325317</v>
      </c>
      <c r="BZ188" s="392">
        <f t="shared" si="216"/>
        <v>1.4130634977551355</v>
      </c>
      <c r="CA188" s="393">
        <f t="shared" si="217"/>
        <v>3521.4238781575036</v>
      </c>
      <c r="CB188" s="390">
        <f t="shared" si="87"/>
        <v>4814.95</v>
      </c>
      <c r="CC188" s="18" t="str">
        <f t="shared" si="88"/>
        <v xml:space="preserve"> </v>
      </c>
    </row>
    <row r="189" spans="1:82" s="26" customFormat="1" ht="9" customHeight="1">
      <c r="A189" s="368">
        <v>169</v>
      </c>
      <c r="B189" s="186" t="s">
        <v>759</v>
      </c>
      <c r="C189" s="190">
        <v>861.6</v>
      </c>
      <c r="D189" s="180"/>
      <c r="E189" s="188"/>
      <c r="F189" s="412"/>
      <c r="G189" s="178">
        <f t="shared" si="221"/>
        <v>2525225.21</v>
      </c>
      <c r="H189" s="361">
        <f t="shared" si="220"/>
        <v>0</v>
      </c>
      <c r="I189" s="190">
        <v>0</v>
      </c>
      <c r="J189" s="190">
        <v>0</v>
      </c>
      <c r="K189" s="190">
        <v>0</v>
      </c>
      <c r="L189" s="190">
        <v>0</v>
      </c>
      <c r="M189" s="190">
        <v>0</v>
      </c>
      <c r="N189" s="361">
        <v>0</v>
      </c>
      <c r="O189" s="361">
        <v>0</v>
      </c>
      <c r="P189" s="361">
        <v>0</v>
      </c>
      <c r="Q189" s="361">
        <v>0</v>
      </c>
      <c r="R189" s="361">
        <v>0</v>
      </c>
      <c r="S189" s="361">
        <v>0</v>
      </c>
      <c r="T189" s="103">
        <v>0</v>
      </c>
      <c r="U189" s="361">
        <v>0</v>
      </c>
      <c r="V189" s="188" t="s">
        <v>975</v>
      </c>
      <c r="W189" s="361">
        <v>770.92</v>
      </c>
      <c r="X189" s="361">
        <v>2408804.11</v>
      </c>
      <c r="Y189" s="380">
        <v>0</v>
      </c>
      <c r="Z189" s="380">
        <v>0</v>
      </c>
      <c r="AA189" s="380">
        <v>0</v>
      </c>
      <c r="AB189" s="380">
        <v>0</v>
      </c>
      <c r="AC189" s="380">
        <v>0</v>
      </c>
      <c r="AD189" s="380">
        <v>0</v>
      </c>
      <c r="AE189" s="380">
        <v>0</v>
      </c>
      <c r="AF189" s="380">
        <v>0</v>
      </c>
      <c r="AG189" s="380">
        <v>0</v>
      </c>
      <c r="AH189" s="380">
        <v>0</v>
      </c>
      <c r="AI189" s="380">
        <v>0</v>
      </c>
      <c r="AJ189" s="380">
        <v>77614.06</v>
      </c>
      <c r="AK189" s="380">
        <v>38807.040000000001</v>
      </c>
      <c r="AL189" s="380">
        <v>0</v>
      </c>
      <c r="AN189" s="390">
        <f>I189/'Приложение 1.1'!J187</f>
        <v>0</v>
      </c>
      <c r="AO189" s="390" t="e">
        <f t="shared" si="89"/>
        <v>#DIV/0!</v>
      </c>
      <c r="AP189" s="390" t="e">
        <f t="shared" si="90"/>
        <v>#DIV/0!</v>
      </c>
      <c r="AQ189" s="390" t="e">
        <f t="shared" si="91"/>
        <v>#DIV/0!</v>
      </c>
      <c r="AR189" s="390" t="e">
        <f t="shared" si="92"/>
        <v>#DIV/0!</v>
      </c>
      <c r="AS189" s="390" t="e">
        <f t="shared" si="93"/>
        <v>#DIV/0!</v>
      </c>
      <c r="AT189" s="390" t="e">
        <f t="shared" si="94"/>
        <v>#DIV/0!</v>
      </c>
      <c r="AU189" s="390">
        <f t="shared" si="95"/>
        <v>3124.5837570694753</v>
      </c>
      <c r="AV189" s="390" t="e">
        <f t="shared" si="96"/>
        <v>#DIV/0!</v>
      </c>
      <c r="AW189" s="390" t="e">
        <f t="shared" si="97"/>
        <v>#DIV/0!</v>
      </c>
      <c r="AX189" s="390" t="e">
        <f t="shared" si="98"/>
        <v>#DIV/0!</v>
      </c>
      <c r="AY189" s="390">
        <f>AI189/'Приложение 1.1'!J187</f>
        <v>0</v>
      </c>
      <c r="AZ189" s="390">
        <v>730.08</v>
      </c>
      <c r="BA189" s="390">
        <v>2070.12</v>
      </c>
      <c r="BB189" s="390">
        <v>848.92</v>
      </c>
      <c r="BC189" s="390">
        <v>819.73</v>
      </c>
      <c r="BD189" s="390">
        <v>611.5</v>
      </c>
      <c r="BE189" s="390">
        <v>1080.04</v>
      </c>
      <c r="BF189" s="390">
        <v>2102000</v>
      </c>
      <c r="BG189" s="390">
        <f t="shared" si="99"/>
        <v>4607.6000000000004</v>
      </c>
      <c r="BH189" s="390">
        <v>8748.57</v>
      </c>
      <c r="BI189" s="390">
        <v>3389.61</v>
      </c>
      <c r="BJ189" s="390">
        <v>5995.76</v>
      </c>
      <c r="BK189" s="390">
        <v>548.62</v>
      </c>
      <c r="BL189" s="391" t="str">
        <f t="shared" si="100"/>
        <v xml:space="preserve"> </v>
      </c>
      <c r="BM189" s="391" t="e">
        <f t="shared" si="101"/>
        <v>#DIV/0!</v>
      </c>
      <c r="BN189" s="391" t="e">
        <f t="shared" si="102"/>
        <v>#DIV/0!</v>
      </c>
      <c r="BO189" s="391" t="e">
        <f t="shared" si="103"/>
        <v>#DIV/0!</v>
      </c>
      <c r="BP189" s="391" t="e">
        <f t="shared" si="104"/>
        <v>#DIV/0!</v>
      </c>
      <c r="BQ189" s="391" t="e">
        <f t="shared" si="105"/>
        <v>#DIV/0!</v>
      </c>
      <c r="BR189" s="391" t="e">
        <f t="shared" si="106"/>
        <v>#DIV/0!</v>
      </c>
      <c r="BS189" s="391" t="str">
        <f t="shared" si="107"/>
        <v xml:space="preserve"> </v>
      </c>
      <c r="BT189" s="391" t="e">
        <f t="shared" si="108"/>
        <v>#DIV/0!</v>
      </c>
      <c r="BU189" s="391" t="e">
        <f t="shared" si="109"/>
        <v>#DIV/0!</v>
      </c>
      <c r="BV189" s="391" t="e">
        <f t="shared" si="110"/>
        <v>#DIV/0!</v>
      </c>
      <c r="BW189" s="391" t="str">
        <f t="shared" si="111"/>
        <v xml:space="preserve"> </v>
      </c>
      <c r="BY189" s="388">
        <f t="shared" si="215"/>
        <v>3.073550022098821</v>
      </c>
      <c r="BZ189" s="392">
        <f t="shared" si="216"/>
        <v>1.5367754070536941</v>
      </c>
      <c r="CA189" s="393">
        <f t="shared" si="217"/>
        <v>3275.5995563742022</v>
      </c>
      <c r="CB189" s="390">
        <f t="shared" si="87"/>
        <v>4814.95</v>
      </c>
      <c r="CC189" s="18" t="str">
        <f t="shared" si="88"/>
        <v xml:space="preserve"> </v>
      </c>
    </row>
    <row r="190" spans="1:82" s="26" customFormat="1" ht="9" customHeight="1">
      <c r="A190" s="368">
        <v>170</v>
      </c>
      <c r="B190" s="186" t="s">
        <v>760</v>
      </c>
      <c r="C190" s="190">
        <v>836.9</v>
      </c>
      <c r="D190" s="180"/>
      <c r="E190" s="188"/>
      <c r="F190" s="412"/>
      <c r="G190" s="178">
        <f t="shared" si="221"/>
        <v>2034198.35</v>
      </c>
      <c r="H190" s="361">
        <f t="shared" si="220"/>
        <v>0</v>
      </c>
      <c r="I190" s="190">
        <v>0</v>
      </c>
      <c r="J190" s="190">
        <v>0</v>
      </c>
      <c r="K190" s="190">
        <v>0</v>
      </c>
      <c r="L190" s="190">
        <v>0</v>
      </c>
      <c r="M190" s="190">
        <v>0</v>
      </c>
      <c r="N190" s="361">
        <v>0</v>
      </c>
      <c r="O190" s="361">
        <v>0</v>
      </c>
      <c r="P190" s="361">
        <v>0</v>
      </c>
      <c r="Q190" s="361">
        <v>0</v>
      </c>
      <c r="R190" s="361">
        <v>0</v>
      </c>
      <c r="S190" s="361">
        <v>0</v>
      </c>
      <c r="T190" s="103">
        <v>0</v>
      </c>
      <c r="U190" s="361">
        <v>0</v>
      </c>
      <c r="V190" s="188" t="s">
        <v>975</v>
      </c>
      <c r="W190" s="361">
        <v>696.38</v>
      </c>
      <c r="X190" s="361">
        <v>1932240.21</v>
      </c>
      <c r="Y190" s="380">
        <v>0</v>
      </c>
      <c r="Z190" s="380">
        <v>0</v>
      </c>
      <c r="AA190" s="380">
        <v>0</v>
      </c>
      <c r="AB190" s="380">
        <v>0</v>
      </c>
      <c r="AC190" s="380">
        <v>0</v>
      </c>
      <c r="AD190" s="380">
        <v>0</v>
      </c>
      <c r="AE190" s="380">
        <v>0</v>
      </c>
      <c r="AF190" s="380">
        <v>0</v>
      </c>
      <c r="AG190" s="380">
        <v>0</v>
      </c>
      <c r="AH190" s="380">
        <v>0</v>
      </c>
      <c r="AI190" s="380">
        <v>0</v>
      </c>
      <c r="AJ190" s="380">
        <v>67972.09</v>
      </c>
      <c r="AK190" s="380">
        <v>33986.050000000003</v>
      </c>
      <c r="AL190" s="380">
        <v>0</v>
      </c>
      <c r="AN190" s="390">
        <f>I190/'Приложение 1.1'!J188</f>
        <v>0</v>
      </c>
      <c r="AO190" s="390" t="e">
        <f t="shared" si="89"/>
        <v>#DIV/0!</v>
      </c>
      <c r="AP190" s="390" t="e">
        <f t="shared" si="90"/>
        <v>#DIV/0!</v>
      </c>
      <c r="AQ190" s="390" t="e">
        <f t="shared" si="91"/>
        <v>#DIV/0!</v>
      </c>
      <c r="AR190" s="390" t="e">
        <f t="shared" si="92"/>
        <v>#DIV/0!</v>
      </c>
      <c r="AS190" s="390" t="e">
        <f t="shared" si="93"/>
        <v>#DIV/0!</v>
      </c>
      <c r="AT190" s="390" t="e">
        <f t="shared" si="94"/>
        <v>#DIV/0!</v>
      </c>
      <c r="AU190" s="390">
        <f t="shared" si="95"/>
        <v>2774.6922800769694</v>
      </c>
      <c r="AV190" s="390" t="e">
        <f t="shared" si="96"/>
        <v>#DIV/0!</v>
      </c>
      <c r="AW190" s="390" t="e">
        <f t="shared" si="97"/>
        <v>#DIV/0!</v>
      </c>
      <c r="AX190" s="390" t="e">
        <f t="shared" si="98"/>
        <v>#DIV/0!</v>
      </c>
      <c r="AY190" s="390">
        <f>AI190/'Приложение 1.1'!J188</f>
        <v>0</v>
      </c>
      <c r="AZ190" s="390">
        <v>730.08</v>
      </c>
      <c r="BA190" s="390">
        <v>2070.12</v>
      </c>
      <c r="BB190" s="390">
        <v>848.92</v>
      </c>
      <c r="BC190" s="390">
        <v>819.73</v>
      </c>
      <c r="BD190" s="390">
        <v>611.5</v>
      </c>
      <c r="BE190" s="390">
        <v>1080.04</v>
      </c>
      <c r="BF190" s="390">
        <v>2102000</v>
      </c>
      <c r="BG190" s="390">
        <f t="shared" si="99"/>
        <v>4607.6000000000004</v>
      </c>
      <c r="BH190" s="390">
        <v>8748.57</v>
      </c>
      <c r="BI190" s="390">
        <v>3389.61</v>
      </c>
      <c r="BJ190" s="390">
        <v>5995.76</v>
      </c>
      <c r="BK190" s="390">
        <v>548.62</v>
      </c>
      <c r="BL190" s="391" t="str">
        <f t="shared" si="100"/>
        <v xml:space="preserve"> </v>
      </c>
      <c r="BM190" s="391" t="e">
        <f t="shared" si="101"/>
        <v>#DIV/0!</v>
      </c>
      <c r="BN190" s="391" t="e">
        <f t="shared" si="102"/>
        <v>#DIV/0!</v>
      </c>
      <c r="BO190" s="391" t="e">
        <f t="shared" si="103"/>
        <v>#DIV/0!</v>
      </c>
      <c r="BP190" s="391" t="e">
        <f t="shared" si="104"/>
        <v>#DIV/0!</v>
      </c>
      <c r="BQ190" s="391" t="e">
        <f t="shared" si="105"/>
        <v>#DIV/0!</v>
      </c>
      <c r="BR190" s="391" t="e">
        <f t="shared" si="106"/>
        <v>#DIV/0!</v>
      </c>
      <c r="BS190" s="391" t="str">
        <f t="shared" si="107"/>
        <v xml:space="preserve"> </v>
      </c>
      <c r="BT190" s="391" t="e">
        <f t="shared" si="108"/>
        <v>#DIV/0!</v>
      </c>
      <c r="BU190" s="391" t="e">
        <f t="shared" si="109"/>
        <v>#DIV/0!</v>
      </c>
      <c r="BV190" s="391" t="e">
        <f t="shared" si="110"/>
        <v>#DIV/0!</v>
      </c>
      <c r="BW190" s="391" t="str">
        <f t="shared" si="111"/>
        <v xml:space="preserve"> </v>
      </c>
      <c r="BY190" s="388">
        <f t="shared" si="215"/>
        <v>3.3414681513235913</v>
      </c>
      <c r="BZ190" s="392">
        <f t="shared" si="216"/>
        <v>1.6707343214588686</v>
      </c>
      <c r="CA190" s="393">
        <f t="shared" si="217"/>
        <v>2921.1039231454092</v>
      </c>
      <c r="CB190" s="390">
        <f t="shared" si="87"/>
        <v>4814.95</v>
      </c>
      <c r="CC190" s="18" t="str">
        <f t="shared" si="88"/>
        <v xml:space="preserve"> </v>
      </c>
    </row>
    <row r="191" spans="1:82" s="26" customFormat="1" ht="9" customHeight="1">
      <c r="A191" s="368">
        <v>171</v>
      </c>
      <c r="B191" s="186" t="s">
        <v>761</v>
      </c>
      <c r="C191" s="190">
        <v>1990.5</v>
      </c>
      <c r="D191" s="180"/>
      <c r="E191" s="188"/>
      <c r="F191" s="412"/>
      <c r="G191" s="178">
        <f t="shared" si="221"/>
        <v>1303493.26</v>
      </c>
      <c r="H191" s="361">
        <f t="shared" si="220"/>
        <v>0</v>
      </c>
      <c r="I191" s="190">
        <v>0</v>
      </c>
      <c r="J191" s="190">
        <v>0</v>
      </c>
      <c r="K191" s="190">
        <v>0</v>
      </c>
      <c r="L191" s="190">
        <v>0</v>
      </c>
      <c r="M191" s="190">
        <v>0</v>
      </c>
      <c r="N191" s="361">
        <v>0</v>
      </c>
      <c r="O191" s="361">
        <v>0</v>
      </c>
      <c r="P191" s="361">
        <v>0</v>
      </c>
      <c r="Q191" s="361">
        <v>0</v>
      </c>
      <c r="R191" s="361">
        <v>0</v>
      </c>
      <c r="S191" s="361">
        <v>0</v>
      </c>
      <c r="T191" s="103">
        <v>0</v>
      </c>
      <c r="U191" s="361">
        <v>0</v>
      </c>
      <c r="V191" s="188" t="s">
        <v>975</v>
      </c>
      <c r="W191" s="361">
        <v>593.29999999999995</v>
      </c>
      <c r="X191" s="361">
        <v>1208551.27</v>
      </c>
      <c r="Y191" s="380">
        <v>0</v>
      </c>
      <c r="Z191" s="380">
        <v>0</v>
      </c>
      <c r="AA191" s="380">
        <v>0</v>
      </c>
      <c r="AB191" s="380">
        <v>0</v>
      </c>
      <c r="AC191" s="380">
        <v>0</v>
      </c>
      <c r="AD191" s="380">
        <v>0</v>
      </c>
      <c r="AE191" s="380">
        <v>0</v>
      </c>
      <c r="AF191" s="380">
        <v>0</v>
      </c>
      <c r="AG191" s="380">
        <v>0</v>
      </c>
      <c r="AH191" s="380">
        <v>0</v>
      </c>
      <c r="AI191" s="380">
        <v>0</v>
      </c>
      <c r="AJ191" s="380">
        <v>63294.66</v>
      </c>
      <c r="AK191" s="380">
        <v>31647.33</v>
      </c>
      <c r="AL191" s="380">
        <v>0</v>
      </c>
      <c r="AN191" s="390">
        <f>I191/'Приложение 1.1'!J189</f>
        <v>0</v>
      </c>
      <c r="AO191" s="390" t="e">
        <f t="shared" si="89"/>
        <v>#DIV/0!</v>
      </c>
      <c r="AP191" s="390" t="e">
        <f t="shared" si="90"/>
        <v>#DIV/0!</v>
      </c>
      <c r="AQ191" s="390" t="e">
        <f t="shared" si="91"/>
        <v>#DIV/0!</v>
      </c>
      <c r="AR191" s="390" t="e">
        <f t="shared" si="92"/>
        <v>#DIV/0!</v>
      </c>
      <c r="AS191" s="390" t="e">
        <f t="shared" si="93"/>
        <v>#DIV/0!</v>
      </c>
      <c r="AT191" s="390" t="e">
        <f t="shared" si="94"/>
        <v>#DIV/0!</v>
      </c>
      <c r="AU191" s="390">
        <f t="shared" si="95"/>
        <v>2036.9986010450027</v>
      </c>
      <c r="AV191" s="390" t="e">
        <f t="shared" si="96"/>
        <v>#DIV/0!</v>
      </c>
      <c r="AW191" s="390" t="e">
        <f t="shared" si="97"/>
        <v>#DIV/0!</v>
      </c>
      <c r="AX191" s="390" t="e">
        <f t="shared" si="98"/>
        <v>#DIV/0!</v>
      </c>
      <c r="AY191" s="390">
        <f>AI191/'Приложение 1.1'!J189</f>
        <v>0</v>
      </c>
      <c r="AZ191" s="390">
        <v>730.08</v>
      </c>
      <c r="BA191" s="390">
        <v>2070.12</v>
      </c>
      <c r="BB191" s="390">
        <v>848.92</v>
      </c>
      <c r="BC191" s="390">
        <v>819.73</v>
      </c>
      <c r="BD191" s="390">
        <v>611.5</v>
      </c>
      <c r="BE191" s="390">
        <v>1080.04</v>
      </c>
      <c r="BF191" s="390">
        <v>2102000</v>
      </c>
      <c r="BG191" s="390">
        <f t="shared" si="99"/>
        <v>4607.6000000000004</v>
      </c>
      <c r="BH191" s="390">
        <v>8748.57</v>
      </c>
      <c r="BI191" s="390">
        <v>3389.61</v>
      </c>
      <c r="BJ191" s="390">
        <v>5995.76</v>
      </c>
      <c r="BK191" s="390">
        <v>548.62</v>
      </c>
      <c r="BL191" s="391" t="str">
        <f t="shared" si="100"/>
        <v xml:space="preserve"> </v>
      </c>
      <c r="BM191" s="391" t="e">
        <f t="shared" si="101"/>
        <v>#DIV/0!</v>
      </c>
      <c r="BN191" s="391" t="e">
        <f t="shared" si="102"/>
        <v>#DIV/0!</v>
      </c>
      <c r="BO191" s="391" t="e">
        <f t="shared" si="103"/>
        <v>#DIV/0!</v>
      </c>
      <c r="BP191" s="391" t="e">
        <f t="shared" si="104"/>
        <v>#DIV/0!</v>
      </c>
      <c r="BQ191" s="391" t="e">
        <f t="shared" si="105"/>
        <v>#DIV/0!</v>
      </c>
      <c r="BR191" s="391" t="e">
        <f t="shared" si="106"/>
        <v>#DIV/0!</v>
      </c>
      <c r="BS191" s="391" t="str">
        <f t="shared" si="107"/>
        <v xml:space="preserve"> </v>
      </c>
      <c r="BT191" s="391" t="e">
        <f t="shared" si="108"/>
        <v>#DIV/0!</v>
      </c>
      <c r="BU191" s="391" t="e">
        <f t="shared" si="109"/>
        <v>#DIV/0!</v>
      </c>
      <c r="BV191" s="391" t="e">
        <f t="shared" si="110"/>
        <v>#DIV/0!</v>
      </c>
      <c r="BW191" s="391" t="str">
        <f t="shared" si="111"/>
        <v xml:space="preserve"> </v>
      </c>
      <c r="BY191" s="388">
        <f t="shared" si="215"/>
        <v>4.8557719431552719</v>
      </c>
      <c r="BZ191" s="392">
        <f t="shared" si="216"/>
        <v>2.427885971577636</v>
      </c>
      <c r="CA191" s="393">
        <f t="shared" si="217"/>
        <v>2197.0221810214057</v>
      </c>
      <c r="CB191" s="390">
        <f t="shared" si="87"/>
        <v>4814.95</v>
      </c>
      <c r="CC191" s="18" t="str">
        <f t="shared" si="88"/>
        <v xml:space="preserve"> </v>
      </c>
    </row>
    <row r="192" spans="1:82" s="26" customFormat="1" ht="9" customHeight="1">
      <c r="A192" s="368">
        <v>172</v>
      </c>
      <c r="B192" s="186" t="s">
        <v>762</v>
      </c>
      <c r="C192" s="190">
        <v>4338.1000000000004</v>
      </c>
      <c r="D192" s="180"/>
      <c r="E192" s="188"/>
      <c r="F192" s="412"/>
      <c r="G192" s="190">
        <f>ROUND(H192+U192+X192+Z192+AB192+AD192+AF192+AH192+AI192+AJ192+AK192+AL192,2)</f>
        <v>2018189.04</v>
      </c>
      <c r="H192" s="361">
        <f t="shared" si="220"/>
        <v>0</v>
      </c>
      <c r="I192" s="190">
        <v>0</v>
      </c>
      <c r="J192" s="190">
        <v>0</v>
      </c>
      <c r="K192" s="190">
        <v>0</v>
      </c>
      <c r="L192" s="190">
        <v>0</v>
      </c>
      <c r="M192" s="190">
        <v>0</v>
      </c>
      <c r="N192" s="361">
        <v>0</v>
      </c>
      <c r="O192" s="361">
        <v>0</v>
      </c>
      <c r="P192" s="361">
        <v>0</v>
      </c>
      <c r="Q192" s="361">
        <v>0</v>
      </c>
      <c r="R192" s="361">
        <v>0</v>
      </c>
      <c r="S192" s="361">
        <v>0</v>
      </c>
      <c r="T192" s="103">
        <v>0</v>
      </c>
      <c r="U192" s="361">
        <v>0</v>
      </c>
      <c r="V192" s="188" t="s">
        <v>975</v>
      </c>
      <c r="W192" s="361">
        <v>1385.12</v>
      </c>
      <c r="X192" s="361">
        <v>1818154.04</v>
      </c>
      <c r="Y192" s="380">
        <v>0</v>
      </c>
      <c r="Z192" s="380">
        <v>0</v>
      </c>
      <c r="AA192" s="380">
        <v>0</v>
      </c>
      <c r="AB192" s="380">
        <v>0</v>
      </c>
      <c r="AC192" s="380">
        <v>0</v>
      </c>
      <c r="AD192" s="380">
        <v>0</v>
      </c>
      <c r="AE192" s="380">
        <v>0</v>
      </c>
      <c r="AF192" s="380">
        <v>0</v>
      </c>
      <c r="AG192" s="380">
        <v>0</v>
      </c>
      <c r="AH192" s="380">
        <v>0</v>
      </c>
      <c r="AI192" s="380">
        <v>0</v>
      </c>
      <c r="AJ192" s="380">
        <v>133356.67000000001</v>
      </c>
      <c r="AK192" s="380">
        <v>66678.33</v>
      </c>
      <c r="AL192" s="380">
        <v>0</v>
      </c>
      <c r="AN192" s="390">
        <f>I192/'Приложение 1.1'!J190</f>
        <v>0</v>
      </c>
      <c r="AO192" s="390" t="e">
        <f t="shared" si="89"/>
        <v>#DIV/0!</v>
      </c>
      <c r="AP192" s="390" t="e">
        <f t="shared" si="90"/>
        <v>#DIV/0!</v>
      </c>
      <c r="AQ192" s="390" t="e">
        <f t="shared" si="91"/>
        <v>#DIV/0!</v>
      </c>
      <c r="AR192" s="390" t="e">
        <f t="shared" si="92"/>
        <v>#DIV/0!</v>
      </c>
      <c r="AS192" s="390" t="e">
        <f t="shared" si="93"/>
        <v>#DIV/0!</v>
      </c>
      <c r="AT192" s="390" t="e">
        <f t="shared" si="94"/>
        <v>#DIV/0!</v>
      </c>
      <c r="AU192" s="390">
        <f t="shared" si="95"/>
        <v>1312.6328693542798</v>
      </c>
      <c r="AV192" s="390" t="e">
        <f t="shared" si="96"/>
        <v>#DIV/0!</v>
      </c>
      <c r="AW192" s="390" t="e">
        <f t="shared" si="97"/>
        <v>#DIV/0!</v>
      </c>
      <c r="AX192" s="390" t="e">
        <f t="shared" si="98"/>
        <v>#DIV/0!</v>
      </c>
      <c r="AY192" s="390">
        <f>AI192/'Приложение 1.1'!J190</f>
        <v>0</v>
      </c>
      <c r="AZ192" s="390">
        <v>730.08</v>
      </c>
      <c r="BA192" s="390">
        <v>2070.12</v>
      </c>
      <c r="BB192" s="390">
        <v>848.92</v>
      </c>
      <c r="BC192" s="390">
        <v>819.73</v>
      </c>
      <c r="BD192" s="390">
        <v>611.5</v>
      </c>
      <c r="BE192" s="390">
        <v>1080.04</v>
      </c>
      <c r="BF192" s="390">
        <v>2102000</v>
      </c>
      <c r="BG192" s="390">
        <f t="shared" si="99"/>
        <v>4607.6000000000004</v>
      </c>
      <c r="BH192" s="390">
        <v>8748.57</v>
      </c>
      <c r="BI192" s="390">
        <v>3389.61</v>
      </c>
      <c r="BJ192" s="390">
        <v>5995.76</v>
      </c>
      <c r="BK192" s="390">
        <v>548.62</v>
      </c>
      <c r="BL192" s="391" t="str">
        <f t="shared" si="100"/>
        <v xml:space="preserve"> </v>
      </c>
      <c r="BM192" s="391" t="e">
        <f t="shared" si="101"/>
        <v>#DIV/0!</v>
      </c>
      <c r="BN192" s="391" t="e">
        <f t="shared" si="102"/>
        <v>#DIV/0!</v>
      </c>
      <c r="BO192" s="391" t="e">
        <f t="shared" si="103"/>
        <v>#DIV/0!</v>
      </c>
      <c r="BP192" s="391" t="e">
        <f t="shared" si="104"/>
        <v>#DIV/0!</v>
      </c>
      <c r="BQ192" s="391" t="e">
        <f t="shared" si="105"/>
        <v>#DIV/0!</v>
      </c>
      <c r="BR192" s="391" t="e">
        <f t="shared" si="106"/>
        <v>#DIV/0!</v>
      </c>
      <c r="BS192" s="391" t="str">
        <f t="shared" si="107"/>
        <v xml:space="preserve"> </v>
      </c>
      <c r="BT192" s="391" t="e">
        <f t="shared" si="108"/>
        <v>#DIV/0!</v>
      </c>
      <c r="BU192" s="391" t="e">
        <f t="shared" si="109"/>
        <v>#DIV/0!</v>
      </c>
      <c r="BV192" s="391" t="e">
        <f t="shared" si="110"/>
        <v>#DIV/0!</v>
      </c>
      <c r="BW192" s="391" t="str">
        <f t="shared" si="111"/>
        <v xml:space="preserve"> </v>
      </c>
      <c r="BY192" s="388">
        <f t="shared" si="215"/>
        <v>6.6077392829365476</v>
      </c>
      <c r="BZ192" s="392">
        <f t="shared" si="216"/>
        <v>3.3038693937214125</v>
      </c>
      <c r="CA192" s="393">
        <f t="shared" si="217"/>
        <v>1457.0499595702902</v>
      </c>
      <c r="CB192" s="390">
        <f t="shared" si="87"/>
        <v>4814.95</v>
      </c>
      <c r="CC192" s="18" t="str">
        <f t="shared" si="88"/>
        <v xml:space="preserve"> </v>
      </c>
    </row>
    <row r="193" spans="1:81" s="26" customFormat="1" ht="9" customHeight="1">
      <c r="A193" s="368">
        <v>173</v>
      </c>
      <c r="B193" s="186" t="s">
        <v>1021</v>
      </c>
      <c r="C193" s="190">
        <v>777.4</v>
      </c>
      <c r="D193" s="180"/>
      <c r="E193" s="188"/>
      <c r="F193" s="412"/>
      <c r="G193" s="178">
        <f>ROUND(H193+U193+X193+Z193+AB193+AD193+AF193+AH193+AI193+AJ193+AK193+AL193,2)</f>
        <v>1549949.48</v>
      </c>
      <c r="H193" s="361">
        <f t="shared" si="220"/>
        <v>0</v>
      </c>
      <c r="I193" s="190">
        <v>0</v>
      </c>
      <c r="J193" s="190">
        <v>0</v>
      </c>
      <c r="K193" s="190">
        <v>0</v>
      </c>
      <c r="L193" s="190">
        <v>0</v>
      </c>
      <c r="M193" s="190">
        <v>0</v>
      </c>
      <c r="N193" s="361">
        <v>0</v>
      </c>
      <c r="O193" s="361">
        <v>0</v>
      </c>
      <c r="P193" s="361">
        <v>0</v>
      </c>
      <c r="Q193" s="361">
        <v>0</v>
      </c>
      <c r="R193" s="361">
        <v>0</v>
      </c>
      <c r="S193" s="361">
        <v>0</v>
      </c>
      <c r="T193" s="103">
        <v>0</v>
      </c>
      <c r="U193" s="361">
        <v>0</v>
      </c>
      <c r="V193" s="188" t="s">
        <v>975</v>
      </c>
      <c r="W193" s="361">
        <v>505</v>
      </c>
      <c r="X193" s="361">
        <v>1473667.48</v>
      </c>
      <c r="Y193" s="380">
        <v>0</v>
      </c>
      <c r="Z193" s="380">
        <v>0</v>
      </c>
      <c r="AA193" s="380">
        <v>0</v>
      </c>
      <c r="AB193" s="380">
        <v>0</v>
      </c>
      <c r="AC193" s="380">
        <v>0</v>
      </c>
      <c r="AD193" s="380">
        <v>0</v>
      </c>
      <c r="AE193" s="380">
        <v>0</v>
      </c>
      <c r="AF193" s="380">
        <v>0</v>
      </c>
      <c r="AG193" s="380">
        <v>0</v>
      </c>
      <c r="AH193" s="380">
        <v>0</v>
      </c>
      <c r="AI193" s="380">
        <v>0</v>
      </c>
      <c r="AJ193" s="380">
        <v>50854.67</v>
      </c>
      <c r="AK193" s="380">
        <v>25427.33</v>
      </c>
      <c r="AL193" s="380">
        <v>0</v>
      </c>
      <c r="AN193" s="390">
        <f>I193/'Приложение 1.1'!J191</f>
        <v>0</v>
      </c>
      <c r="AO193" s="390" t="e">
        <f t="shared" si="89"/>
        <v>#DIV/0!</v>
      </c>
      <c r="AP193" s="390" t="e">
        <f t="shared" si="90"/>
        <v>#DIV/0!</v>
      </c>
      <c r="AQ193" s="390" t="e">
        <f t="shared" si="91"/>
        <v>#DIV/0!</v>
      </c>
      <c r="AR193" s="390" t="e">
        <f t="shared" si="92"/>
        <v>#DIV/0!</v>
      </c>
      <c r="AS193" s="390" t="e">
        <f t="shared" si="93"/>
        <v>#DIV/0!</v>
      </c>
      <c r="AT193" s="390" t="e">
        <f t="shared" si="94"/>
        <v>#DIV/0!</v>
      </c>
      <c r="AU193" s="390">
        <f t="shared" si="95"/>
        <v>2918.1534257425742</v>
      </c>
      <c r="AV193" s="390" t="e">
        <f t="shared" si="96"/>
        <v>#DIV/0!</v>
      </c>
      <c r="AW193" s="390" t="e">
        <f t="shared" si="97"/>
        <v>#DIV/0!</v>
      </c>
      <c r="AX193" s="390" t="e">
        <f t="shared" si="98"/>
        <v>#DIV/0!</v>
      </c>
      <c r="AY193" s="390">
        <f>AI193/'Приложение 1.1'!J191</f>
        <v>0</v>
      </c>
      <c r="AZ193" s="390">
        <v>730.08</v>
      </c>
      <c r="BA193" s="390">
        <v>2070.12</v>
      </c>
      <c r="BB193" s="390">
        <v>848.92</v>
      </c>
      <c r="BC193" s="390">
        <v>819.73</v>
      </c>
      <c r="BD193" s="390">
        <v>611.5</v>
      </c>
      <c r="BE193" s="390">
        <v>1080.04</v>
      </c>
      <c r="BF193" s="390">
        <v>2102000</v>
      </c>
      <c r="BG193" s="390">
        <f t="shared" si="99"/>
        <v>4607.6000000000004</v>
      </c>
      <c r="BH193" s="390">
        <v>8748.57</v>
      </c>
      <c r="BI193" s="390">
        <v>3389.61</v>
      </c>
      <c r="BJ193" s="390">
        <v>5995.76</v>
      </c>
      <c r="BK193" s="390">
        <v>548.62</v>
      </c>
      <c r="BL193" s="391" t="str">
        <f t="shared" si="100"/>
        <v xml:space="preserve"> </v>
      </c>
      <c r="BM193" s="391" t="e">
        <f t="shared" si="101"/>
        <v>#DIV/0!</v>
      </c>
      <c r="BN193" s="391" t="e">
        <f t="shared" si="102"/>
        <v>#DIV/0!</v>
      </c>
      <c r="BO193" s="391" t="e">
        <f t="shared" si="103"/>
        <v>#DIV/0!</v>
      </c>
      <c r="BP193" s="391" t="e">
        <f t="shared" si="104"/>
        <v>#DIV/0!</v>
      </c>
      <c r="BQ193" s="391" t="e">
        <f t="shared" si="105"/>
        <v>#DIV/0!</v>
      </c>
      <c r="BR193" s="391" t="e">
        <f t="shared" si="106"/>
        <v>#DIV/0!</v>
      </c>
      <c r="BS193" s="391" t="str">
        <f t="shared" si="107"/>
        <v xml:space="preserve"> </v>
      </c>
      <c r="BT193" s="391" t="e">
        <f t="shared" si="108"/>
        <v>#DIV/0!</v>
      </c>
      <c r="BU193" s="391" t="e">
        <f t="shared" si="109"/>
        <v>#DIV/0!</v>
      </c>
      <c r="BV193" s="391" t="e">
        <f t="shared" si="110"/>
        <v>#DIV/0!</v>
      </c>
      <c r="BW193" s="391" t="str">
        <f t="shared" si="111"/>
        <v xml:space="preserve"> </v>
      </c>
      <c r="BY193" s="388">
        <f t="shared" si="215"/>
        <v>3.2810533927854211</v>
      </c>
      <c r="BZ193" s="392">
        <f t="shared" si="216"/>
        <v>1.6405263738015514</v>
      </c>
      <c r="CA193" s="393">
        <f t="shared" si="217"/>
        <v>3069.2068910891089</v>
      </c>
      <c r="CB193" s="390">
        <f t="shared" si="87"/>
        <v>4814.95</v>
      </c>
      <c r="CC193" s="18" t="str">
        <f t="shared" si="88"/>
        <v xml:space="preserve"> </v>
      </c>
    </row>
    <row r="194" spans="1:81" s="26" customFormat="1" ht="24.75" customHeight="1">
      <c r="A194" s="514" t="s">
        <v>229</v>
      </c>
      <c r="B194" s="514"/>
      <c r="C194" s="361">
        <f>SUM(C181:C193)</f>
        <v>33694.700000000004</v>
      </c>
      <c r="D194" s="368" t="s">
        <v>388</v>
      </c>
      <c r="E194" s="114"/>
      <c r="F194" s="114"/>
      <c r="G194" s="361">
        <f>ROUND(SUM(G181:G193),2)</f>
        <v>30523128.300000001</v>
      </c>
      <c r="H194" s="361">
        <f>ROUND(SUM(H181:H193),2)</f>
        <v>730818.23</v>
      </c>
      <c r="I194" s="361">
        <f>SUM(I181:I193)</f>
        <v>0</v>
      </c>
      <c r="J194" s="361">
        <f>SUM(J181:J193)</f>
        <v>0</v>
      </c>
      <c r="K194" s="361">
        <f t="shared" ref="K194:AL194" si="222">SUM(K181:K193)</f>
        <v>0</v>
      </c>
      <c r="L194" s="361">
        <f t="shared" si="222"/>
        <v>0</v>
      </c>
      <c r="M194" s="361">
        <f t="shared" si="222"/>
        <v>0</v>
      </c>
      <c r="N194" s="361">
        <f t="shared" si="222"/>
        <v>334.2</v>
      </c>
      <c r="O194" s="361">
        <f t="shared" si="222"/>
        <v>190694.78</v>
      </c>
      <c r="P194" s="361">
        <f t="shared" si="222"/>
        <v>0</v>
      </c>
      <c r="Q194" s="361">
        <f t="shared" si="222"/>
        <v>0</v>
      </c>
      <c r="R194" s="361">
        <f t="shared" si="222"/>
        <v>587</v>
      </c>
      <c r="S194" s="361">
        <f t="shared" si="222"/>
        <v>540123.44999999995</v>
      </c>
      <c r="T194" s="103">
        <f t="shared" si="222"/>
        <v>0</v>
      </c>
      <c r="U194" s="361">
        <f t="shared" si="222"/>
        <v>0</v>
      </c>
      <c r="V194" s="114" t="s">
        <v>388</v>
      </c>
      <c r="W194" s="361">
        <f t="shared" si="222"/>
        <v>10670.96</v>
      </c>
      <c r="X194" s="361">
        <f t="shared" si="222"/>
        <v>28184128.199999999</v>
      </c>
      <c r="Y194" s="361">
        <f t="shared" si="222"/>
        <v>0</v>
      </c>
      <c r="Z194" s="361">
        <f t="shared" si="222"/>
        <v>0</v>
      </c>
      <c r="AA194" s="361">
        <f t="shared" si="222"/>
        <v>0</v>
      </c>
      <c r="AB194" s="361">
        <f t="shared" si="222"/>
        <v>0</v>
      </c>
      <c r="AC194" s="361">
        <f t="shared" si="222"/>
        <v>0</v>
      </c>
      <c r="AD194" s="361">
        <f t="shared" si="222"/>
        <v>0</v>
      </c>
      <c r="AE194" s="361">
        <f t="shared" si="222"/>
        <v>0</v>
      </c>
      <c r="AF194" s="361">
        <f t="shared" si="222"/>
        <v>0</v>
      </c>
      <c r="AG194" s="361">
        <f t="shared" si="222"/>
        <v>0</v>
      </c>
      <c r="AH194" s="361">
        <f t="shared" si="222"/>
        <v>0</v>
      </c>
      <c r="AI194" s="361">
        <f t="shared" si="222"/>
        <v>14658.78</v>
      </c>
      <c r="AJ194" s="361">
        <f t="shared" si="222"/>
        <v>1060034.2600000002</v>
      </c>
      <c r="AK194" s="361">
        <f t="shared" si="222"/>
        <v>533488.82999999996</v>
      </c>
      <c r="AL194" s="361">
        <f t="shared" si="222"/>
        <v>0</v>
      </c>
      <c r="AN194" s="390">
        <f>I194/'Приложение 1.1'!J192</f>
        <v>0</v>
      </c>
      <c r="AO194" s="390" t="e">
        <f t="shared" si="89"/>
        <v>#DIV/0!</v>
      </c>
      <c r="AP194" s="390" t="e">
        <f t="shared" si="90"/>
        <v>#DIV/0!</v>
      </c>
      <c r="AQ194" s="390">
        <f t="shared" si="91"/>
        <v>570.6007779772591</v>
      </c>
      <c r="AR194" s="390" t="e">
        <f t="shared" si="92"/>
        <v>#DIV/0!</v>
      </c>
      <c r="AS194" s="390">
        <f t="shared" si="93"/>
        <v>920.14216354344114</v>
      </c>
      <c r="AT194" s="390" t="e">
        <f t="shared" si="94"/>
        <v>#DIV/0!</v>
      </c>
      <c r="AU194" s="390">
        <f t="shared" si="95"/>
        <v>2641.1989361781884</v>
      </c>
      <c r="AV194" s="390" t="e">
        <f t="shared" si="96"/>
        <v>#DIV/0!</v>
      </c>
      <c r="AW194" s="390" t="e">
        <f t="shared" si="97"/>
        <v>#DIV/0!</v>
      </c>
      <c r="AX194" s="390" t="e">
        <f t="shared" si="98"/>
        <v>#DIV/0!</v>
      </c>
      <c r="AY194" s="390">
        <f>AI194/'Приложение 1.1'!J192</f>
        <v>0.43504705487806683</v>
      </c>
      <c r="AZ194" s="390">
        <v>730.08</v>
      </c>
      <c r="BA194" s="390">
        <v>2070.12</v>
      </c>
      <c r="BB194" s="390">
        <v>848.92</v>
      </c>
      <c r="BC194" s="390">
        <v>819.73</v>
      </c>
      <c r="BD194" s="390">
        <v>611.5</v>
      </c>
      <c r="BE194" s="390">
        <v>1080.04</v>
      </c>
      <c r="BF194" s="390">
        <v>2102000</v>
      </c>
      <c r="BG194" s="390">
        <f t="shared" si="99"/>
        <v>4422.8500000000004</v>
      </c>
      <c r="BH194" s="390">
        <v>8748.57</v>
      </c>
      <c r="BI194" s="390">
        <v>3389.61</v>
      </c>
      <c r="BJ194" s="390">
        <v>5995.76</v>
      </c>
      <c r="BK194" s="390">
        <v>548.62</v>
      </c>
      <c r="BL194" s="391" t="str">
        <f t="shared" si="100"/>
        <v xml:space="preserve"> </v>
      </c>
      <c r="BM194" s="391" t="e">
        <f t="shared" si="101"/>
        <v>#DIV/0!</v>
      </c>
      <c r="BN194" s="391" t="e">
        <f t="shared" si="102"/>
        <v>#DIV/0!</v>
      </c>
      <c r="BO194" s="391" t="str">
        <f t="shared" si="103"/>
        <v xml:space="preserve"> </v>
      </c>
      <c r="BP194" s="391" t="e">
        <f t="shared" si="104"/>
        <v>#DIV/0!</v>
      </c>
      <c r="BQ194" s="391" t="str">
        <f t="shared" si="105"/>
        <v xml:space="preserve"> </v>
      </c>
      <c r="BR194" s="391" t="e">
        <f t="shared" si="106"/>
        <v>#DIV/0!</v>
      </c>
      <c r="BS194" s="391" t="str">
        <f t="shared" si="107"/>
        <v xml:space="preserve"> </v>
      </c>
      <c r="BT194" s="391" t="e">
        <f t="shared" si="108"/>
        <v>#DIV/0!</v>
      </c>
      <c r="BU194" s="391" t="e">
        <f t="shared" si="109"/>
        <v>#DIV/0!</v>
      </c>
      <c r="BV194" s="391" t="e">
        <f t="shared" si="110"/>
        <v>#DIV/0!</v>
      </c>
      <c r="BW194" s="391" t="str">
        <f t="shared" si="111"/>
        <v xml:space="preserve"> </v>
      </c>
      <c r="BY194" s="388">
        <f t="shared" si="215"/>
        <v>3.4728886553872664</v>
      </c>
      <c r="BZ194" s="392">
        <f t="shared" si="216"/>
        <v>1.7478183256858373</v>
      </c>
      <c r="CA194" s="393">
        <f t="shared" si="217"/>
        <v>2860.3919703569318</v>
      </c>
      <c r="CB194" s="390">
        <f t="shared" si="87"/>
        <v>4621.88</v>
      </c>
      <c r="CC194" s="18" t="str">
        <f t="shared" si="88"/>
        <v xml:space="preserve"> </v>
      </c>
    </row>
    <row r="195" spans="1:81" s="26" customFormat="1" ht="15" customHeight="1">
      <c r="A195" s="433" t="s">
        <v>240</v>
      </c>
      <c r="B195" s="434"/>
      <c r="C195" s="434"/>
      <c r="D195" s="434"/>
      <c r="E195" s="434"/>
      <c r="F195" s="434"/>
      <c r="G195" s="434"/>
      <c r="H195" s="434"/>
      <c r="I195" s="434"/>
      <c r="J195" s="434"/>
      <c r="K195" s="434"/>
      <c r="L195" s="434"/>
      <c r="M195" s="434"/>
      <c r="N195" s="434"/>
      <c r="O195" s="434"/>
      <c r="P195" s="434"/>
      <c r="Q195" s="434"/>
      <c r="R195" s="434"/>
      <c r="S195" s="434"/>
      <c r="T195" s="434"/>
      <c r="U195" s="434"/>
      <c r="V195" s="434"/>
      <c r="W195" s="434"/>
      <c r="X195" s="434"/>
      <c r="Y195" s="434"/>
      <c r="Z195" s="434"/>
      <c r="AA195" s="434"/>
      <c r="AB195" s="434"/>
      <c r="AC195" s="434"/>
      <c r="AD195" s="434"/>
      <c r="AE195" s="434"/>
      <c r="AF195" s="434"/>
      <c r="AG195" s="434"/>
      <c r="AH195" s="434"/>
      <c r="AI195" s="434"/>
      <c r="AJ195" s="434"/>
      <c r="AK195" s="434"/>
      <c r="AL195" s="434"/>
      <c r="AN195" s="390" t="e">
        <f>I195/'Приложение 1.1'!J193</f>
        <v>#DIV/0!</v>
      </c>
      <c r="AO195" s="390" t="e">
        <f t="shared" si="89"/>
        <v>#DIV/0!</v>
      </c>
      <c r="AP195" s="390" t="e">
        <f t="shared" si="90"/>
        <v>#DIV/0!</v>
      </c>
      <c r="AQ195" s="390" t="e">
        <f t="shared" si="91"/>
        <v>#DIV/0!</v>
      </c>
      <c r="AR195" s="390" t="e">
        <f t="shared" si="92"/>
        <v>#DIV/0!</v>
      </c>
      <c r="AS195" s="390" t="e">
        <f t="shared" si="93"/>
        <v>#DIV/0!</v>
      </c>
      <c r="AT195" s="390" t="e">
        <f t="shared" si="94"/>
        <v>#DIV/0!</v>
      </c>
      <c r="AU195" s="390" t="e">
        <f t="shared" si="95"/>
        <v>#DIV/0!</v>
      </c>
      <c r="AV195" s="390" t="e">
        <f t="shared" si="96"/>
        <v>#DIV/0!</v>
      </c>
      <c r="AW195" s="390" t="e">
        <f t="shared" si="97"/>
        <v>#DIV/0!</v>
      </c>
      <c r="AX195" s="390" t="e">
        <f t="shared" si="98"/>
        <v>#DIV/0!</v>
      </c>
      <c r="AY195" s="390" t="e">
        <f>AI195/'Приложение 1.1'!J193</f>
        <v>#DIV/0!</v>
      </c>
      <c r="AZ195" s="390">
        <v>730.08</v>
      </c>
      <c r="BA195" s="390">
        <v>2070.12</v>
      </c>
      <c r="BB195" s="390">
        <v>848.92</v>
      </c>
      <c r="BC195" s="390">
        <v>819.73</v>
      </c>
      <c r="BD195" s="390">
        <v>611.5</v>
      </c>
      <c r="BE195" s="390">
        <v>1080.04</v>
      </c>
      <c r="BF195" s="390">
        <v>2102000</v>
      </c>
      <c r="BG195" s="390">
        <f t="shared" si="99"/>
        <v>4422.8500000000004</v>
      </c>
      <c r="BH195" s="390">
        <v>8748.57</v>
      </c>
      <c r="BI195" s="390">
        <v>3389.61</v>
      </c>
      <c r="BJ195" s="390">
        <v>5995.76</v>
      </c>
      <c r="BK195" s="390">
        <v>548.62</v>
      </c>
      <c r="BL195" s="391" t="e">
        <f t="shared" si="100"/>
        <v>#DIV/0!</v>
      </c>
      <c r="BM195" s="391" t="e">
        <f t="shared" si="101"/>
        <v>#DIV/0!</v>
      </c>
      <c r="BN195" s="391" t="e">
        <f t="shared" si="102"/>
        <v>#DIV/0!</v>
      </c>
      <c r="BO195" s="391" t="e">
        <f t="shared" si="103"/>
        <v>#DIV/0!</v>
      </c>
      <c r="BP195" s="391" t="e">
        <f t="shared" si="104"/>
        <v>#DIV/0!</v>
      </c>
      <c r="BQ195" s="391" t="e">
        <f t="shared" si="105"/>
        <v>#DIV/0!</v>
      </c>
      <c r="BR195" s="391" t="e">
        <f t="shared" si="106"/>
        <v>#DIV/0!</v>
      </c>
      <c r="BS195" s="391" t="e">
        <f t="shared" si="107"/>
        <v>#DIV/0!</v>
      </c>
      <c r="BT195" s="391" t="e">
        <f t="shared" si="108"/>
        <v>#DIV/0!</v>
      </c>
      <c r="BU195" s="391" t="e">
        <f t="shared" si="109"/>
        <v>#DIV/0!</v>
      </c>
      <c r="BV195" s="391" t="e">
        <f t="shared" si="110"/>
        <v>#DIV/0!</v>
      </c>
      <c r="BW195" s="391" t="e">
        <f t="shared" si="111"/>
        <v>#DIV/0!</v>
      </c>
      <c r="BY195" s="388" t="e">
        <f t="shared" si="215"/>
        <v>#DIV/0!</v>
      </c>
      <c r="BZ195" s="392" t="e">
        <f t="shared" si="216"/>
        <v>#DIV/0!</v>
      </c>
      <c r="CA195" s="393" t="e">
        <f t="shared" si="217"/>
        <v>#DIV/0!</v>
      </c>
      <c r="CB195" s="390">
        <f t="shared" si="87"/>
        <v>4621.88</v>
      </c>
      <c r="CC195" s="18" t="e">
        <f t="shared" si="88"/>
        <v>#DIV/0!</v>
      </c>
    </row>
    <row r="196" spans="1:81" s="26" customFormat="1" ht="9" customHeight="1">
      <c r="A196" s="368">
        <v>174</v>
      </c>
      <c r="B196" s="226" t="s">
        <v>986</v>
      </c>
      <c r="C196" s="190">
        <v>1523.7</v>
      </c>
      <c r="D196" s="180"/>
      <c r="E196" s="228"/>
      <c r="F196" s="228"/>
      <c r="G196" s="178">
        <f t="shared" ref="G196:G201" si="223">ROUND(H196+U196+X196+Z196+AB196+AD196+AF196+AH196+AI196+AJ196+AK196+AL196,2)</f>
        <v>2775979.56</v>
      </c>
      <c r="H196" s="361">
        <f t="shared" ref="H196:H201" si="224">I196+K196+M196+O196+Q196+S196</f>
        <v>0</v>
      </c>
      <c r="I196" s="190">
        <v>0</v>
      </c>
      <c r="J196" s="190">
        <v>0</v>
      </c>
      <c r="K196" s="190">
        <v>0</v>
      </c>
      <c r="L196" s="190">
        <v>0</v>
      </c>
      <c r="M196" s="190">
        <v>0</v>
      </c>
      <c r="N196" s="361">
        <v>0</v>
      </c>
      <c r="O196" s="361">
        <v>0</v>
      </c>
      <c r="P196" s="361">
        <v>0</v>
      </c>
      <c r="Q196" s="361">
        <v>0</v>
      </c>
      <c r="R196" s="361">
        <v>0</v>
      </c>
      <c r="S196" s="361">
        <v>0</v>
      </c>
      <c r="T196" s="103">
        <v>0</v>
      </c>
      <c r="U196" s="361">
        <v>0</v>
      </c>
      <c r="V196" s="228" t="s">
        <v>976</v>
      </c>
      <c r="W196" s="361">
        <v>905.9</v>
      </c>
      <c r="X196" s="361">
        <v>2655504</v>
      </c>
      <c r="Y196" s="380">
        <v>0</v>
      </c>
      <c r="Z196" s="380">
        <v>0</v>
      </c>
      <c r="AA196" s="380">
        <v>0</v>
      </c>
      <c r="AB196" s="380">
        <v>0</v>
      </c>
      <c r="AC196" s="380">
        <v>0</v>
      </c>
      <c r="AD196" s="380">
        <v>0</v>
      </c>
      <c r="AE196" s="380">
        <v>0</v>
      </c>
      <c r="AF196" s="380">
        <v>0</v>
      </c>
      <c r="AG196" s="380">
        <v>0</v>
      </c>
      <c r="AH196" s="380">
        <v>0</v>
      </c>
      <c r="AI196" s="380">
        <v>0</v>
      </c>
      <c r="AJ196" s="380">
        <v>80317.039999999994</v>
      </c>
      <c r="AK196" s="380">
        <v>40158.519999999997</v>
      </c>
      <c r="AL196" s="380">
        <v>0</v>
      </c>
      <c r="AN196" s="390">
        <f>I196/'Приложение 1.1'!J194</f>
        <v>0</v>
      </c>
      <c r="AO196" s="390" t="e">
        <f t="shared" si="89"/>
        <v>#DIV/0!</v>
      </c>
      <c r="AP196" s="390" t="e">
        <f t="shared" si="90"/>
        <v>#DIV/0!</v>
      </c>
      <c r="AQ196" s="390" t="e">
        <f t="shared" si="91"/>
        <v>#DIV/0!</v>
      </c>
      <c r="AR196" s="390" t="e">
        <f t="shared" si="92"/>
        <v>#DIV/0!</v>
      </c>
      <c r="AS196" s="390" t="e">
        <f t="shared" si="93"/>
        <v>#DIV/0!</v>
      </c>
      <c r="AT196" s="390" t="e">
        <f t="shared" si="94"/>
        <v>#DIV/0!</v>
      </c>
      <c r="AU196" s="390">
        <f t="shared" si="95"/>
        <v>2931.3434153880121</v>
      </c>
      <c r="AV196" s="390" t="e">
        <f t="shared" si="96"/>
        <v>#DIV/0!</v>
      </c>
      <c r="AW196" s="390" t="e">
        <f t="shared" si="97"/>
        <v>#DIV/0!</v>
      </c>
      <c r="AX196" s="390" t="e">
        <f t="shared" si="98"/>
        <v>#DIV/0!</v>
      </c>
      <c r="AY196" s="390">
        <f>AI196/'Приложение 1.1'!J194</f>
        <v>0</v>
      </c>
      <c r="AZ196" s="390">
        <v>730.08</v>
      </c>
      <c r="BA196" s="390">
        <v>2070.12</v>
      </c>
      <c r="BB196" s="390">
        <v>848.92</v>
      </c>
      <c r="BC196" s="390">
        <v>819.73</v>
      </c>
      <c r="BD196" s="390">
        <v>611.5</v>
      </c>
      <c r="BE196" s="390">
        <v>1080.04</v>
      </c>
      <c r="BF196" s="390">
        <v>2102000</v>
      </c>
      <c r="BG196" s="390">
        <f t="shared" si="99"/>
        <v>4422.8500000000004</v>
      </c>
      <c r="BH196" s="390">
        <v>8748.57</v>
      </c>
      <c r="BI196" s="390">
        <v>3389.61</v>
      </c>
      <c r="BJ196" s="390">
        <v>5995.76</v>
      </c>
      <c r="BK196" s="390">
        <v>548.62</v>
      </c>
      <c r="BL196" s="391" t="str">
        <f t="shared" si="100"/>
        <v xml:space="preserve"> </v>
      </c>
      <c r="BM196" s="391" t="e">
        <f t="shared" si="101"/>
        <v>#DIV/0!</v>
      </c>
      <c r="BN196" s="391" t="e">
        <f t="shared" si="102"/>
        <v>#DIV/0!</v>
      </c>
      <c r="BO196" s="391" t="e">
        <f t="shared" si="103"/>
        <v>#DIV/0!</v>
      </c>
      <c r="BP196" s="391" t="e">
        <f t="shared" si="104"/>
        <v>#DIV/0!</v>
      </c>
      <c r="BQ196" s="391" t="e">
        <f t="shared" si="105"/>
        <v>#DIV/0!</v>
      </c>
      <c r="BR196" s="391" t="e">
        <f t="shared" si="106"/>
        <v>#DIV/0!</v>
      </c>
      <c r="BS196" s="391" t="str">
        <f t="shared" si="107"/>
        <v xml:space="preserve"> </v>
      </c>
      <c r="BT196" s="391" t="e">
        <f t="shared" si="108"/>
        <v>#DIV/0!</v>
      </c>
      <c r="BU196" s="391" t="e">
        <f t="shared" si="109"/>
        <v>#DIV/0!</v>
      </c>
      <c r="BV196" s="391" t="e">
        <f t="shared" si="110"/>
        <v>#DIV/0!</v>
      </c>
      <c r="BW196" s="391" t="str">
        <f t="shared" si="111"/>
        <v xml:space="preserve"> </v>
      </c>
      <c r="BY196" s="388">
        <f t="shared" si="215"/>
        <v>2.8932864332761867</v>
      </c>
      <c r="BZ196" s="392">
        <f t="shared" si="216"/>
        <v>1.4466432166380934</v>
      </c>
      <c r="CA196" s="393">
        <f t="shared" si="217"/>
        <v>3064.3333259741694</v>
      </c>
      <c r="CB196" s="390">
        <f t="shared" si="87"/>
        <v>4621.88</v>
      </c>
      <c r="CC196" s="18" t="str">
        <f t="shared" si="88"/>
        <v xml:space="preserve"> </v>
      </c>
    </row>
    <row r="197" spans="1:81" s="26" customFormat="1" ht="9" customHeight="1">
      <c r="A197" s="368">
        <v>175</v>
      </c>
      <c r="B197" s="226" t="s">
        <v>988</v>
      </c>
      <c r="C197" s="190">
        <v>848.3</v>
      </c>
      <c r="D197" s="180"/>
      <c r="E197" s="228"/>
      <c r="F197" s="228"/>
      <c r="G197" s="178">
        <f t="shared" si="223"/>
        <v>2444461.42</v>
      </c>
      <c r="H197" s="361">
        <f t="shared" si="224"/>
        <v>0</v>
      </c>
      <c r="I197" s="190">
        <v>0</v>
      </c>
      <c r="J197" s="190">
        <v>0</v>
      </c>
      <c r="K197" s="190">
        <v>0</v>
      </c>
      <c r="L197" s="190">
        <v>0</v>
      </c>
      <c r="M197" s="190">
        <v>0</v>
      </c>
      <c r="N197" s="361">
        <v>0</v>
      </c>
      <c r="O197" s="361">
        <v>0</v>
      </c>
      <c r="P197" s="361">
        <v>0</v>
      </c>
      <c r="Q197" s="361">
        <v>0</v>
      </c>
      <c r="R197" s="361">
        <v>0</v>
      </c>
      <c r="S197" s="361">
        <v>0</v>
      </c>
      <c r="T197" s="103">
        <v>0</v>
      </c>
      <c r="U197" s="361">
        <v>0</v>
      </c>
      <c r="V197" s="228" t="s">
        <v>976</v>
      </c>
      <c r="W197" s="361">
        <v>800.8</v>
      </c>
      <c r="X197" s="361">
        <v>2334266.84</v>
      </c>
      <c r="Y197" s="380">
        <v>0</v>
      </c>
      <c r="Z197" s="380">
        <v>0</v>
      </c>
      <c r="AA197" s="380">
        <v>0</v>
      </c>
      <c r="AB197" s="380">
        <v>0</v>
      </c>
      <c r="AC197" s="380">
        <v>0</v>
      </c>
      <c r="AD197" s="380">
        <v>0</v>
      </c>
      <c r="AE197" s="380">
        <v>0</v>
      </c>
      <c r="AF197" s="380">
        <v>0</v>
      </c>
      <c r="AG197" s="380">
        <v>0</v>
      </c>
      <c r="AH197" s="380">
        <v>0</v>
      </c>
      <c r="AI197" s="380">
        <v>0</v>
      </c>
      <c r="AJ197" s="380">
        <v>73463.05</v>
      </c>
      <c r="AK197" s="380">
        <v>36731.53</v>
      </c>
      <c r="AL197" s="380">
        <v>0</v>
      </c>
      <c r="AN197" s="390">
        <f>I197/'Приложение 1.1'!J195</f>
        <v>0</v>
      </c>
      <c r="AO197" s="390" t="e">
        <f t="shared" si="89"/>
        <v>#DIV/0!</v>
      </c>
      <c r="AP197" s="390" t="e">
        <f t="shared" si="90"/>
        <v>#DIV/0!</v>
      </c>
      <c r="AQ197" s="390" t="e">
        <f t="shared" si="91"/>
        <v>#DIV/0!</v>
      </c>
      <c r="AR197" s="390" t="e">
        <f t="shared" si="92"/>
        <v>#DIV/0!</v>
      </c>
      <c r="AS197" s="390" t="e">
        <f t="shared" si="93"/>
        <v>#DIV/0!</v>
      </c>
      <c r="AT197" s="390" t="e">
        <f t="shared" si="94"/>
        <v>#DIV/0!</v>
      </c>
      <c r="AU197" s="390">
        <f t="shared" si="95"/>
        <v>2914.9186313686314</v>
      </c>
      <c r="AV197" s="390" t="e">
        <f t="shared" si="96"/>
        <v>#DIV/0!</v>
      </c>
      <c r="AW197" s="390" t="e">
        <f t="shared" si="97"/>
        <v>#DIV/0!</v>
      </c>
      <c r="AX197" s="390" t="e">
        <f t="shared" si="98"/>
        <v>#DIV/0!</v>
      </c>
      <c r="AY197" s="390">
        <f>AI197/'Приложение 1.1'!J195</f>
        <v>0</v>
      </c>
      <c r="AZ197" s="390">
        <v>730.08</v>
      </c>
      <c r="BA197" s="390">
        <v>2070.12</v>
      </c>
      <c r="BB197" s="390">
        <v>848.92</v>
      </c>
      <c r="BC197" s="390">
        <v>819.73</v>
      </c>
      <c r="BD197" s="390">
        <v>611.5</v>
      </c>
      <c r="BE197" s="390">
        <v>1080.04</v>
      </c>
      <c r="BF197" s="390">
        <v>2102000</v>
      </c>
      <c r="BG197" s="390">
        <f t="shared" si="99"/>
        <v>4422.8500000000004</v>
      </c>
      <c r="BH197" s="390">
        <v>8748.57</v>
      </c>
      <c r="BI197" s="390">
        <v>3389.61</v>
      </c>
      <c r="BJ197" s="390">
        <v>5995.76</v>
      </c>
      <c r="BK197" s="390">
        <v>548.62</v>
      </c>
      <c r="BL197" s="391" t="str">
        <f t="shared" si="100"/>
        <v xml:space="preserve"> </v>
      </c>
      <c r="BM197" s="391" t="e">
        <f t="shared" si="101"/>
        <v>#DIV/0!</v>
      </c>
      <c r="BN197" s="391" t="e">
        <f t="shared" si="102"/>
        <v>#DIV/0!</v>
      </c>
      <c r="BO197" s="391" t="e">
        <f t="shared" si="103"/>
        <v>#DIV/0!</v>
      </c>
      <c r="BP197" s="391" t="e">
        <f t="shared" si="104"/>
        <v>#DIV/0!</v>
      </c>
      <c r="BQ197" s="391" t="e">
        <f t="shared" si="105"/>
        <v>#DIV/0!</v>
      </c>
      <c r="BR197" s="391" t="e">
        <f t="shared" si="106"/>
        <v>#DIV/0!</v>
      </c>
      <c r="BS197" s="391" t="str">
        <f t="shared" si="107"/>
        <v xml:space="preserve"> </v>
      </c>
      <c r="BT197" s="391" t="e">
        <f t="shared" si="108"/>
        <v>#DIV/0!</v>
      </c>
      <c r="BU197" s="391" t="e">
        <f t="shared" si="109"/>
        <v>#DIV/0!</v>
      </c>
      <c r="BV197" s="391" t="e">
        <f t="shared" si="110"/>
        <v>#DIV/0!</v>
      </c>
      <c r="BW197" s="391" t="str">
        <f t="shared" si="111"/>
        <v xml:space="preserve"> </v>
      </c>
      <c r="BY197" s="388">
        <f t="shared" si="215"/>
        <v>3.0052857205658006</v>
      </c>
      <c r="BZ197" s="392">
        <f t="shared" si="216"/>
        <v>1.5026430648269342</v>
      </c>
      <c r="CA197" s="393">
        <f t="shared" si="217"/>
        <v>3052.5242507492508</v>
      </c>
      <c r="CB197" s="390">
        <f t="shared" si="87"/>
        <v>4621.88</v>
      </c>
      <c r="CC197" s="18" t="str">
        <f t="shared" si="88"/>
        <v xml:space="preserve"> </v>
      </c>
    </row>
    <row r="198" spans="1:81" s="26" customFormat="1" ht="9" customHeight="1">
      <c r="A198" s="368">
        <v>176</v>
      </c>
      <c r="B198" s="226" t="s">
        <v>987</v>
      </c>
      <c r="C198" s="190">
        <v>2440.6</v>
      </c>
      <c r="D198" s="180"/>
      <c r="E198" s="228"/>
      <c r="F198" s="228"/>
      <c r="G198" s="178">
        <f t="shared" si="223"/>
        <v>1826185.27</v>
      </c>
      <c r="H198" s="361">
        <f t="shared" si="224"/>
        <v>0</v>
      </c>
      <c r="I198" s="190">
        <v>0</v>
      </c>
      <c r="J198" s="190">
        <v>0</v>
      </c>
      <c r="K198" s="190">
        <v>0</v>
      </c>
      <c r="L198" s="190">
        <v>0</v>
      </c>
      <c r="M198" s="190">
        <v>0</v>
      </c>
      <c r="N198" s="361">
        <v>0</v>
      </c>
      <c r="O198" s="361">
        <v>0</v>
      </c>
      <c r="P198" s="361">
        <v>0</v>
      </c>
      <c r="Q198" s="361">
        <v>0</v>
      </c>
      <c r="R198" s="361">
        <v>0</v>
      </c>
      <c r="S198" s="361">
        <v>0</v>
      </c>
      <c r="T198" s="103">
        <v>0</v>
      </c>
      <c r="U198" s="361">
        <v>0</v>
      </c>
      <c r="V198" s="228" t="s">
        <v>975</v>
      </c>
      <c r="W198" s="361">
        <v>595.66</v>
      </c>
      <c r="X198" s="361">
        <v>1734826</v>
      </c>
      <c r="Y198" s="380">
        <v>0</v>
      </c>
      <c r="Z198" s="380">
        <v>0</v>
      </c>
      <c r="AA198" s="380">
        <v>0</v>
      </c>
      <c r="AB198" s="380">
        <v>0</v>
      </c>
      <c r="AC198" s="380">
        <v>0</v>
      </c>
      <c r="AD198" s="380">
        <v>0</v>
      </c>
      <c r="AE198" s="380">
        <v>0</v>
      </c>
      <c r="AF198" s="380">
        <v>0</v>
      </c>
      <c r="AG198" s="380">
        <v>0</v>
      </c>
      <c r="AH198" s="380">
        <v>0</v>
      </c>
      <c r="AI198" s="380">
        <v>0</v>
      </c>
      <c r="AJ198" s="380">
        <v>60906.18</v>
      </c>
      <c r="AK198" s="380">
        <v>30453.09</v>
      </c>
      <c r="AL198" s="380">
        <v>0</v>
      </c>
      <c r="AN198" s="390">
        <f>I198/'Приложение 1.1'!J196</f>
        <v>0</v>
      </c>
      <c r="AO198" s="390" t="e">
        <f t="shared" si="89"/>
        <v>#DIV/0!</v>
      </c>
      <c r="AP198" s="390" t="e">
        <f t="shared" si="90"/>
        <v>#DIV/0!</v>
      </c>
      <c r="AQ198" s="390" t="e">
        <f t="shared" si="91"/>
        <v>#DIV/0!</v>
      </c>
      <c r="AR198" s="390" t="e">
        <f t="shared" si="92"/>
        <v>#DIV/0!</v>
      </c>
      <c r="AS198" s="390" t="e">
        <f t="shared" si="93"/>
        <v>#DIV/0!</v>
      </c>
      <c r="AT198" s="390" t="e">
        <f t="shared" si="94"/>
        <v>#DIV/0!</v>
      </c>
      <c r="AU198" s="390">
        <f t="shared" si="95"/>
        <v>2912.4433401604942</v>
      </c>
      <c r="AV198" s="390" t="e">
        <f t="shared" si="96"/>
        <v>#DIV/0!</v>
      </c>
      <c r="AW198" s="390" t="e">
        <f t="shared" si="97"/>
        <v>#DIV/0!</v>
      </c>
      <c r="AX198" s="390" t="e">
        <f t="shared" si="98"/>
        <v>#DIV/0!</v>
      </c>
      <c r="AY198" s="390">
        <f>AI198/'Приложение 1.1'!J196</f>
        <v>0</v>
      </c>
      <c r="AZ198" s="390">
        <v>730.08</v>
      </c>
      <c r="BA198" s="390">
        <v>2070.12</v>
      </c>
      <c r="BB198" s="390">
        <v>848.92</v>
      </c>
      <c r="BC198" s="390">
        <v>819.73</v>
      </c>
      <c r="BD198" s="390">
        <v>611.5</v>
      </c>
      <c r="BE198" s="390">
        <v>1080.04</v>
      </c>
      <c r="BF198" s="390">
        <v>2102000</v>
      </c>
      <c r="BG198" s="390">
        <f t="shared" si="99"/>
        <v>4607.6000000000004</v>
      </c>
      <c r="BH198" s="390">
        <v>8748.57</v>
      </c>
      <c r="BI198" s="390">
        <v>3389.61</v>
      </c>
      <c r="BJ198" s="390">
        <v>5995.76</v>
      </c>
      <c r="BK198" s="390">
        <v>548.62</v>
      </c>
      <c r="BL198" s="391" t="str">
        <f t="shared" si="100"/>
        <v xml:space="preserve"> </v>
      </c>
      <c r="BM198" s="391" t="e">
        <f t="shared" si="101"/>
        <v>#DIV/0!</v>
      </c>
      <c r="BN198" s="391" t="e">
        <f t="shared" si="102"/>
        <v>#DIV/0!</v>
      </c>
      <c r="BO198" s="391" t="e">
        <f t="shared" si="103"/>
        <v>#DIV/0!</v>
      </c>
      <c r="BP198" s="391" t="e">
        <f t="shared" si="104"/>
        <v>#DIV/0!</v>
      </c>
      <c r="BQ198" s="391" t="e">
        <f t="shared" si="105"/>
        <v>#DIV/0!</v>
      </c>
      <c r="BR198" s="391" t="e">
        <f t="shared" si="106"/>
        <v>#DIV/0!</v>
      </c>
      <c r="BS198" s="391" t="str">
        <f t="shared" si="107"/>
        <v xml:space="preserve"> </v>
      </c>
      <c r="BT198" s="391" t="e">
        <f t="shared" si="108"/>
        <v>#DIV/0!</v>
      </c>
      <c r="BU198" s="391" t="e">
        <f t="shared" si="109"/>
        <v>#DIV/0!</v>
      </c>
      <c r="BV198" s="391" t="e">
        <f t="shared" si="110"/>
        <v>#DIV/0!</v>
      </c>
      <c r="BW198" s="391" t="str">
        <f t="shared" si="111"/>
        <v xml:space="preserve"> </v>
      </c>
      <c r="BY198" s="388">
        <f t="shared" si="215"/>
        <v>3.3351588691765106</v>
      </c>
      <c r="BZ198" s="392">
        <f t="shared" si="216"/>
        <v>1.6675794345882553</v>
      </c>
      <c r="CA198" s="393">
        <f t="shared" si="217"/>
        <v>3065.8182016586647</v>
      </c>
      <c r="CB198" s="390">
        <f t="shared" si="87"/>
        <v>4814.95</v>
      </c>
      <c r="CC198" s="18" t="str">
        <f t="shared" si="88"/>
        <v xml:space="preserve"> </v>
      </c>
    </row>
    <row r="199" spans="1:81" s="26" customFormat="1" ht="9.75" customHeight="1">
      <c r="A199" s="368">
        <v>177</v>
      </c>
      <c r="B199" s="226" t="s">
        <v>1218</v>
      </c>
      <c r="C199" s="190"/>
      <c r="D199" s="180"/>
      <c r="E199" s="228"/>
      <c r="F199" s="228"/>
      <c r="G199" s="178">
        <f t="shared" si="223"/>
        <v>282588.42</v>
      </c>
      <c r="H199" s="361">
        <f t="shared" si="224"/>
        <v>0</v>
      </c>
      <c r="I199" s="190">
        <v>0</v>
      </c>
      <c r="J199" s="190">
        <v>0</v>
      </c>
      <c r="K199" s="190">
        <v>0</v>
      </c>
      <c r="L199" s="190">
        <v>0</v>
      </c>
      <c r="M199" s="190">
        <v>0</v>
      </c>
      <c r="N199" s="361">
        <v>0</v>
      </c>
      <c r="O199" s="361">
        <v>0</v>
      </c>
      <c r="P199" s="361">
        <v>0</v>
      </c>
      <c r="Q199" s="361">
        <v>0</v>
      </c>
      <c r="R199" s="361">
        <v>0</v>
      </c>
      <c r="S199" s="361">
        <v>0</v>
      </c>
      <c r="T199" s="103">
        <v>0</v>
      </c>
      <c r="U199" s="361">
        <v>0</v>
      </c>
      <c r="V199" s="228"/>
      <c r="W199" s="361">
        <v>0</v>
      </c>
      <c r="X199" s="361">
        <v>0</v>
      </c>
      <c r="Y199" s="380">
        <v>0</v>
      </c>
      <c r="Z199" s="380">
        <v>0</v>
      </c>
      <c r="AA199" s="380">
        <v>0</v>
      </c>
      <c r="AB199" s="380">
        <v>0</v>
      </c>
      <c r="AC199" s="380">
        <v>0</v>
      </c>
      <c r="AD199" s="380">
        <v>0</v>
      </c>
      <c r="AE199" s="380">
        <v>0</v>
      </c>
      <c r="AF199" s="380">
        <v>0</v>
      </c>
      <c r="AG199" s="380">
        <v>0</v>
      </c>
      <c r="AH199" s="380">
        <v>0</v>
      </c>
      <c r="AI199" s="380">
        <v>282588.42</v>
      </c>
      <c r="AJ199" s="380">
        <v>0</v>
      </c>
      <c r="AK199" s="380">
        <v>0</v>
      </c>
      <c r="AL199" s="380"/>
      <c r="AM199" s="26" t="s">
        <v>1067</v>
      </c>
      <c r="AN199" s="390"/>
      <c r="AO199" s="390"/>
      <c r="AP199" s="390"/>
      <c r="AQ199" s="390"/>
      <c r="AR199" s="390"/>
      <c r="AS199" s="390"/>
      <c r="AT199" s="390"/>
      <c r="AU199" s="390"/>
      <c r="AV199" s="390"/>
      <c r="AW199" s="390"/>
      <c r="AX199" s="390"/>
      <c r="AY199" s="390"/>
      <c r="AZ199" s="390"/>
      <c r="BA199" s="390"/>
      <c r="BB199" s="390"/>
      <c r="BC199" s="390"/>
      <c r="BD199" s="390"/>
      <c r="BE199" s="390"/>
      <c r="BF199" s="390">
        <v>2102000</v>
      </c>
      <c r="BG199" s="390"/>
      <c r="BH199" s="390"/>
      <c r="BI199" s="390"/>
      <c r="BJ199" s="390"/>
      <c r="BK199" s="390"/>
      <c r="BL199" s="391"/>
      <c r="BM199" s="391"/>
      <c r="BN199" s="391"/>
      <c r="BO199" s="391"/>
      <c r="BP199" s="391"/>
      <c r="BQ199" s="391"/>
      <c r="BR199" s="391"/>
      <c r="BS199" s="391"/>
      <c r="BT199" s="391"/>
      <c r="BU199" s="391"/>
      <c r="BV199" s="391"/>
      <c r="BW199" s="391"/>
      <c r="BY199" s="388">
        <f t="shared" si="215"/>
        <v>0</v>
      </c>
      <c r="BZ199" s="392">
        <f t="shared" si="216"/>
        <v>0</v>
      </c>
      <c r="CA199" s="393"/>
      <c r="CB199" s="390"/>
      <c r="CC199" s="18"/>
    </row>
    <row r="200" spans="1:81" s="26" customFormat="1" ht="9" customHeight="1">
      <c r="A200" s="368">
        <v>178</v>
      </c>
      <c r="B200" s="226" t="s">
        <v>1219</v>
      </c>
      <c r="C200" s="190"/>
      <c r="D200" s="180"/>
      <c r="E200" s="228"/>
      <c r="F200" s="228"/>
      <c r="G200" s="178">
        <f t="shared" si="223"/>
        <v>282588.42</v>
      </c>
      <c r="H200" s="361">
        <f t="shared" si="224"/>
        <v>0</v>
      </c>
      <c r="I200" s="190">
        <v>0</v>
      </c>
      <c r="J200" s="190">
        <v>0</v>
      </c>
      <c r="K200" s="190">
        <v>0</v>
      </c>
      <c r="L200" s="190">
        <v>0</v>
      </c>
      <c r="M200" s="190">
        <v>0</v>
      </c>
      <c r="N200" s="361">
        <v>0</v>
      </c>
      <c r="O200" s="361">
        <v>0</v>
      </c>
      <c r="P200" s="361">
        <v>0</v>
      </c>
      <c r="Q200" s="361">
        <v>0</v>
      </c>
      <c r="R200" s="361">
        <v>0</v>
      </c>
      <c r="S200" s="361">
        <v>0</v>
      </c>
      <c r="T200" s="103">
        <v>0</v>
      </c>
      <c r="U200" s="361">
        <v>0</v>
      </c>
      <c r="V200" s="228"/>
      <c r="W200" s="361">
        <v>0</v>
      </c>
      <c r="X200" s="361">
        <v>0</v>
      </c>
      <c r="Y200" s="380">
        <v>0</v>
      </c>
      <c r="Z200" s="380">
        <v>0</v>
      </c>
      <c r="AA200" s="380">
        <v>0</v>
      </c>
      <c r="AB200" s="380">
        <v>0</v>
      </c>
      <c r="AC200" s="380">
        <v>0</v>
      </c>
      <c r="AD200" s="380">
        <v>0</v>
      </c>
      <c r="AE200" s="380">
        <v>0</v>
      </c>
      <c r="AF200" s="380">
        <v>0</v>
      </c>
      <c r="AG200" s="380">
        <v>0</v>
      </c>
      <c r="AH200" s="380">
        <v>0</v>
      </c>
      <c r="AI200" s="380">
        <v>282588.42</v>
      </c>
      <c r="AJ200" s="380">
        <v>0</v>
      </c>
      <c r="AK200" s="380">
        <v>0</v>
      </c>
      <c r="AL200" s="380"/>
      <c r="AM200" s="26" t="s">
        <v>1067</v>
      </c>
      <c r="AN200" s="390"/>
      <c r="AO200" s="390"/>
      <c r="AP200" s="390"/>
      <c r="AQ200" s="390"/>
      <c r="AR200" s="390"/>
      <c r="AS200" s="390"/>
      <c r="AT200" s="390"/>
      <c r="AU200" s="390"/>
      <c r="AV200" s="390"/>
      <c r="AW200" s="390"/>
      <c r="AX200" s="390"/>
      <c r="AY200" s="390"/>
      <c r="AZ200" s="390"/>
      <c r="BA200" s="390"/>
      <c r="BB200" s="390"/>
      <c r="BC200" s="390"/>
      <c r="BD200" s="390"/>
      <c r="BE200" s="390"/>
      <c r="BF200" s="390">
        <v>2102000</v>
      </c>
      <c r="BG200" s="390"/>
      <c r="BH200" s="390"/>
      <c r="BI200" s="390"/>
      <c r="BJ200" s="390"/>
      <c r="BK200" s="390"/>
      <c r="BL200" s="391"/>
      <c r="BM200" s="391"/>
      <c r="BN200" s="391"/>
      <c r="BO200" s="391"/>
      <c r="BP200" s="391"/>
      <c r="BQ200" s="391"/>
      <c r="BR200" s="391"/>
      <c r="BS200" s="391"/>
      <c r="BT200" s="391"/>
      <c r="BU200" s="391"/>
      <c r="BV200" s="391"/>
      <c r="BW200" s="391"/>
      <c r="BY200" s="388">
        <f t="shared" si="215"/>
        <v>0</v>
      </c>
      <c r="BZ200" s="392"/>
      <c r="CA200" s="393"/>
      <c r="CB200" s="390"/>
      <c r="CC200" s="18"/>
    </row>
    <row r="201" spans="1:81" s="26" customFormat="1" ht="9" customHeight="1">
      <c r="A201" s="368">
        <v>179</v>
      </c>
      <c r="B201" s="226" t="s">
        <v>1220</v>
      </c>
      <c r="C201" s="190"/>
      <c r="D201" s="180"/>
      <c r="E201" s="228"/>
      <c r="F201" s="228"/>
      <c r="G201" s="178">
        <f t="shared" si="223"/>
        <v>282588.42</v>
      </c>
      <c r="H201" s="361">
        <f t="shared" si="224"/>
        <v>0</v>
      </c>
      <c r="I201" s="190">
        <v>0</v>
      </c>
      <c r="J201" s="190">
        <v>0</v>
      </c>
      <c r="K201" s="190">
        <v>0</v>
      </c>
      <c r="L201" s="190">
        <v>0</v>
      </c>
      <c r="M201" s="190">
        <v>0</v>
      </c>
      <c r="N201" s="361">
        <v>0</v>
      </c>
      <c r="O201" s="361">
        <v>0</v>
      </c>
      <c r="P201" s="361">
        <v>0</v>
      </c>
      <c r="Q201" s="361">
        <v>0</v>
      </c>
      <c r="R201" s="361">
        <v>0</v>
      </c>
      <c r="S201" s="361">
        <v>0</v>
      </c>
      <c r="T201" s="103">
        <v>0</v>
      </c>
      <c r="U201" s="361">
        <v>0</v>
      </c>
      <c r="V201" s="228"/>
      <c r="W201" s="361">
        <v>0</v>
      </c>
      <c r="X201" s="361">
        <v>0</v>
      </c>
      <c r="Y201" s="380">
        <v>0</v>
      </c>
      <c r="Z201" s="380">
        <v>0</v>
      </c>
      <c r="AA201" s="380">
        <v>0</v>
      </c>
      <c r="AB201" s="380">
        <v>0</v>
      </c>
      <c r="AC201" s="380">
        <v>0</v>
      </c>
      <c r="AD201" s="380">
        <v>0</v>
      </c>
      <c r="AE201" s="380">
        <v>0</v>
      </c>
      <c r="AF201" s="380">
        <v>0</v>
      </c>
      <c r="AG201" s="380">
        <v>0</v>
      </c>
      <c r="AH201" s="380">
        <v>0</v>
      </c>
      <c r="AI201" s="380">
        <v>282588.42</v>
      </c>
      <c r="AJ201" s="380">
        <v>0</v>
      </c>
      <c r="AK201" s="380">
        <v>0</v>
      </c>
      <c r="AL201" s="380"/>
      <c r="AM201" s="26" t="s">
        <v>1067</v>
      </c>
      <c r="AN201" s="390"/>
      <c r="AO201" s="390"/>
      <c r="AP201" s="390"/>
      <c r="AQ201" s="390"/>
      <c r="AR201" s="390"/>
      <c r="AS201" s="390"/>
      <c r="AT201" s="390"/>
      <c r="AU201" s="390"/>
      <c r="AV201" s="390"/>
      <c r="AW201" s="390"/>
      <c r="AX201" s="390"/>
      <c r="AY201" s="390"/>
      <c r="AZ201" s="390"/>
      <c r="BA201" s="390"/>
      <c r="BB201" s="390"/>
      <c r="BC201" s="390"/>
      <c r="BD201" s="390"/>
      <c r="BE201" s="390"/>
      <c r="BF201" s="390">
        <v>2102000</v>
      </c>
      <c r="BG201" s="390"/>
      <c r="BH201" s="390"/>
      <c r="BI201" s="390"/>
      <c r="BJ201" s="390"/>
      <c r="BK201" s="390"/>
      <c r="BL201" s="391"/>
      <c r="BM201" s="391"/>
      <c r="BN201" s="391"/>
      <c r="BO201" s="391"/>
      <c r="BP201" s="391"/>
      <c r="BQ201" s="391"/>
      <c r="BR201" s="391"/>
      <c r="BS201" s="391"/>
      <c r="BT201" s="391"/>
      <c r="BU201" s="391"/>
      <c r="BV201" s="391"/>
      <c r="BW201" s="391"/>
      <c r="BY201" s="388">
        <f t="shared" si="215"/>
        <v>0</v>
      </c>
      <c r="BZ201" s="392"/>
      <c r="CA201" s="393"/>
      <c r="CB201" s="390"/>
      <c r="CC201" s="18"/>
    </row>
    <row r="202" spans="1:81" s="26" customFormat="1" ht="21.75" customHeight="1">
      <c r="A202" s="514" t="s">
        <v>423</v>
      </c>
      <c r="B202" s="514"/>
      <c r="C202" s="361">
        <f>SUM(C196:C198)</f>
        <v>4812.6000000000004</v>
      </c>
      <c r="D202" s="368" t="s">
        <v>388</v>
      </c>
      <c r="E202" s="368"/>
      <c r="F202" s="368"/>
      <c r="G202" s="361">
        <f>ROUND(SUM(G196:G201),2)</f>
        <v>7894391.5099999998</v>
      </c>
      <c r="H202" s="361">
        <f t="shared" ref="H202:U202" si="225">ROUND(SUM(H196:H201),2)</f>
        <v>0</v>
      </c>
      <c r="I202" s="361">
        <f t="shared" si="225"/>
        <v>0</v>
      </c>
      <c r="J202" s="361">
        <f t="shared" si="225"/>
        <v>0</v>
      </c>
      <c r="K202" s="361">
        <f t="shared" si="225"/>
        <v>0</v>
      </c>
      <c r="L202" s="361">
        <f t="shared" si="225"/>
        <v>0</v>
      </c>
      <c r="M202" s="361">
        <f t="shared" si="225"/>
        <v>0</v>
      </c>
      <c r="N202" s="361">
        <f t="shared" si="225"/>
        <v>0</v>
      </c>
      <c r="O202" s="361">
        <f t="shared" si="225"/>
        <v>0</v>
      </c>
      <c r="P202" s="361">
        <f t="shared" si="225"/>
        <v>0</v>
      </c>
      <c r="Q202" s="361">
        <f t="shared" si="225"/>
        <v>0</v>
      </c>
      <c r="R202" s="361">
        <f t="shared" si="225"/>
        <v>0</v>
      </c>
      <c r="S202" s="361">
        <f t="shared" si="225"/>
        <v>0</v>
      </c>
      <c r="T202" s="103">
        <f t="shared" si="225"/>
        <v>0</v>
      </c>
      <c r="U202" s="361">
        <f t="shared" si="225"/>
        <v>0</v>
      </c>
      <c r="V202" s="368" t="s">
        <v>388</v>
      </c>
      <c r="W202" s="361">
        <f>ROUND(SUM(W196:W201),2)</f>
        <v>2302.36</v>
      </c>
      <c r="X202" s="361">
        <f t="shared" ref="X202:AK202" si="226">ROUND(SUM(X196:X201),2)</f>
        <v>6724596.8399999999</v>
      </c>
      <c r="Y202" s="361">
        <f t="shared" si="226"/>
        <v>0</v>
      </c>
      <c r="Z202" s="361">
        <f t="shared" si="226"/>
        <v>0</v>
      </c>
      <c r="AA202" s="361">
        <f t="shared" si="226"/>
        <v>0</v>
      </c>
      <c r="AB202" s="361">
        <f t="shared" si="226"/>
        <v>0</v>
      </c>
      <c r="AC202" s="361">
        <f t="shared" si="226"/>
        <v>0</v>
      </c>
      <c r="AD202" s="361">
        <f t="shared" si="226"/>
        <v>0</v>
      </c>
      <c r="AE202" s="361">
        <f t="shared" si="226"/>
        <v>0</v>
      </c>
      <c r="AF202" s="361">
        <f t="shared" si="226"/>
        <v>0</v>
      </c>
      <c r="AG202" s="361">
        <f t="shared" si="226"/>
        <v>0</v>
      </c>
      <c r="AH202" s="361">
        <f t="shared" si="226"/>
        <v>0</v>
      </c>
      <c r="AI202" s="361">
        <f t="shared" si="226"/>
        <v>847765.26</v>
      </c>
      <c r="AJ202" s="361">
        <f t="shared" si="226"/>
        <v>214686.27</v>
      </c>
      <c r="AK202" s="361">
        <f t="shared" si="226"/>
        <v>107343.14</v>
      </c>
      <c r="AL202" s="361">
        <f t="shared" ref="AL202" si="227">SUM(AL196:AL198)</f>
        <v>0</v>
      </c>
      <c r="AN202" s="390">
        <f>I202/'Приложение 1.1'!J200</f>
        <v>0</v>
      </c>
      <c r="AO202" s="390" t="e">
        <f t="shared" si="89"/>
        <v>#DIV/0!</v>
      </c>
      <c r="AP202" s="390" t="e">
        <f t="shared" si="90"/>
        <v>#DIV/0!</v>
      </c>
      <c r="AQ202" s="390" t="e">
        <f t="shared" si="91"/>
        <v>#DIV/0!</v>
      </c>
      <c r="AR202" s="390" t="e">
        <f t="shared" si="92"/>
        <v>#DIV/0!</v>
      </c>
      <c r="AS202" s="390" t="e">
        <f t="shared" si="93"/>
        <v>#DIV/0!</v>
      </c>
      <c r="AT202" s="390" t="e">
        <f t="shared" si="94"/>
        <v>#DIV/0!</v>
      </c>
      <c r="AU202" s="390">
        <f t="shared" si="95"/>
        <v>2920.7408224604319</v>
      </c>
      <c r="AV202" s="390" t="e">
        <f t="shared" si="96"/>
        <v>#DIV/0!</v>
      </c>
      <c r="AW202" s="390" t="e">
        <f t="shared" si="97"/>
        <v>#DIV/0!</v>
      </c>
      <c r="AX202" s="390" t="e">
        <f t="shared" si="98"/>
        <v>#DIV/0!</v>
      </c>
      <c r="AY202" s="390">
        <f>AI202/'Приложение 1.1'!J200</f>
        <v>62.826280217581406</v>
      </c>
      <c r="AZ202" s="390">
        <v>730.08</v>
      </c>
      <c r="BA202" s="390">
        <v>2070.12</v>
      </c>
      <c r="BB202" s="390">
        <v>848.92</v>
      </c>
      <c r="BC202" s="390">
        <v>819.73</v>
      </c>
      <c r="BD202" s="390">
        <v>611.5</v>
      </c>
      <c r="BE202" s="390">
        <v>1080.04</v>
      </c>
      <c r="BF202" s="390">
        <v>2102000</v>
      </c>
      <c r="BG202" s="390">
        <f t="shared" si="99"/>
        <v>4422.8500000000004</v>
      </c>
      <c r="BH202" s="390">
        <v>8748.57</v>
      </c>
      <c r="BI202" s="390">
        <v>3389.61</v>
      </c>
      <c r="BJ202" s="390">
        <v>5995.76</v>
      </c>
      <c r="BK202" s="390">
        <v>548.62</v>
      </c>
      <c r="BL202" s="391" t="str">
        <f t="shared" si="100"/>
        <v xml:space="preserve"> </v>
      </c>
      <c r="BM202" s="391" t="e">
        <f t="shared" si="101"/>
        <v>#DIV/0!</v>
      </c>
      <c r="BN202" s="391" t="e">
        <f t="shared" si="102"/>
        <v>#DIV/0!</v>
      </c>
      <c r="BO202" s="391" t="e">
        <f t="shared" si="103"/>
        <v>#DIV/0!</v>
      </c>
      <c r="BP202" s="391" t="e">
        <f t="shared" si="104"/>
        <v>#DIV/0!</v>
      </c>
      <c r="BQ202" s="391" t="e">
        <f t="shared" si="105"/>
        <v>#DIV/0!</v>
      </c>
      <c r="BR202" s="391" t="e">
        <f t="shared" si="106"/>
        <v>#DIV/0!</v>
      </c>
      <c r="BS202" s="391" t="str">
        <f t="shared" si="107"/>
        <v xml:space="preserve"> </v>
      </c>
      <c r="BT202" s="391" t="e">
        <f t="shared" si="108"/>
        <v>#DIV/0!</v>
      </c>
      <c r="BU202" s="391" t="e">
        <f t="shared" si="109"/>
        <v>#DIV/0!</v>
      </c>
      <c r="BV202" s="391" t="e">
        <f t="shared" si="110"/>
        <v>#DIV/0!</v>
      </c>
      <c r="BW202" s="391" t="str">
        <f t="shared" si="111"/>
        <v xml:space="preserve"> </v>
      </c>
      <c r="BY202" s="388">
        <f t="shared" si="215"/>
        <v>2.7194783756044045</v>
      </c>
      <c r="BZ202" s="392">
        <f t="shared" si="216"/>
        <v>1.359739251138306</v>
      </c>
      <c r="CA202" s="393">
        <f t="shared" si="217"/>
        <v>3428.8258612901541</v>
      </c>
      <c r="CB202" s="390">
        <f t="shared" si="87"/>
        <v>4621.88</v>
      </c>
      <c r="CC202" s="18" t="str">
        <f t="shared" si="88"/>
        <v xml:space="preserve"> </v>
      </c>
    </row>
    <row r="203" spans="1:81" s="26" customFormat="1" ht="12" customHeight="1">
      <c r="A203" s="433" t="s">
        <v>249</v>
      </c>
      <c r="B203" s="434"/>
      <c r="C203" s="434"/>
      <c r="D203" s="434"/>
      <c r="E203" s="434"/>
      <c r="F203" s="434"/>
      <c r="G203" s="434"/>
      <c r="H203" s="434"/>
      <c r="I203" s="434"/>
      <c r="J203" s="434"/>
      <c r="K203" s="434"/>
      <c r="L203" s="434"/>
      <c r="M203" s="434"/>
      <c r="N203" s="434"/>
      <c r="O203" s="434"/>
      <c r="P203" s="434"/>
      <c r="Q203" s="434"/>
      <c r="R203" s="434"/>
      <c r="S203" s="434"/>
      <c r="T203" s="434"/>
      <c r="U203" s="434"/>
      <c r="V203" s="434"/>
      <c r="W203" s="434"/>
      <c r="X203" s="434"/>
      <c r="Y203" s="434"/>
      <c r="Z203" s="434"/>
      <c r="AA203" s="434"/>
      <c r="AB203" s="434"/>
      <c r="AC203" s="434"/>
      <c r="AD203" s="434"/>
      <c r="AE203" s="434"/>
      <c r="AF203" s="434"/>
      <c r="AG203" s="434"/>
      <c r="AH203" s="434"/>
      <c r="AI203" s="434"/>
      <c r="AJ203" s="434"/>
      <c r="AK203" s="434"/>
      <c r="AL203" s="434"/>
      <c r="AN203" s="390" t="e">
        <f>I203/'Приложение 1.1'!J201</f>
        <v>#DIV/0!</v>
      </c>
      <c r="AO203" s="390" t="e">
        <f t="shared" si="89"/>
        <v>#DIV/0!</v>
      </c>
      <c r="AP203" s="390" t="e">
        <f t="shared" si="90"/>
        <v>#DIV/0!</v>
      </c>
      <c r="AQ203" s="390" t="e">
        <f t="shared" si="91"/>
        <v>#DIV/0!</v>
      </c>
      <c r="AR203" s="390" t="e">
        <f t="shared" si="92"/>
        <v>#DIV/0!</v>
      </c>
      <c r="AS203" s="390" t="e">
        <f t="shared" si="93"/>
        <v>#DIV/0!</v>
      </c>
      <c r="AT203" s="390" t="e">
        <f t="shared" si="94"/>
        <v>#DIV/0!</v>
      </c>
      <c r="AU203" s="390" t="e">
        <f t="shared" si="95"/>
        <v>#DIV/0!</v>
      </c>
      <c r="AV203" s="390" t="e">
        <f t="shared" si="96"/>
        <v>#DIV/0!</v>
      </c>
      <c r="AW203" s="390" t="e">
        <f t="shared" si="97"/>
        <v>#DIV/0!</v>
      </c>
      <c r="AX203" s="390" t="e">
        <f t="shared" si="98"/>
        <v>#DIV/0!</v>
      </c>
      <c r="AY203" s="390" t="e">
        <f>AI203/'Приложение 1.1'!J201</f>
        <v>#DIV/0!</v>
      </c>
      <c r="AZ203" s="390">
        <v>730.08</v>
      </c>
      <c r="BA203" s="390">
        <v>2070.12</v>
      </c>
      <c r="BB203" s="390">
        <v>848.92</v>
      </c>
      <c r="BC203" s="390">
        <v>819.73</v>
      </c>
      <c r="BD203" s="390">
        <v>611.5</v>
      </c>
      <c r="BE203" s="390">
        <v>1080.04</v>
      </c>
      <c r="BF203" s="390">
        <v>2102000</v>
      </c>
      <c r="BG203" s="390">
        <f t="shared" si="99"/>
        <v>4422.8500000000004</v>
      </c>
      <c r="BH203" s="390">
        <v>8748.57</v>
      </c>
      <c r="BI203" s="390">
        <v>3389.61</v>
      </c>
      <c r="BJ203" s="390">
        <v>5995.76</v>
      </c>
      <c r="BK203" s="390">
        <v>548.62</v>
      </c>
      <c r="BL203" s="391" t="e">
        <f t="shared" si="100"/>
        <v>#DIV/0!</v>
      </c>
      <c r="BM203" s="391" t="e">
        <f t="shared" si="101"/>
        <v>#DIV/0!</v>
      </c>
      <c r="BN203" s="391" t="e">
        <f t="shared" si="102"/>
        <v>#DIV/0!</v>
      </c>
      <c r="BO203" s="391" t="e">
        <f t="shared" si="103"/>
        <v>#DIV/0!</v>
      </c>
      <c r="BP203" s="391" t="e">
        <f t="shared" si="104"/>
        <v>#DIV/0!</v>
      </c>
      <c r="BQ203" s="391" t="e">
        <f t="shared" si="105"/>
        <v>#DIV/0!</v>
      </c>
      <c r="BR203" s="391" t="e">
        <f t="shared" si="106"/>
        <v>#DIV/0!</v>
      </c>
      <c r="BS203" s="391" t="e">
        <f t="shared" si="107"/>
        <v>#DIV/0!</v>
      </c>
      <c r="BT203" s="391" t="e">
        <f t="shared" si="108"/>
        <v>#DIV/0!</v>
      </c>
      <c r="BU203" s="391" t="e">
        <f t="shared" si="109"/>
        <v>#DIV/0!</v>
      </c>
      <c r="BV203" s="391" t="e">
        <f t="shared" si="110"/>
        <v>#DIV/0!</v>
      </c>
      <c r="BW203" s="391" t="e">
        <f t="shared" si="111"/>
        <v>#DIV/0!</v>
      </c>
      <c r="BY203" s="388" t="e">
        <f t="shared" si="215"/>
        <v>#DIV/0!</v>
      </c>
      <c r="BZ203" s="392" t="e">
        <f t="shared" si="216"/>
        <v>#DIV/0!</v>
      </c>
      <c r="CA203" s="393" t="e">
        <f t="shared" si="217"/>
        <v>#DIV/0!</v>
      </c>
      <c r="CB203" s="390">
        <f t="shared" si="87"/>
        <v>4621.88</v>
      </c>
      <c r="CC203" s="18" t="e">
        <f t="shared" si="88"/>
        <v>#DIV/0!</v>
      </c>
    </row>
    <row r="204" spans="1:81" s="26" customFormat="1" ht="9" customHeight="1">
      <c r="A204" s="368">
        <v>180</v>
      </c>
      <c r="B204" s="232" t="s">
        <v>776</v>
      </c>
      <c r="C204" s="413">
        <v>3227.4</v>
      </c>
      <c r="D204" s="396"/>
      <c r="E204" s="414"/>
      <c r="F204" s="414"/>
      <c r="G204" s="178">
        <f t="shared" ref="G204:G209" si="228">ROUND(H204+U204+X204+Z204+AB204+AD204+AF204+AH204+AI204+AJ204+AK204+AL204,2)</f>
        <v>4259854.82</v>
      </c>
      <c r="H204" s="361">
        <f t="shared" ref="H204:H210" si="229">I204+K204+M204+O204+Q204+S204</f>
        <v>0</v>
      </c>
      <c r="I204" s="190">
        <v>0</v>
      </c>
      <c r="J204" s="190">
        <v>0</v>
      </c>
      <c r="K204" s="190">
        <v>0</v>
      </c>
      <c r="L204" s="190">
        <v>0</v>
      </c>
      <c r="M204" s="190">
        <v>0</v>
      </c>
      <c r="N204" s="361">
        <v>0</v>
      </c>
      <c r="O204" s="361">
        <v>0</v>
      </c>
      <c r="P204" s="361">
        <v>0</v>
      </c>
      <c r="Q204" s="361">
        <v>0</v>
      </c>
      <c r="R204" s="361">
        <v>0</v>
      </c>
      <c r="S204" s="361">
        <v>0</v>
      </c>
      <c r="T204" s="103">
        <v>0</v>
      </c>
      <c r="U204" s="361">
        <v>0</v>
      </c>
      <c r="V204" s="414" t="s">
        <v>976</v>
      </c>
      <c r="W204" s="361">
        <v>1225.3</v>
      </c>
      <c r="X204" s="361">
        <v>4086092</v>
      </c>
      <c r="Y204" s="380">
        <v>0</v>
      </c>
      <c r="Z204" s="380">
        <v>0</v>
      </c>
      <c r="AA204" s="380">
        <v>0</v>
      </c>
      <c r="AB204" s="380">
        <v>0</v>
      </c>
      <c r="AC204" s="380">
        <v>0</v>
      </c>
      <c r="AD204" s="380">
        <v>0</v>
      </c>
      <c r="AE204" s="380">
        <v>0</v>
      </c>
      <c r="AF204" s="380">
        <v>0</v>
      </c>
      <c r="AG204" s="380">
        <v>0</v>
      </c>
      <c r="AH204" s="380">
        <v>0</v>
      </c>
      <c r="AI204" s="380">
        <v>0</v>
      </c>
      <c r="AJ204" s="380">
        <v>115841.88</v>
      </c>
      <c r="AK204" s="380">
        <v>57920.94</v>
      </c>
      <c r="AL204" s="380">
        <v>0</v>
      </c>
      <c r="AN204" s="390">
        <f>I204/'Приложение 1.1'!J202</f>
        <v>0</v>
      </c>
      <c r="AO204" s="390" t="e">
        <f t="shared" si="89"/>
        <v>#DIV/0!</v>
      </c>
      <c r="AP204" s="390" t="e">
        <f t="shared" si="90"/>
        <v>#DIV/0!</v>
      </c>
      <c r="AQ204" s="390" t="e">
        <f t="shared" si="91"/>
        <v>#DIV/0!</v>
      </c>
      <c r="AR204" s="390" t="e">
        <f t="shared" si="92"/>
        <v>#DIV/0!</v>
      </c>
      <c r="AS204" s="390" t="e">
        <f t="shared" si="93"/>
        <v>#DIV/0!</v>
      </c>
      <c r="AT204" s="390" t="e">
        <f t="shared" si="94"/>
        <v>#DIV/0!</v>
      </c>
      <c r="AU204" s="390">
        <f t="shared" si="95"/>
        <v>3334.7686280910798</v>
      </c>
      <c r="AV204" s="390" t="e">
        <f t="shared" si="96"/>
        <v>#DIV/0!</v>
      </c>
      <c r="AW204" s="390" t="e">
        <f t="shared" si="97"/>
        <v>#DIV/0!</v>
      </c>
      <c r="AX204" s="390" t="e">
        <f t="shared" si="98"/>
        <v>#DIV/0!</v>
      </c>
      <c r="AY204" s="390">
        <f>AI204/'Приложение 1.1'!J202</f>
        <v>0</v>
      </c>
      <c r="AZ204" s="390">
        <v>730.08</v>
      </c>
      <c r="BA204" s="390">
        <v>2070.12</v>
      </c>
      <c r="BB204" s="390">
        <v>848.92</v>
      </c>
      <c r="BC204" s="390">
        <v>819.73</v>
      </c>
      <c r="BD204" s="390">
        <v>611.5</v>
      </c>
      <c r="BE204" s="390">
        <v>1080.04</v>
      </c>
      <c r="BF204" s="390">
        <v>2102000</v>
      </c>
      <c r="BG204" s="390">
        <f t="shared" si="99"/>
        <v>4422.8500000000004</v>
      </c>
      <c r="BH204" s="390">
        <v>8748.57</v>
      </c>
      <c r="BI204" s="390">
        <v>3389.61</v>
      </c>
      <c r="BJ204" s="390">
        <v>5995.76</v>
      </c>
      <c r="BK204" s="390">
        <v>548.62</v>
      </c>
      <c r="BL204" s="391" t="str">
        <f t="shared" si="100"/>
        <v xml:space="preserve"> </v>
      </c>
      <c r="BM204" s="391" t="e">
        <f t="shared" si="101"/>
        <v>#DIV/0!</v>
      </c>
      <c r="BN204" s="391" t="e">
        <f t="shared" si="102"/>
        <v>#DIV/0!</v>
      </c>
      <c r="BO204" s="391" t="e">
        <f t="shared" si="103"/>
        <v>#DIV/0!</v>
      </c>
      <c r="BP204" s="391" t="e">
        <f t="shared" si="104"/>
        <v>#DIV/0!</v>
      </c>
      <c r="BQ204" s="391" t="e">
        <f t="shared" si="105"/>
        <v>#DIV/0!</v>
      </c>
      <c r="BR204" s="391" t="e">
        <f t="shared" si="106"/>
        <v>#DIV/0!</v>
      </c>
      <c r="BS204" s="391" t="str">
        <f t="shared" si="107"/>
        <v xml:space="preserve"> </v>
      </c>
      <c r="BT204" s="391" t="e">
        <f t="shared" si="108"/>
        <v>#DIV/0!</v>
      </c>
      <c r="BU204" s="391" t="e">
        <f t="shared" si="109"/>
        <v>#DIV/0!</v>
      </c>
      <c r="BV204" s="391" t="e">
        <f t="shared" si="110"/>
        <v>#DIV/0!</v>
      </c>
      <c r="BW204" s="391" t="str">
        <f t="shared" si="111"/>
        <v xml:space="preserve"> </v>
      </c>
      <c r="BY204" s="388">
        <f t="shared" si="215"/>
        <v>2.7193856338981992</v>
      </c>
      <c r="BZ204" s="392">
        <f t="shared" si="216"/>
        <v>1.3596928169490996</v>
      </c>
      <c r="CA204" s="393">
        <f t="shared" si="217"/>
        <v>3476.5810985064886</v>
      </c>
      <c r="CB204" s="390">
        <f t="shared" si="87"/>
        <v>4621.88</v>
      </c>
      <c r="CC204" s="18" t="str">
        <f t="shared" si="88"/>
        <v xml:space="preserve"> </v>
      </c>
    </row>
    <row r="205" spans="1:81" s="26" customFormat="1" ht="9" customHeight="1">
      <c r="A205" s="368">
        <v>181</v>
      </c>
      <c r="B205" s="232" t="s">
        <v>777</v>
      </c>
      <c r="C205" s="413">
        <v>1975.9</v>
      </c>
      <c r="D205" s="396"/>
      <c r="E205" s="414"/>
      <c r="F205" s="414"/>
      <c r="G205" s="178">
        <f t="shared" si="228"/>
        <v>3104163.47</v>
      </c>
      <c r="H205" s="361">
        <f t="shared" si="229"/>
        <v>0</v>
      </c>
      <c r="I205" s="190">
        <v>0</v>
      </c>
      <c r="J205" s="190">
        <v>0</v>
      </c>
      <c r="K205" s="190">
        <v>0</v>
      </c>
      <c r="L205" s="190">
        <v>0</v>
      </c>
      <c r="M205" s="190">
        <v>0</v>
      </c>
      <c r="N205" s="361">
        <v>0</v>
      </c>
      <c r="O205" s="361">
        <v>0</v>
      </c>
      <c r="P205" s="361">
        <v>0</v>
      </c>
      <c r="Q205" s="361">
        <v>0</v>
      </c>
      <c r="R205" s="361">
        <v>0</v>
      </c>
      <c r="S205" s="361">
        <v>0</v>
      </c>
      <c r="T205" s="103">
        <v>0</v>
      </c>
      <c r="U205" s="361">
        <v>0</v>
      </c>
      <c r="V205" s="414" t="s">
        <v>976</v>
      </c>
      <c r="W205" s="361">
        <v>836.2</v>
      </c>
      <c r="X205" s="361">
        <v>2930400.65</v>
      </c>
      <c r="Y205" s="380">
        <v>0</v>
      </c>
      <c r="Z205" s="380">
        <v>0</v>
      </c>
      <c r="AA205" s="380">
        <v>0</v>
      </c>
      <c r="AB205" s="380">
        <v>0</v>
      </c>
      <c r="AC205" s="380">
        <v>0</v>
      </c>
      <c r="AD205" s="380">
        <v>0</v>
      </c>
      <c r="AE205" s="380">
        <v>0</v>
      </c>
      <c r="AF205" s="380">
        <v>0</v>
      </c>
      <c r="AG205" s="380">
        <v>0</v>
      </c>
      <c r="AH205" s="380">
        <v>0</v>
      </c>
      <c r="AI205" s="380">
        <v>0</v>
      </c>
      <c r="AJ205" s="380">
        <v>115841.88</v>
      </c>
      <c r="AK205" s="380">
        <v>57920.94</v>
      </c>
      <c r="AL205" s="380">
        <v>0</v>
      </c>
      <c r="AN205" s="390">
        <f>I205/'Приложение 1.1'!J203</f>
        <v>0</v>
      </c>
      <c r="AO205" s="390" t="e">
        <f t="shared" si="89"/>
        <v>#DIV/0!</v>
      </c>
      <c r="AP205" s="390" t="e">
        <f t="shared" si="90"/>
        <v>#DIV/0!</v>
      </c>
      <c r="AQ205" s="390" t="e">
        <f t="shared" si="91"/>
        <v>#DIV/0!</v>
      </c>
      <c r="AR205" s="390" t="e">
        <f t="shared" si="92"/>
        <v>#DIV/0!</v>
      </c>
      <c r="AS205" s="390" t="e">
        <f t="shared" si="93"/>
        <v>#DIV/0!</v>
      </c>
      <c r="AT205" s="390" t="e">
        <f t="shared" si="94"/>
        <v>#DIV/0!</v>
      </c>
      <c r="AU205" s="390">
        <f t="shared" si="95"/>
        <v>3504.4255560870602</v>
      </c>
      <c r="AV205" s="390" t="e">
        <f t="shared" si="96"/>
        <v>#DIV/0!</v>
      </c>
      <c r="AW205" s="390" t="e">
        <f t="shared" si="97"/>
        <v>#DIV/0!</v>
      </c>
      <c r="AX205" s="390" t="e">
        <f t="shared" si="98"/>
        <v>#DIV/0!</v>
      </c>
      <c r="AY205" s="390">
        <f>AI205/'Приложение 1.1'!J203</f>
        <v>0</v>
      </c>
      <c r="AZ205" s="390">
        <v>730.08</v>
      </c>
      <c r="BA205" s="390">
        <v>2070.12</v>
      </c>
      <c r="BB205" s="390">
        <v>848.92</v>
      </c>
      <c r="BC205" s="390">
        <v>819.73</v>
      </c>
      <c r="BD205" s="390">
        <v>611.5</v>
      </c>
      <c r="BE205" s="390">
        <v>1080.04</v>
      </c>
      <c r="BF205" s="390">
        <v>2102000</v>
      </c>
      <c r="BG205" s="390">
        <f t="shared" si="99"/>
        <v>4422.8500000000004</v>
      </c>
      <c r="BH205" s="390">
        <v>8748.57</v>
      </c>
      <c r="BI205" s="390">
        <v>3389.61</v>
      </c>
      <c r="BJ205" s="390">
        <v>5995.76</v>
      </c>
      <c r="BK205" s="390">
        <v>548.62</v>
      </c>
      <c r="BL205" s="391" t="str">
        <f t="shared" si="100"/>
        <v xml:space="preserve"> </v>
      </c>
      <c r="BM205" s="391" t="e">
        <f t="shared" si="101"/>
        <v>#DIV/0!</v>
      </c>
      <c r="BN205" s="391" t="e">
        <f t="shared" si="102"/>
        <v>#DIV/0!</v>
      </c>
      <c r="BO205" s="391" t="e">
        <f t="shared" si="103"/>
        <v>#DIV/0!</v>
      </c>
      <c r="BP205" s="391" t="e">
        <f t="shared" si="104"/>
        <v>#DIV/0!</v>
      </c>
      <c r="BQ205" s="391" t="e">
        <f t="shared" si="105"/>
        <v>#DIV/0!</v>
      </c>
      <c r="BR205" s="391" t="e">
        <f t="shared" si="106"/>
        <v>#DIV/0!</v>
      </c>
      <c r="BS205" s="391" t="str">
        <f t="shared" si="107"/>
        <v xml:space="preserve"> </v>
      </c>
      <c r="BT205" s="391" t="e">
        <f t="shared" si="108"/>
        <v>#DIV/0!</v>
      </c>
      <c r="BU205" s="391" t="e">
        <f t="shared" si="109"/>
        <v>#DIV/0!</v>
      </c>
      <c r="BV205" s="391" t="e">
        <f t="shared" si="110"/>
        <v>#DIV/0!</v>
      </c>
      <c r="BW205" s="391" t="str">
        <f t="shared" si="111"/>
        <v xml:space="preserve"> </v>
      </c>
      <c r="BY205" s="388">
        <f t="shared" si="215"/>
        <v>3.7318227960462407</v>
      </c>
      <c r="BZ205" s="392">
        <f t="shared" si="216"/>
        <v>1.8659113980231203</v>
      </c>
      <c r="CA205" s="393">
        <f t="shared" si="217"/>
        <v>3712.2261061946901</v>
      </c>
      <c r="CB205" s="390">
        <f t="shared" si="87"/>
        <v>4621.88</v>
      </c>
      <c r="CC205" s="18" t="str">
        <f t="shared" si="88"/>
        <v xml:space="preserve"> </v>
      </c>
    </row>
    <row r="206" spans="1:81" s="26" customFormat="1" ht="9" customHeight="1">
      <c r="A206" s="368">
        <v>182</v>
      </c>
      <c r="B206" s="232" t="s">
        <v>778</v>
      </c>
      <c r="C206" s="413">
        <v>530</v>
      </c>
      <c r="D206" s="396"/>
      <c r="E206" s="414"/>
      <c r="F206" s="414"/>
      <c r="G206" s="178">
        <f t="shared" si="228"/>
        <v>1148090.45</v>
      </c>
      <c r="H206" s="361">
        <f t="shared" si="229"/>
        <v>0</v>
      </c>
      <c r="I206" s="190">
        <v>0</v>
      </c>
      <c r="J206" s="190">
        <v>0</v>
      </c>
      <c r="K206" s="190">
        <v>0</v>
      </c>
      <c r="L206" s="190">
        <v>0</v>
      </c>
      <c r="M206" s="190">
        <v>0</v>
      </c>
      <c r="N206" s="361">
        <v>0</v>
      </c>
      <c r="O206" s="361">
        <v>0</v>
      </c>
      <c r="P206" s="361">
        <v>0</v>
      </c>
      <c r="Q206" s="361">
        <v>0</v>
      </c>
      <c r="R206" s="361">
        <v>0</v>
      </c>
      <c r="S206" s="361">
        <v>0</v>
      </c>
      <c r="T206" s="103">
        <v>0</v>
      </c>
      <c r="U206" s="361">
        <v>0</v>
      </c>
      <c r="V206" s="414" t="s">
        <v>976</v>
      </c>
      <c r="W206" s="361">
        <v>634.84</v>
      </c>
      <c r="X206" s="361">
        <v>1090774.24</v>
      </c>
      <c r="Y206" s="380">
        <v>0</v>
      </c>
      <c r="Z206" s="380">
        <v>0</v>
      </c>
      <c r="AA206" s="380">
        <v>0</v>
      </c>
      <c r="AB206" s="380">
        <v>0</v>
      </c>
      <c r="AC206" s="380">
        <v>0</v>
      </c>
      <c r="AD206" s="380">
        <v>0</v>
      </c>
      <c r="AE206" s="380">
        <v>0</v>
      </c>
      <c r="AF206" s="380">
        <v>0</v>
      </c>
      <c r="AG206" s="380">
        <v>0</v>
      </c>
      <c r="AH206" s="380">
        <v>0</v>
      </c>
      <c r="AI206" s="380">
        <v>0</v>
      </c>
      <c r="AJ206" s="380">
        <v>35673.089999999997</v>
      </c>
      <c r="AK206" s="380">
        <v>21643.119999999999</v>
      </c>
      <c r="AL206" s="380">
        <v>0</v>
      </c>
      <c r="AN206" s="390">
        <f>I206/'Приложение 1.1'!J204</f>
        <v>0</v>
      </c>
      <c r="AO206" s="390" t="e">
        <f t="shared" si="89"/>
        <v>#DIV/0!</v>
      </c>
      <c r="AP206" s="390" t="e">
        <f t="shared" si="90"/>
        <v>#DIV/0!</v>
      </c>
      <c r="AQ206" s="390" t="e">
        <f t="shared" si="91"/>
        <v>#DIV/0!</v>
      </c>
      <c r="AR206" s="390" t="e">
        <f t="shared" si="92"/>
        <v>#DIV/0!</v>
      </c>
      <c r="AS206" s="390" t="e">
        <f t="shared" si="93"/>
        <v>#DIV/0!</v>
      </c>
      <c r="AT206" s="390" t="e">
        <f t="shared" si="94"/>
        <v>#DIV/0!</v>
      </c>
      <c r="AU206" s="390">
        <f t="shared" si="95"/>
        <v>1718.1876378300044</v>
      </c>
      <c r="AV206" s="390" t="e">
        <f t="shared" si="96"/>
        <v>#DIV/0!</v>
      </c>
      <c r="AW206" s="390" t="e">
        <f t="shared" si="97"/>
        <v>#DIV/0!</v>
      </c>
      <c r="AX206" s="390" t="e">
        <f t="shared" si="98"/>
        <v>#DIV/0!</v>
      </c>
      <c r="AY206" s="390">
        <f>AI206/'Приложение 1.1'!J204</f>
        <v>0</v>
      </c>
      <c r="AZ206" s="390">
        <v>730.08</v>
      </c>
      <c r="BA206" s="390">
        <v>2070.12</v>
      </c>
      <c r="BB206" s="390">
        <v>848.92</v>
      </c>
      <c r="BC206" s="390">
        <v>819.73</v>
      </c>
      <c r="BD206" s="390">
        <v>611.5</v>
      </c>
      <c r="BE206" s="390">
        <v>1080.04</v>
      </c>
      <c r="BF206" s="390">
        <v>2102000</v>
      </c>
      <c r="BG206" s="390">
        <f t="shared" si="99"/>
        <v>4422.8500000000004</v>
      </c>
      <c r="BH206" s="390">
        <v>8748.57</v>
      </c>
      <c r="BI206" s="390">
        <v>3389.61</v>
      </c>
      <c r="BJ206" s="390">
        <v>5995.76</v>
      </c>
      <c r="BK206" s="390">
        <v>548.62</v>
      </c>
      <c r="BL206" s="391" t="str">
        <f t="shared" si="100"/>
        <v xml:space="preserve"> </v>
      </c>
      <c r="BM206" s="391" t="e">
        <f t="shared" si="101"/>
        <v>#DIV/0!</v>
      </c>
      <c r="BN206" s="391" t="e">
        <f t="shared" si="102"/>
        <v>#DIV/0!</v>
      </c>
      <c r="BO206" s="391" t="e">
        <f t="shared" si="103"/>
        <v>#DIV/0!</v>
      </c>
      <c r="BP206" s="391" t="e">
        <f t="shared" si="104"/>
        <v>#DIV/0!</v>
      </c>
      <c r="BQ206" s="391" t="e">
        <f t="shared" si="105"/>
        <v>#DIV/0!</v>
      </c>
      <c r="BR206" s="391" t="e">
        <f t="shared" si="106"/>
        <v>#DIV/0!</v>
      </c>
      <c r="BS206" s="391" t="str">
        <f t="shared" si="107"/>
        <v xml:space="preserve"> </v>
      </c>
      <c r="BT206" s="391" t="e">
        <f t="shared" si="108"/>
        <v>#DIV/0!</v>
      </c>
      <c r="BU206" s="391" t="e">
        <f t="shared" si="109"/>
        <v>#DIV/0!</v>
      </c>
      <c r="BV206" s="391" t="e">
        <f t="shared" si="110"/>
        <v>#DIV/0!</v>
      </c>
      <c r="BW206" s="391" t="str">
        <f t="shared" si="111"/>
        <v xml:space="preserve"> </v>
      </c>
      <c r="BY206" s="388">
        <f t="shared" si="215"/>
        <v>3.1071672096915357</v>
      </c>
      <c r="BZ206" s="392">
        <f t="shared" si="216"/>
        <v>1.8851406698836317</v>
      </c>
      <c r="CA206" s="393">
        <f t="shared" si="217"/>
        <v>1808.4721347111081</v>
      </c>
      <c r="CB206" s="390">
        <f t="shared" si="87"/>
        <v>4621.88</v>
      </c>
      <c r="CC206" s="18" t="str">
        <f t="shared" si="88"/>
        <v xml:space="preserve"> </v>
      </c>
    </row>
    <row r="207" spans="1:81" s="26" customFormat="1" ht="9" customHeight="1">
      <c r="A207" s="368">
        <v>183</v>
      </c>
      <c r="B207" s="232" t="s">
        <v>779</v>
      </c>
      <c r="C207" s="413">
        <v>383.2</v>
      </c>
      <c r="D207" s="396"/>
      <c r="E207" s="414"/>
      <c r="F207" s="414"/>
      <c r="G207" s="178">
        <f t="shared" si="228"/>
        <v>1400069.93</v>
      </c>
      <c r="H207" s="361">
        <f t="shared" si="229"/>
        <v>0</v>
      </c>
      <c r="I207" s="190">
        <v>0</v>
      </c>
      <c r="J207" s="190">
        <v>0</v>
      </c>
      <c r="K207" s="190">
        <v>0</v>
      </c>
      <c r="L207" s="190">
        <v>0</v>
      </c>
      <c r="M207" s="190">
        <v>0</v>
      </c>
      <c r="N207" s="361">
        <v>0</v>
      </c>
      <c r="O207" s="361">
        <v>0</v>
      </c>
      <c r="P207" s="361">
        <v>0</v>
      </c>
      <c r="Q207" s="361">
        <v>0</v>
      </c>
      <c r="R207" s="361">
        <v>0</v>
      </c>
      <c r="S207" s="361">
        <v>0</v>
      </c>
      <c r="T207" s="103">
        <v>0</v>
      </c>
      <c r="U207" s="361">
        <v>0</v>
      </c>
      <c r="V207" s="414" t="s">
        <v>976</v>
      </c>
      <c r="W207" s="361">
        <v>412.42</v>
      </c>
      <c r="X207" s="361">
        <v>1348201.73</v>
      </c>
      <c r="Y207" s="380">
        <v>0</v>
      </c>
      <c r="Z207" s="380">
        <v>0</v>
      </c>
      <c r="AA207" s="380">
        <v>0</v>
      </c>
      <c r="AB207" s="380">
        <v>0</v>
      </c>
      <c r="AC207" s="380">
        <v>0</v>
      </c>
      <c r="AD207" s="380">
        <v>0</v>
      </c>
      <c r="AE207" s="380">
        <v>0</v>
      </c>
      <c r="AF207" s="380">
        <v>0</v>
      </c>
      <c r="AG207" s="380">
        <v>0</v>
      </c>
      <c r="AH207" s="380">
        <v>0</v>
      </c>
      <c r="AI207" s="380">
        <v>0</v>
      </c>
      <c r="AJ207" s="380">
        <v>34578.800000000003</v>
      </c>
      <c r="AK207" s="380">
        <v>17289.400000000001</v>
      </c>
      <c r="AL207" s="380">
        <v>0</v>
      </c>
      <c r="AN207" s="390">
        <f>I207/'Приложение 1.1'!J205</f>
        <v>0</v>
      </c>
      <c r="AO207" s="390" t="e">
        <f t="shared" si="89"/>
        <v>#DIV/0!</v>
      </c>
      <c r="AP207" s="390" t="e">
        <f t="shared" si="90"/>
        <v>#DIV/0!</v>
      </c>
      <c r="AQ207" s="390" t="e">
        <f t="shared" si="91"/>
        <v>#DIV/0!</v>
      </c>
      <c r="AR207" s="390" t="e">
        <f t="shared" si="92"/>
        <v>#DIV/0!</v>
      </c>
      <c r="AS207" s="390" t="e">
        <f t="shared" si="93"/>
        <v>#DIV/0!</v>
      </c>
      <c r="AT207" s="390" t="e">
        <f t="shared" si="94"/>
        <v>#DIV/0!</v>
      </c>
      <c r="AU207" s="390">
        <f t="shared" si="95"/>
        <v>3269.0018185345034</v>
      </c>
      <c r="AV207" s="390" t="e">
        <f t="shared" si="96"/>
        <v>#DIV/0!</v>
      </c>
      <c r="AW207" s="390" t="e">
        <f t="shared" si="97"/>
        <v>#DIV/0!</v>
      </c>
      <c r="AX207" s="390" t="e">
        <f t="shared" si="98"/>
        <v>#DIV/0!</v>
      </c>
      <c r="AY207" s="390">
        <f>AI207/'Приложение 1.1'!J205</f>
        <v>0</v>
      </c>
      <c r="AZ207" s="390">
        <v>730.08</v>
      </c>
      <c r="BA207" s="390">
        <v>2070.12</v>
      </c>
      <c r="BB207" s="390">
        <v>848.92</v>
      </c>
      <c r="BC207" s="390">
        <v>819.73</v>
      </c>
      <c r="BD207" s="390">
        <v>611.5</v>
      </c>
      <c r="BE207" s="390">
        <v>1080.04</v>
      </c>
      <c r="BF207" s="390">
        <v>2102000</v>
      </c>
      <c r="BG207" s="390">
        <f t="shared" si="99"/>
        <v>4422.8500000000004</v>
      </c>
      <c r="BH207" s="390">
        <v>8748.57</v>
      </c>
      <c r="BI207" s="390">
        <v>3389.61</v>
      </c>
      <c r="BJ207" s="390">
        <v>5995.76</v>
      </c>
      <c r="BK207" s="390">
        <v>548.62</v>
      </c>
      <c r="BL207" s="391" t="str">
        <f t="shared" si="100"/>
        <v xml:space="preserve"> </v>
      </c>
      <c r="BM207" s="391" t="e">
        <f t="shared" si="101"/>
        <v>#DIV/0!</v>
      </c>
      <c r="BN207" s="391" t="e">
        <f t="shared" si="102"/>
        <v>#DIV/0!</v>
      </c>
      <c r="BO207" s="391" t="e">
        <f t="shared" si="103"/>
        <v>#DIV/0!</v>
      </c>
      <c r="BP207" s="391" t="e">
        <f t="shared" si="104"/>
        <v>#DIV/0!</v>
      </c>
      <c r="BQ207" s="391" t="e">
        <f t="shared" si="105"/>
        <v>#DIV/0!</v>
      </c>
      <c r="BR207" s="391" t="e">
        <f t="shared" si="106"/>
        <v>#DIV/0!</v>
      </c>
      <c r="BS207" s="391" t="str">
        <f t="shared" si="107"/>
        <v xml:space="preserve"> </v>
      </c>
      <c r="BT207" s="391" t="e">
        <f t="shared" si="108"/>
        <v>#DIV/0!</v>
      </c>
      <c r="BU207" s="391" t="e">
        <f t="shared" si="109"/>
        <v>#DIV/0!</v>
      </c>
      <c r="BV207" s="391" t="e">
        <f t="shared" si="110"/>
        <v>#DIV/0!</v>
      </c>
      <c r="BW207" s="391" t="str">
        <f t="shared" si="111"/>
        <v xml:space="preserve"> </v>
      </c>
      <c r="BY207" s="388">
        <f t="shared" ref="BY207:BY238" si="230">AJ207/G207*100</f>
        <v>2.4697909196578491</v>
      </c>
      <c r="BZ207" s="392">
        <f t="shared" ref="BZ207:BZ238" si="231">AK207/G207*100</f>
        <v>1.2348954598289246</v>
      </c>
      <c r="CA207" s="393">
        <f t="shared" ref="CA207:CA238" si="232">G207/W207</f>
        <v>3394.767300324911</v>
      </c>
      <c r="CB207" s="390">
        <f t="shared" si="87"/>
        <v>4621.88</v>
      </c>
      <c r="CC207" s="18" t="str">
        <f t="shared" si="88"/>
        <v xml:space="preserve"> </v>
      </c>
    </row>
    <row r="208" spans="1:81" s="26" customFormat="1" ht="9" customHeight="1">
      <c r="A208" s="368">
        <v>184</v>
      </c>
      <c r="B208" s="232" t="s">
        <v>780</v>
      </c>
      <c r="C208" s="413">
        <v>384.2</v>
      </c>
      <c r="D208" s="396"/>
      <c r="E208" s="414"/>
      <c r="F208" s="414"/>
      <c r="G208" s="178">
        <f t="shared" si="228"/>
        <v>1398978.58</v>
      </c>
      <c r="H208" s="361">
        <f t="shared" si="229"/>
        <v>0</v>
      </c>
      <c r="I208" s="190">
        <v>0</v>
      </c>
      <c r="J208" s="190">
        <v>0</v>
      </c>
      <c r="K208" s="190">
        <v>0</v>
      </c>
      <c r="L208" s="190">
        <v>0</v>
      </c>
      <c r="M208" s="190">
        <v>0</v>
      </c>
      <c r="N208" s="361">
        <v>0</v>
      </c>
      <c r="O208" s="361">
        <v>0</v>
      </c>
      <c r="P208" s="361">
        <v>0</v>
      </c>
      <c r="Q208" s="361">
        <v>0</v>
      </c>
      <c r="R208" s="361">
        <v>0</v>
      </c>
      <c r="S208" s="361">
        <v>0</v>
      </c>
      <c r="T208" s="103">
        <v>0</v>
      </c>
      <c r="U208" s="361">
        <v>0</v>
      </c>
      <c r="V208" s="414" t="s">
        <v>976</v>
      </c>
      <c r="W208" s="361">
        <v>412.42</v>
      </c>
      <c r="X208" s="361">
        <v>1347110.38</v>
      </c>
      <c r="Y208" s="380">
        <v>0</v>
      </c>
      <c r="Z208" s="380">
        <v>0</v>
      </c>
      <c r="AA208" s="380">
        <v>0</v>
      </c>
      <c r="AB208" s="380">
        <v>0</v>
      </c>
      <c r="AC208" s="380">
        <v>0</v>
      </c>
      <c r="AD208" s="380">
        <v>0</v>
      </c>
      <c r="AE208" s="380">
        <v>0</v>
      </c>
      <c r="AF208" s="380">
        <v>0</v>
      </c>
      <c r="AG208" s="380">
        <v>0</v>
      </c>
      <c r="AH208" s="380">
        <v>0</v>
      </c>
      <c r="AI208" s="380">
        <v>0</v>
      </c>
      <c r="AJ208" s="380">
        <v>34578.800000000003</v>
      </c>
      <c r="AK208" s="380">
        <v>17289.400000000001</v>
      </c>
      <c r="AL208" s="380">
        <v>0</v>
      </c>
      <c r="AN208" s="390">
        <f>I208/'Приложение 1.1'!J206</f>
        <v>0</v>
      </c>
      <c r="AO208" s="390" t="e">
        <f t="shared" si="89"/>
        <v>#DIV/0!</v>
      </c>
      <c r="AP208" s="390" t="e">
        <f t="shared" si="90"/>
        <v>#DIV/0!</v>
      </c>
      <c r="AQ208" s="390" t="e">
        <f t="shared" si="91"/>
        <v>#DIV/0!</v>
      </c>
      <c r="AR208" s="390" t="e">
        <f t="shared" si="92"/>
        <v>#DIV/0!</v>
      </c>
      <c r="AS208" s="390" t="e">
        <f t="shared" si="93"/>
        <v>#DIV/0!</v>
      </c>
      <c r="AT208" s="390" t="e">
        <f t="shared" si="94"/>
        <v>#DIV/0!</v>
      </c>
      <c r="AU208" s="390">
        <f t="shared" si="95"/>
        <v>3266.355608360409</v>
      </c>
      <c r="AV208" s="390" t="e">
        <f t="shared" si="96"/>
        <v>#DIV/0!</v>
      </c>
      <c r="AW208" s="390" t="e">
        <f t="shared" si="97"/>
        <v>#DIV/0!</v>
      </c>
      <c r="AX208" s="390" t="e">
        <f t="shared" si="98"/>
        <v>#DIV/0!</v>
      </c>
      <c r="AY208" s="390">
        <f>AI208/'Приложение 1.1'!J206</f>
        <v>0</v>
      </c>
      <c r="AZ208" s="390">
        <v>730.08</v>
      </c>
      <c r="BA208" s="390">
        <v>2070.12</v>
      </c>
      <c r="BB208" s="390">
        <v>848.92</v>
      </c>
      <c r="BC208" s="390">
        <v>819.73</v>
      </c>
      <c r="BD208" s="390">
        <v>611.5</v>
      </c>
      <c r="BE208" s="390">
        <v>1080.04</v>
      </c>
      <c r="BF208" s="390">
        <v>2102000</v>
      </c>
      <c r="BG208" s="390">
        <f t="shared" si="99"/>
        <v>4422.8500000000004</v>
      </c>
      <c r="BH208" s="390">
        <v>8748.57</v>
      </c>
      <c r="BI208" s="390">
        <v>3389.61</v>
      </c>
      <c r="BJ208" s="390">
        <v>5995.76</v>
      </c>
      <c r="BK208" s="390">
        <v>548.62</v>
      </c>
      <c r="BL208" s="391" t="str">
        <f t="shared" si="100"/>
        <v xml:space="preserve"> </v>
      </c>
      <c r="BM208" s="391" t="e">
        <f t="shared" si="101"/>
        <v>#DIV/0!</v>
      </c>
      <c r="BN208" s="391" t="e">
        <f t="shared" si="102"/>
        <v>#DIV/0!</v>
      </c>
      <c r="BO208" s="391" t="e">
        <f t="shared" si="103"/>
        <v>#DIV/0!</v>
      </c>
      <c r="BP208" s="391" t="e">
        <f t="shared" si="104"/>
        <v>#DIV/0!</v>
      </c>
      <c r="BQ208" s="391" t="e">
        <f t="shared" si="105"/>
        <v>#DIV/0!</v>
      </c>
      <c r="BR208" s="391" t="e">
        <f t="shared" si="106"/>
        <v>#DIV/0!</v>
      </c>
      <c r="BS208" s="391" t="str">
        <f t="shared" si="107"/>
        <v xml:space="preserve"> </v>
      </c>
      <c r="BT208" s="391" t="e">
        <f t="shared" si="108"/>
        <v>#DIV/0!</v>
      </c>
      <c r="BU208" s="391" t="e">
        <f t="shared" si="109"/>
        <v>#DIV/0!</v>
      </c>
      <c r="BV208" s="391" t="e">
        <f t="shared" si="110"/>
        <v>#DIV/0!</v>
      </c>
      <c r="BW208" s="391" t="str">
        <f t="shared" si="111"/>
        <v xml:space="preserve"> </v>
      </c>
      <c r="BY208" s="388">
        <f t="shared" si="230"/>
        <v>2.4717176155763587</v>
      </c>
      <c r="BZ208" s="392">
        <f t="shared" si="231"/>
        <v>1.2358588077881794</v>
      </c>
      <c r="CA208" s="393">
        <f t="shared" si="232"/>
        <v>3392.1210901508171</v>
      </c>
      <c r="CB208" s="390">
        <f t="shared" si="87"/>
        <v>4621.88</v>
      </c>
      <c r="CC208" s="18" t="str">
        <f t="shared" si="88"/>
        <v xml:space="preserve"> </v>
      </c>
    </row>
    <row r="209" spans="1:81" s="26" customFormat="1" ht="9" customHeight="1">
      <c r="A209" s="368">
        <v>185</v>
      </c>
      <c r="B209" s="232" t="s">
        <v>781</v>
      </c>
      <c r="C209" s="413">
        <v>633.5</v>
      </c>
      <c r="D209" s="396"/>
      <c r="E209" s="414"/>
      <c r="F209" s="414"/>
      <c r="G209" s="178">
        <f t="shared" si="228"/>
        <v>2180967.2799999998</v>
      </c>
      <c r="H209" s="361">
        <f t="shared" si="229"/>
        <v>0</v>
      </c>
      <c r="I209" s="190">
        <v>0</v>
      </c>
      <c r="J209" s="190">
        <v>0</v>
      </c>
      <c r="K209" s="190">
        <v>0</v>
      </c>
      <c r="L209" s="190">
        <v>0</v>
      </c>
      <c r="M209" s="190">
        <v>0</v>
      </c>
      <c r="N209" s="361">
        <v>0</v>
      </c>
      <c r="O209" s="361">
        <v>0</v>
      </c>
      <c r="P209" s="361">
        <v>0</v>
      </c>
      <c r="Q209" s="361">
        <v>0</v>
      </c>
      <c r="R209" s="361">
        <v>0</v>
      </c>
      <c r="S209" s="361">
        <v>0</v>
      </c>
      <c r="T209" s="103">
        <v>0</v>
      </c>
      <c r="U209" s="361">
        <v>0</v>
      </c>
      <c r="V209" s="414" t="s">
        <v>976</v>
      </c>
      <c r="W209" s="361">
        <v>607.04</v>
      </c>
      <c r="X209" s="361">
        <v>2105380.46</v>
      </c>
      <c r="Y209" s="380">
        <v>0</v>
      </c>
      <c r="Z209" s="380">
        <v>0</v>
      </c>
      <c r="AA209" s="380">
        <v>0</v>
      </c>
      <c r="AB209" s="380">
        <v>0</v>
      </c>
      <c r="AC209" s="380">
        <v>0</v>
      </c>
      <c r="AD209" s="380">
        <v>0</v>
      </c>
      <c r="AE209" s="380">
        <v>0</v>
      </c>
      <c r="AF209" s="380">
        <v>0</v>
      </c>
      <c r="AG209" s="380">
        <v>0</v>
      </c>
      <c r="AH209" s="380">
        <v>0</v>
      </c>
      <c r="AI209" s="380">
        <v>0</v>
      </c>
      <c r="AJ209" s="380">
        <v>50391.21</v>
      </c>
      <c r="AK209" s="380">
        <v>25195.61</v>
      </c>
      <c r="AL209" s="380">
        <v>0</v>
      </c>
      <c r="AN209" s="390">
        <f>I209/'Приложение 1.1'!J207</f>
        <v>0</v>
      </c>
      <c r="AO209" s="390" t="e">
        <f t="shared" si="89"/>
        <v>#DIV/0!</v>
      </c>
      <c r="AP209" s="390" t="e">
        <f t="shared" si="90"/>
        <v>#DIV/0!</v>
      </c>
      <c r="AQ209" s="390" t="e">
        <f t="shared" si="91"/>
        <v>#DIV/0!</v>
      </c>
      <c r="AR209" s="390" t="e">
        <f t="shared" si="92"/>
        <v>#DIV/0!</v>
      </c>
      <c r="AS209" s="390" t="e">
        <f t="shared" si="93"/>
        <v>#DIV/0!</v>
      </c>
      <c r="AT209" s="390" t="e">
        <f t="shared" si="94"/>
        <v>#DIV/0!</v>
      </c>
      <c r="AU209" s="390">
        <f t="shared" si="95"/>
        <v>3468.2730297838693</v>
      </c>
      <c r="AV209" s="390" t="e">
        <f t="shared" si="96"/>
        <v>#DIV/0!</v>
      </c>
      <c r="AW209" s="390" t="e">
        <f t="shared" si="97"/>
        <v>#DIV/0!</v>
      </c>
      <c r="AX209" s="390" t="e">
        <f t="shared" si="98"/>
        <v>#DIV/0!</v>
      </c>
      <c r="AY209" s="390">
        <f>AI209/'Приложение 1.1'!J207</f>
        <v>0</v>
      </c>
      <c r="AZ209" s="390">
        <v>730.08</v>
      </c>
      <c r="BA209" s="390">
        <v>2070.12</v>
      </c>
      <c r="BB209" s="390">
        <v>848.92</v>
      </c>
      <c r="BC209" s="390">
        <v>819.73</v>
      </c>
      <c r="BD209" s="390">
        <v>611.5</v>
      </c>
      <c r="BE209" s="390">
        <v>1080.04</v>
      </c>
      <c r="BF209" s="390">
        <v>2102000</v>
      </c>
      <c r="BG209" s="390">
        <f t="shared" si="99"/>
        <v>4422.8500000000004</v>
      </c>
      <c r="BH209" s="390">
        <v>8748.57</v>
      </c>
      <c r="BI209" s="390">
        <v>3389.61</v>
      </c>
      <c r="BJ209" s="390">
        <v>5995.76</v>
      </c>
      <c r="BK209" s="390">
        <v>548.62</v>
      </c>
      <c r="BL209" s="391" t="str">
        <f t="shared" si="100"/>
        <v xml:space="preserve"> </v>
      </c>
      <c r="BM209" s="391" t="e">
        <f t="shared" si="101"/>
        <v>#DIV/0!</v>
      </c>
      <c r="BN209" s="391" t="e">
        <f t="shared" si="102"/>
        <v>#DIV/0!</v>
      </c>
      <c r="BO209" s="391" t="e">
        <f t="shared" si="103"/>
        <v>#DIV/0!</v>
      </c>
      <c r="BP209" s="391" t="e">
        <f t="shared" si="104"/>
        <v>#DIV/0!</v>
      </c>
      <c r="BQ209" s="391" t="e">
        <f t="shared" si="105"/>
        <v>#DIV/0!</v>
      </c>
      <c r="BR209" s="391" t="e">
        <f t="shared" si="106"/>
        <v>#DIV/0!</v>
      </c>
      <c r="BS209" s="391" t="str">
        <f t="shared" si="107"/>
        <v xml:space="preserve"> </v>
      </c>
      <c r="BT209" s="391" t="e">
        <f t="shared" si="108"/>
        <v>#DIV/0!</v>
      </c>
      <c r="BU209" s="391" t="e">
        <f t="shared" si="109"/>
        <v>#DIV/0!</v>
      </c>
      <c r="BV209" s="391" t="e">
        <f t="shared" si="110"/>
        <v>#DIV/0!</v>
      </c>
      <c r="BW209" s="391" t="str">
        <f t="shared" si="111"/>
        <v xml:space="preserve"> </v>
      </c>
      <c r="BY209" s="388">
        <f t="shared" si="230"/>
        <v>2.3104982116008639</v>
      </c>
      <c r="BZ209" s="392">
        <f t="shared" si="231"/>
        <v>1.1552493350565078</v>
      </c>
      <c r="CA209" s="393">
        <f t="shared" si="232"/>
        <v>3592.7900632577753</v>
      </c>
      <c r="CB209" s="390">
        <f t="shared" si="87"/>
        <v>4621.88</v>
      </c>
      <c r="CC209" s="18" t="str">
        <f t="shared" si="88"/>
        <v xml:space="preserve"> </v>
      </c>
    </row>
    <row r="210" spans="1:81" s="26" customFormat="1" ht="9" customHeight="1">
      <c r="A210" s="368">
        <v>186</v>
      </c>
      <c r="B210" s="232" t="s">
        <v>787</v>
      </c>
      <c r="C210" s="413"/>
      <c r="D210" s="396"/>
      <c r="E210" s="414"/>
      <c r="F210" s="414"/>
      <c r="G210" s="178">
        <f>ROUND(H210+U210+X210+Z210+AB210+AD210+AF210+AH210+AJ210+AK210+AL210+AI210,2)</f>
        <v>1526912.25</v>
      </c>
      <c r="H210" s="361">
        <f t="shared" si="229"/>
        <v>0</v>
      </c>
      <c r="I210" s="190">
        <v>0</v>
      </c>
      <c r="J210" s="190">
        <v>0</v>
      </c>
      <c r="K210" s="190">
        <v>0</v>
      </c>
      <c r="L210" s="190">
        <v>0</v>
      </c>
      <c r="M210" s="190">
        <v>0</v>
      </c>
      <c r="N210" s="361">
        <v>0</v>
      </c>
      <c r="O210" s="361">
        <v>0</v>
      </c>
      <c r="P210" s="361">
        <v>0</v>
      </c>
      <c r="Q210" s="361">
        <v>0</v>
      </c>
      <c r="R210" s="361">
        <v>0</v>
      </c>
      <c r="S210" s="361">
        <v>0</v>
      </c>
      <c r="T210" s="103">
        <v>0</v>
      </c>
      <c r="U210" s="361">
        <v>0</v>
      </c>
      <c r="V210" s="368" t="s">
        <v>976</v>
      </c>
      <c r="W210" s="361">
        <v>541.6</v>
      </c>
      <c r="X210" s="361">
        <v>1450167</v>
      </c>
      <c r="Y210" s="380">
        <v>0</v>
      </c>
      <c r="Z210" s="380">
        <v>0</v>
      </c>
      <c r="AA210" s="380">
        <v>0</v>
      </c>
      <c r="AB210" s="380">
        <v>0</v>
      </c>
      <c r="AC210" s="380">
        <v>0</v>
      </c>
      <c r="AD210" s="380">
        <v>0</v>
      </c>
      <c r="AE210" s="380">
        <v>0</v>
      </c>
      <c r="AF210" s="380">
        <v>0</v>
      </c>
      <c r="AG210" s="380">
        <v>0</v>
      </c>
      <c r="AH210" s="380">
        <v>0</v>
      </c>
      <c r="AI210" s="380">
        <v>0</v>
      </c>
      <c r="AJ210" s="380">
        <v>51163.5</v>
      </c>
      <c r="AK210" s="380">
        <v>25581.75</v>
      </c>
      <c r="AL210" s="380">
        <v>0</v>
      </c>
      <c r="AN210" s="390">
        <f>I210/'Приложение 1.1'!J208</f>
        <v>0</v>
      </c>
      <c r="AO210" s="390" t="e">
        <f t="shared" si="89"/>
        <v>#DIV/0!</v>
      </c>
      <c r="AP210" s="390" t="e">
        <f t="shared" si="90"/>
        <v>#DIV/0!</v>
      </c>
      <c r="AQ210" s="390" t="e">
        <f t="shared" si="91"/>
        <v>#DIV/0!</v>
      </c>
      <c r="AR210" s="390" t="e">
        <f t="shared" si="92"/>
        <v>#DIV/0!</v>
      </c>
      <c r="AS210" s="390" t="e">
        <f t="shared" si="93"/>
        <v>#DIV/0!</v>
      </c>
      <c r="AT210" s="390" t="e">
        <f t="shared" si="94"/>
        <v>#DIV/0!</v>
      </c>
      <c r="AU210" s="390">
        <f t="shared" si="95"/>
        <v>2677.5609305760709</v>
      </c>
      <c r="AV210" s="390" t="e">
        <f t="shared" si="96"/>
        <v>#DIV/0!</v>
      </c>
      <c r="AW210" s="390" t="e">
        <f t="shared" si="97"/>
        <v>#DIV/0!</v>
      </c>
      <c r="AX210" s="390" t="e">
        <f t="shared" si="98"/>
        <v>#DIV/0!</v>
      </c>
      <c r="AY210" s="390">
        <f>AI210/'Приложение 1.1'!J208</f>
        <v>0</v>
      </c>
      <c r="AZ210" s="390">
        <v>730.08</v>
      </c>
      <c r="BA210" s="390">
        <v>2070.12</v>
      </c>
      <c r="BB210" s="390">
        <v>848.92</v>
      </c>
      <c r="BC210" s="390">
        <v>819.73</v>
      </c>
      <c r="BD210" s="390">
        <v>611.5</v>
      </c>
      <c r="BE210" s="390">
        <v>1080.04</v>
      </c>
      <c r="BF210" s="390">
        <v>2102000</v>
      </c>
      <c r="BG210" s="390">
        <f t="shared" si="99"/>
        <v>4422.8500000000004</v>
      </c>
      <c r="BH210" s="390">
        <v>8748.57</v>
      </c>
      <c r="BI210" s="390">
        <v>3389.61</v>
      </c>
      <c r="BJ210" s="390">
        <v>5995.76</v>
      </c>
      <c r="BK210" s="390">
        <v>548.62</v>
      </c>
      <c r="BL210" s="391" t="str">
        <f t="shared" si="100"/>
        <v xml:space="preserve"> </v>
      </c>
      <c r="BM210" s="391" t="e">
        <f t="shared" si="101"/>
        <v>#DIV/0!</v>
      </c>
      <c r="BN210" s="391" t="e">
        <f t="shared" si="102"/>
        <v>#DIV/0!</v>
      </c>
      <c r="BO210" s="391" t="e">
        <f t="shared" si="103"/>
        <v>#DIV/0!</v>
      </c>
      <c r="BP210" s="391" t="e">
        <f t="shared" si="104"/>
        <v>#DIV/0!</v>
      </c>
      <c r="BQ210" s="391" t="e">
        <f t="shared" si="105"/>
        <v>#DIV/0!</v>
      </c>
      <c r="BR210" s="391" t="e">
        <f t="shared" si="106"/>
        <v>#DIV/0!</v>
      </c>
      <c r="BS210" s="391" t="str">
        <f t="shared" si="107"/>
        <v xml:space="preserve"> </v>
      </c>
      <c r="BT210" s="391" t="e">
        <f t="shared" si="108"/>
        <v>#DIV/0!</v>
      </c>
      <c r="BU210" s="391" t="e">
        <f t="shared" si="109"/>
        <v>#DIV/0!</v>
      </c>
      <c r="BV210" s="391" t="e">
        <f t="shared" si="110"/>
        <v>#DIV/0!</v>
      </c>
      <c r="BW210" s="391" t="str">
        <f t="shared" si="111"/>
        <v xml:space="preserve"> </v>
      </c>
      <c r="BY210" s="388">
        <f t="shared" si="230"/>
        <v>3.3507819457208496</v>
      </c>
      <c r="BZ210" s="392">
        <f t="shared" si="231"/>
        <v>1.6753909728604248</v>
      </c>
      <c r="CA210" s="393">
        <f t="shared" si="232"/>
        <v>2819.26190915805</v>
      </c>
      <c r="CB210" s="390">
        <f>IF(V210="ПК",4814.95,4621.88)</f>
        <v>4621.88</v>
      </c>
      <c r="CC210" s="18" t="str">
        <f>IF(CA210&gt;CB210, "+", " ")</f>
        <v xml:space="preserve"> </v>
      </c>
    </row>
    <row r="211" spans="1:81" s="26" customFormat="1" ht="23.25" customHeight="1">
      <c r="A211" s="514" t="s">
        <v>248</v>
      </c>
      <c r="B211" s="514"/>
      <c r="C211" s="361">
        <f>SUM(C204:C209)</f>
        <v>7134.2</v>
      </c>
      <c r="D211" s="368" t="s">
        <v>388</v>
      </c>
      <c r="E211" s="368"/>
      <c r="F211" s="368"/>
      <c r="G211" s="361">
        <f>ROUND(SUM(G204:G210),2)</f>
        <v>15019036.779999999</v>
      </c>
      <c r="H211" s="361">
        <f t="shared" ref="H211:S211" si="233">ROUND(SUM(H204:H210),2)</f>
        <v>0</v>
      </c>
      <c r="I211" s="361">
        <f t="shared" si="233"/>
        <v>0</v>
      </c>
      <c r="J211" s="361">
        <f t="shared" si="233"/>
        <v>0</v>
      </c>
      <c r="K211" s="361">
        <f t="shared" si="233"/>
        <v>0</v>
      </c>
      <c r="L211" s="361">
        <f t="shared" si="233"/>
        <v>0</v>
      </c>
      <c r="M211" s="361">
        <f t="shared" si="233"/>
        <v>0</v>
      </c>
      <c r="N211" s="361">
        <f t="shared" si="233"/>
        <v>0</v>
      </c>
      <c r="O211" s="361">
        <f t="shared" si="233"/>
        <v>0</v>
      </c>
      <c r="P211" s="361">
        <f t="shared" si="233"/>
        <v>0</v>
      </c>
      <c r="Q211" s="361">
        <f t="shared" si="233"/>
        <v>0</v>
      </c>
      <c r="R211" s="361">
        <f t="shared" si="233"/>
        <v>0</v>
      </c>
      <c r="S211" s="361">
        <f t="shared" si="233"/>
        <v>0</v>
      </c>
      <c r="T211" s="104">
        <v>0</v>
      </c>
      <c r="U211" s="361">
        <f>ROUND(SUM(U204:U210),2)</f>
        <v>0</v>
      </c>
      <c r="V211" s="368" t="s">
        <v>388</v>
      </c>
      <c r="W211" s="361">
        <f>SUM(W204:W210)</f>
        <v>4669.8200000000006</v>
      </c>
      <c r="X211" s="361">
        <f>SUM(X204:X210)</f>
        <v>14358126.460000001</v>
      </c>
      <c r="Y211" s="361">
        <f>SUM(Y204:Y210)</f>
        <v>0</v>
      </c>
      <c r="Z211" s="361">
        <f>SUM(Z204:Z210)</f>
        <v>0</v>
      </c>
      <c r="AA211" s="361">
        <f t="shared" ref="AA211:AL211" si="234">SUM(AA204:AA210)</f>
        <v>0</v>
      </c>
      <c r="AB211" s="361">
        <f t="shared" si="234"/>
        <v>0</v>
      </c>
      <c r="AC211" s="361">
        <f>SUM(AC204:AC210)</f>
        <v>0</v>
      </c>
      <c r="AD211" s="361">
        <f t="shared" si="234"/>
        <v>0</v>
      </c>
      <c r="AE211" s="361">
        <f t="shared" si="234"/>
        <v>0</v>
      </c>
      <c r="AF211" s="361">
        <f t="shared" si="234"/>
        <v>0</v>
      </c>
      <c r="AG211" s="361">
        <f t="shared" si="234"/>
        <v>0</v>
      </c>
      <c r="AH211" s="361">
        <f t="shared" si="234"/>
        <v>0</v>
      </c>
      <c r="AI211" s="361">
        <f t="shared" si="234"/>
        <v>0</v>
      </c>
      <c r="AJ211" s="361">
        <f t="shared" si="234"/>
        <v>438069.16</v>
      </c>
      <c r="AK211" s="361">
        <f t="shared" si="234"/>
        <v>222841.15999999997</v>
      </c>
      <c r="AL211" s="361">
        <f t="shared" si="234"/>
        <v>0</v>
      </c>
      <c r="AN211" s="390">
        <f>I211/'Приложение 1.1'!J209</f>
        <v>0</v>
      </c>
      <c r="AO211" s="390" t="e">
        <f t="shared" si="89"/>
        <v>#DIV/0!</v>
      </c>
      <c r="AP211" s="390" t="e">
        <f t="shared" si="90"/>
        <v>#DIV/0!</v>
      </c>
      <c r="AQ211" s="390" t="e">
        <f t="shared" si="91"/>
        <v>#DIV/0!</v>
      </c>
      <c r="AR211" s="390" t="e">
        <f t="shared" si="92"/>
        <v>#DIV/0!</v>
      </c>
      <c r="AS211" s="390" t="e">
        <f t="shared" si="93"/>
        <v>#DIV/0!</v>
      </c>
      <c r="AT211" s="390" t="e">
        <f t="shared" si="94"/>
        <v>#DIV/0!</v>
      </c>
      <c r="AU211" s="390">
        <f t="shared" si="95"/>
        <v>3074.6637900390165</v>
      </c>
      <c r="AV211" s="390" t="e">
        <f t="shared" si="96"/>
        <v>#DIV/0!</v>
      </c>
      <c r="AW211" s="390" t="e">
        <f t="shared" si="97"/>
        <v>#DIV/0!</v>
      </c>
      <c r="AX211" s="390" t="e">
        <f t="shared" si="98"/>
        <v>#DIV/0!</v>
      </c>
      <c r="AY211" s="390">
        <f>AI211/'Приложение 1.1'!J209</f>
        <v>0</v>
      </c>
      <c r="AZ211" s="390">
        <v>730.08</v>
      </c>
      <c r="BA211" s="390">
        <v>2070.12</v>
      </c>
      <c r="BB211" s="390">
        <v>848.92</v>
      </c>
      <c r="BC211" s="390">
        <v>819.73</v>
      </c>
      <c r="BD211" s="390">
        <v>611.5</v>
      </c>
      <c r="BE211" s="390">
        <v>1080.04</v>
      </c>
      <c r="BF211" s="390">
        <v>2102000</v>
      </c>
      <c r="BG211" s="390">
        <f t="shared" si="99"/>
        <v>4422.8500000000004</v>
      </c>
      <c r="BH211" s="390">
        <v>8748.57</v>
      </c>
      <c r="BI211" s="390">
        <v>3389.61</v>
      </c>
      <c r="BJ211" s="390">
        <v>5995.76</v>
      </c>
      <c r="BK211" s="390">
        <v>548.62</v>
      </c>
      <c r="BL211" s="391" t="str">
        <f t="shared" si="100"/>
        <v xml:space="preserve"> </v>
      </c>
      <c r="BM211" s="391" t="e">
        <f t="shared" si="101"/>
        <v>#DIV/0!</v>
      </c>
      <c r="BN211" s="391" t="e">
        <f t="shared" si="102"/>
        <v>#DIV/0!</v>
      </c>
      <c r="BO211" s="391" t="e">
        <f t="shared" si="103"/>
        <v>#DIV/0!</v>
      </c>
      <c r="BP211" s="391" t="e">
        <f t="shared" si="104"/>
        <v>#DIV/0!</v>
      </c>
      <c r="BQ211" s="391" t="e">
        <f t="shared" si="105"/>
        <v>#DIV/0!</v>
      </c>
      <c r="BR211" s="391" t="e">
        <f t="shared" si="106"/>
        <v>#DIV/0!</v>
      </c>
      <c r="BS211" s="391" t="str">
        <f t="shared" si="107"/>
        <v xml:space="preserve"> </v>
      </c>
      <c r="BT211" s="391" t="e">
        <f t="shared" si="108"/>
        <v>#DIV/0!</v>
      </c>
      <c r="BU211" s="391" t="e">
        <f t="shared" si="109"/>
        <v>#DIV/0!</v>
      </c>
      <c r="BV211" s="391" t="e">
        <f t="shared" si="110"/>
        <v>#DIV/0!</v>
      </c>
      <c r="BW211" s="391" t="str">
        <f t="shared" si="111"/>
        <v xml:space="preserve"> </v>
      </c>
      <c r="BY211" s="388">
        <f t="shared" si="230"/>
        <v>2.9167593529256939</v>
      </c>
      <c r="BZ211" s="392">
        <f t="shared" si="231"/>
        <v>1.4837247106069074</v>
      </c>
      <c r="CA211" s="393">
        <f t="shared" si="232"/>
        <v>3216.1917975425172</v>
      </c>
      <c r="CB211" s="390">
        <f t="shared" si="87"/>
        <v>4621.88</v>
      </c>
      <c r="CC211" s="18" t="str">
        <f t="shared" si="88"/>
        <v xml:space="preserve"> </v>
      </c>
    </row>
    <row r="212" spans="1:81" s="26" customFormat="1" ht="10.5" customHeight="1">
      <c r="A212" s="443" t="s">
        <v>257</v>
      </c>
      <c r="B212" s="444"/>
      <c r="C212" s="444"/>
      <c r="D212" s="444"/>
      <c r="E212" s="444"/>
      <c r="F212" s="444"/>
      <c r="G212" s="444"/>
      <c r="H212" s="444"/>
      <c r="I212" s="444"/>
      <c r="J212" s="444"/>
      <c r="K212" s="444"/>
      <c r="L212" s="444"/>
      <c r="M212" s="444"/>
      <c r="N212" s="444"/>
      <c r="O212" s="444"/>
      <c r="P212" s="444"/>
      <c r="Q212" s="444"/>
      <c r="R212" s="444"/>
      <c r="S212" s="444"/>
      <c r="T212" s="444"/>
      <c r="U212" s="444"/>
      <c r="V212" s="444"/>
      <c r="W212" s="444"/>
      <c r="X212" s="444"/>
      <c r="Y212" s="444"/>
      <c r="Z212" s="444"/>
      <c r="AA212" s="444"/>
      <c r="AB212" s="444"/>
      <c r="AC212" s="444"/>
      <c r="AD212" s="444"/>
      <c r="AE212" s="444"/>
      <c r="AF212" s="444"/>
      <c r="AG212" s="444"/>
      <c r="AH212" s="444"/>
      <c r="AI212" s="444"/>
      <c r="AJ212" s="444"/>
      <c r="AK212" s="444"/>
      <c r="AL212" s="444"/>
      <c r="AN212" s="390" t="e">
        <f>I212/'Приложение 1.1'!J210</f>
        <v>#DIV/0!</v>
      </c>
      <c r="AO212" s="390" t="e">
        <f t="shared" si="89"/>
        <v>#DIV/0!</v>
      </c>
      <c r="AP212" s="390" t="e">
        <f t="shared" si="90"/>
        <v>#DIV/0!</v>
      </c>
      <c r="AQ212" s="390" t="e">
        <f t="shared" si="91"/>
        <v>#DIV/0!</v>
      </c>
      <c r="AR212" s="390" t="e">
        <f t="shared" si="92"/>
        <v>#DIV/0!</v>
      </c>
      <c r="AS212" s="390" t="e">
        <f t="shared" si="93"/>
        <v>#DIV/0!</v>
      </c>
      <c r="AT212" s="390" t="e">
        <f t="shared" si="94"/>
        <v>#DIV/0!</v>
      </c>
      <c r="AU212" s="390" t="e">
        <f t="shared" si="95"/>
        <v>#DIV/0!</v>
      </c>
      <c r="AV212" s="390" t="e">
        <f t="shared" si="96"/>
        <v>#DIV/0!</v>
      </c>
      <c r="AW212" s="390" t="e">
        <f t="shared" si="97"/>
        <v>#DIV/0!</v>
      </c>
      <c r="AX212" s="390" t="e">
        <f t="shared" si="98"/>
        <v>#DIV/0!</v>
      </c>
      <c r="AY212" s="390" t="e">
        <f>AI212/'Приложение 1.1'!J210</f>
        <v>#DIV/0!</v>
      </c>
      <c r="AZ212" s="390">
        <v>730.08</v>
      </c>
      <c r="BA212" s="390">
        <v>2070.12</v>
      </c>
      <c r="BB212" s="390">
        <v>848.92</v>
      </c>
      <c r="BC212" s="390">
        <v>819.73</v>
      </c>
      <c r="BD212" s="390">
        <v>611.5</v>
      </c>
      <c r="BE212" s="390">
        <v>1080.04</v>
      </c>
      <c r="BF212" s="390">
        <v>2102000</v>
      </c>
      <c r="BG212" s="390">
        <f t="shared" si="99"/>
        <v>4422.8500000000004</v>
      </c>
      <c r="BH212" s="390">
        <v>8748.57</v>
      </c>
      <c r="BI212" s="390">
        <v>3389.61</v>
      </c>
      <c r="BJ212" s="390">
        <v>5995.76</v>
      </c>
      <c r="BK212" s="390">
        <v>548.62</v>
      </c>
      <c r="BL212" s="391" t="e">
        <f t="shared" si="100"/>
        <v>#DIV/0!</v>
      </c>
      <c r="BM212" s="391" t="e">
        <f t="shared" si="101"/>
        <v>#DIV/0!</v>
      </c>
      <c r="BN212" s="391" t="e">
        <f t="shared" si="102"/>
        <v>#DIV/0!</v>
      </c>
      <c r="BO212" s="391" t="e">
        <f t="shared" si="103"/>
        <v>#DIV/0!</v>
      </c>
      <c r="BP212" s="391" t="e">
        <f t="shared" si="104"/>
        <v>#DIV/0!</v>
      </c>
      <c r="BQ212" s="391" t="e">
        <f t="shared" si="105"/>
        <v>#DIV/0!</v>
      </c>
      <c r="BR212" s="391" t="e">
        <f t="shared" si="106"/>
        <v>#DIV/0!</v>
      </c>
      <c r="BS212" s="391" t="e">
        <f t="shared" si="107"/>
        <v>#DIV/0!</v>
      </c>
      <c r="BT212" s="391" t="e">
        <f t="shared" si="108"/>
        <v>#DIV/0!</v>
      </c>
      <c r="BU212" s="391" t="e">
        <f t="shared" si="109"/>
        <v>#DIV/0!</v>
      </c>
      <c r="BV212" s="391" t="e">
        <f t="shared" si="110"/>
        <v>#DIV/0!</v>
      </c>
      <c r="BW212" s="391" t="e">
        <f t="shared" si="111"/>
        <v>#DIV/0!</v>
      </c>
      <c r="BY212" s="388" t="e">
        <f t="shared" si="230"/>
        <v>#DIV/0!</v>
      </c>
      <c r="BZ212" s="392" t="e">
        <f t="shared" si="231"/>
        <v>#DIV/0!</v>
      </c>
      <c r="CA212" s="393" t="e">
        <f t="shared" si="232"/>
        <v>#DIV/0!</v>
      </c>
      <c r="CB212" s="390">
        <f t="shared" si="87"/>
        <v>4621.88</v>
      </c>
      <c r="CC212" s="18" t="e">
        <f t="shared" si="88"/>
        <v>#DIV/0!</v>
      </c>
    </row>
    <row r="213" spans="1:81" s="26" customFormat="1" ht="9" customHeight="1">
      <c r="A213" s="163">
        <v>187</v>
      </c>
      <c r="B213" s="275" t="s">
        <v>788</v>
      </c>
      <c r="C213" s="361">
        <v>4482.8999999999996</v>
      </c>
      <c r="D213" s="396"/>
      <c r="E213" s="361"/>
      <c r="F213" s="361"/>
      <c r="G213" s="178">
        <f>ROUND(H213+U213+X213+Z213+AB213+AD213+AF213+AH213+AI213+AJ213+AK213+AL213,2)</f>
        <v>4123766.61</v>
      </c>
      <c r="H213" s="361">
        <f>I213+K213+M213+O213+Q213+S213</f>
        <v>0</v>
      </c>
      <c r="I213" s="190">
        <v>0</v>
      </c>
      <c r="J213" s="190">
        <v>0</v>
      </c>
      <c r="K213" s="190">
        <v>0</v>
      </c>
      <c r="L213" s="190">
        <v>0</v>
      </c>
      <c r="M213" s="190">
        <v>0</v>
      </c>
      <c r="N213" s="361">
        <v>0</v>
      </c>
      <c r="O213" s="361">
        <v>0</v>
      </c>
      <c r="P213" s="361">
        <v>0</v>
      </c>
      <c r="Q213" s="361">
        <v>0</v>
      </c>
      <c r="R213" s="361">
        <v>0</v>
      </c>
      <c r="S213" s="361">
        <v>0</v>
      </c>
      <c r="T213" s="103">
        <v>0</v>
      </c>
      <c r="U213" s="361">
        <v>0</v>
      </c>
      <c r="V213" s="361" t="s">
        <v>975</v>
      </c>
      <c r="W213" s="361">
        <v>1266.3</v>
      </c>
      <c r="X213" s="361">
        <v>3944810.82</v>
      </c>
      <c r="Y213" s="380">
        <v>0</v>
      </c>
      <c r="Z213" s="380">
        <v>0</v>
      </c>
      <c r="AA213" s="380">
        <v>0</v>
      </c>
      <c r="AB213" s="380">
        <v>0</v>
      </c>
      <c r="AC213" s="380">
        <v>0</v>
      </c>
      <c r="AD213" s="380">
        <v>0</v>
      </c>
      <c r="AE213" s="380">
        <v>0</v>
      </c>
      <c r="AF213" s="380">
        <v>0</v>
      </c>
      <c r="AG213" s="380">
        <v>0</v>
      </c>
      <c r="AH213" s="380">
        <v>0</v>
      </c>
      <c r="AI213" s="380">
        <v>0</v>
      </c>
      <c r="AJ213" s="380">
        <v>107301.46</v>
      </c>
      <c r="AK213" s="380">
        <v>71654.33</v>
      </c>
      <c r="AL213" s="380">
        <v>0</v>
      </c>
      <c r="AN213" s="390">
        <f>I213/'Приложение 1.1'!J211</f>
        <v>0</v>
      </c>
      <c r="AO213" s="390" t="e">
        <f t="shared" si="89"/>
        <v>#DIV/0!</v>
      </c>
      <c r="AP213" s="390" t="e">
        <f t="shared" si="90"/>
        <v>#DIV/0!</v>
      </c>
      <c r="AQ213" s="390" t="e">
        <f t="shared" si="91"/>
        <v>#DIV/0!</v>
      </c>
      <c r="AR213" s="390" t="e">
        <f t="shared" si="92"/>
        <v>#DIV/0!</v>
      </c>
      <c r="AS213" s="390" t="e">
        <f t="shared" si="93"/>
        <v>#DIV/0!</v>
      </c>
      <c r="AT213" s="390" t="e">
        <f t="shared" si="94"/>
        <v>#DIV/0!</v>
      </c>
      <c r="AU213" s="390">
        <f t="shared" si="95"/>
        <v>3115.2261075574506</v>
      </c>
      <c r="AV213" s="390" t="e">
        <f t="shared" si="96"/>
        <v>#DIV/0!</v>
      </c>
      <c r="AW213" s="390" t="e">
        <f t="shared" si="97"/>
        <v>#DIV/0!</v>
      </c>
      <c r="AX213" s="390" t="e">
        <f t="shared" si="98"/>
        <v>#DIV/0!</v>
      </c>
      <c r="AY213" s="390">
        <f>AI213/'Приложение 1.1'!J211</f>
        <v>0</v>
      </c>
      <c r="AZ213" s="390">
        <v>730.08</v>
      </c>
      <c r="BA213" s="390">
        <v>2070.12</v>
      </c>
      <c r="BB213" s="390">
        <v>848.92</v>
      </c>
      <c r="BC213" s="390">
        <v>819.73</v>
      </c>
      <c r="BD213" s="390">
        <v>611.5</v>
      </c>
      <c r="BE213" s="390">
        <v>1080.04</v>
      </c>
      <c r="BF213" s="390">
        <v>2102000</v>
      </c>
      <c r="BG213" s="390">
        <f t="shared" si="99"/>
        <v>4607.6000000000004</v>
      </c>
      <c r="BH213" s="390">
        <v>8748.57</v>
      </c>
      <c r="BI213" s="390">
        <v>3389.61</v>
      </c>
      <c r="BJ213" s="390">
        <v>5995.76</v>
      </c>
      <c r="BK213" s="390">
        <v>548.62</v>
      </c>
      <c r="BL213" s="391" t="str">
        <f t="shared" si="100"/>
        <v xml:space="preserve"> </v>
      </c>
      <c r="BM213" s="391" t="e">
        <f t="shared" si="101"/>
        <v>#DIV/0!</v>
      </c>
      <c r="BN213" s="391" t="e">
        <f t="shared" si="102"/>
        <v>#DIV/0!</v>
      </c>
      <c r="BO213" s="391" t="e">
        <f t="shared" si="103"/>
        <v>#DIV/0!</v>
      </c>
      <c r="BP213" s="391" t="e">
        <f t="shared" si="104"/>
        <v>#DIV/0!</v>
      </c>
      <c r="BQ213" s="391" t="e">
        <f t="shared" si="105"/>
        <v>#DIV/0!</v>
      </c>
      <c r="BR213" s="391" t="e">
        <f t="shared" si="106"/>
        <v>#DIV/0!</v>
      </c>
      <c r="BS213" s="391" t="str">
        <f t="shared" si="107"/>
        <v xml:space="preserve"> </v>
      </c>
      <c r="BT213" s="391" t="e">
        <f t="shared" si="108"/>
        <v>#DIV/0!</v>
      </c>
      <c r="BU213" s="391" t="e">
        <f t="shared" si="109"/>
        <v>#DIV/0!</v>
      </c>
      <c r="BV213" s="391" t="e">
        <f t="shared" si="110"/>
        <v>#DIV/0!</v>
      </c>
      <c r="BW213" s="391" t="str">
        <f t="shared" si="111"/>
        <v xml:space="preserve"> </v>
      </c>
      <c r="BY213" s="388">
        <f t="shared" si="230"/>
        <v>2.6020255302469701</v>
      </c>
      <c r="BZ213" s="392">
        <f t="shared" si="231"/>
        <v>1.7375942136550742</v>
      </c>
      <c r="CA213" s="393">
        <f t="shared" si="232"/>
        <v>3256.5479033404408</v>
      </c>
      <c r="CB213" s="390">
        <f t="shared" si="87"/>
        <v>4814.95</v>
      </c>
      <c r="CC213" s="18" t="str">
        <f t="shared" si="88"/>
        <v xml:space="preserve"> </v>
      </c>
    </row>
    <row r="214" spans="1:81" s="26" customFormat="1" ht="9" customHeight="1">
      <c r="A214" s="163">
        <v>188</v>
      </c>
      <c r="B214" s="275" t="s">
        <v>789</v>
      </c>
      <c r="C214" s="361">
        <v>776.5</v>
      </c>
      <c r="D214" s="396"/>
      <c r="E214" s="361"/>
      <c r="F214" s="361"/>
      <c r="G214" s="178">
        <f>ROUND(H214+U214+X214+Z214+AB214+AD214+AF214+AH214+AI214+AJ214+AK214+AL214,2)</f>
        <v>3270242.73</v>
      </c>
      <c r="H214" s="361">
        <f>I214+K214+M214+O214+Q214+S214</f>
        <v>0</v>
      </c>
      <c r="I214" s="190">
        <v>0</v>
      </c>
      <c r="J214" s="190">
        <v>0</v>
      </c>
      <c r="K214" s="190">
        <v>0</v>
      </c>
      <c r="L214" s="190">
        <v>0</v>
      </c>
      <c r="M214" s="190">
        <v>0</v>
      </c>
      <c r="N214" s="361">
        <v>0</v>
      </c>
      <c r="O214" s="361">
        <v>0</v>
      </c>
      <c r="P214" s="361">
        <v>0</v>
      </c>
      <c r="Q214" s="361">
        <v>0</v>
      </c>
      <c r="R214" s="361">
        <v>0</v>
      </c>
      <c r="S214" s="361">
        <v>0</v>
      </c>
      <c r="T214" s="103">
        <v>0</v>
      </c>
      <c r="U214" s="361">
        <v>0</v>
      </c>
      <c r="V214" s="361" t="s">
        <v>976</v>
      </c>
      <c r="W214" s="361">
        <v>1030</v>
      </c>
      <c r="X214" s="361">
        <v>3192839.28</v>
      </c>
      <c r="Y214" s="380">
        <v>0</v>
      </c>
      <c r="Z214" s="380">
        <v>0</v>
      </c>
      <c r="AA214" s="380">
        <v>0</v>
      </c>
      <c r="AB214" s="380">
        <v>0</v>
      </c>
      <c r="AC214" s="380">
        <v>0</v>
      </c>
      <c r="AD214" s="380">
        <v>0</v>
      </c>
      <c r="AE214" s="380">
        <v>0</v>
      </c>
      <c r="AF214" s="380">
        <v>0</v>
      </c>
      <c r="AG214" s="380">
        <v>0</v>
      </c>
      <c r="AH214" s="380">
        <v>0</v>
      </c>
      <c r="AI214" s="380">
        <v>0</v>
      </c>
      <c r="AJ214" s="380">
        <v>46410.92</v>
      </c>
      <c r="AK214" s="380">
        <v>30992.53</v>
      </c>
      <c r="AL214" s="380">
        <v>0</v>
      </c>
      <c r="AN214" s="390">
        <f>I214/'Приложение 1.1'!J212</f>
        <v>0</v>
      </c>
      <c r="AO214" s="390" t="e">
        <f t="shared" si="89"/>
        <v>#DIV/0!</v>
      </c>
      <c r="AP214" s="390" t="e">
        <f t="shared" si="90"/>
        <v>#DIV/0!</v>
      </c>
      <c r="AQ214" s="390" t="e">
        <f t="shared" si="91"/>
        <v>#DIV/0!</v>
      </c>
      <c r="AR214" s="390" t="e">
        <f t="shared" si="92"/>
        <v>#DIV/0!</v>
      </c>
      <c r="AS214" s="390" t="e">
        <f t="shared" si="93"/>
        <v>#DIV/0!</v>
      </c>
      <c r="AT214" s="390" t="e">
        <f t="shared" si="94"/>
        <v>#DIV/0!</v>
      </c>
      <c r="AU214" s="390">
        <f t="shared" si="95"/>
        <v>3099.8439611650483</v>
      </c>
      <c r="AV214" s="390" t="e">
        <f t="shared" si="96"/>
        <v>#DIV/0!</v>
      </c>
      <c r="AW214" s="390" t="e">
        <f t="shared" si="97"/>
        <v>#DIV/0!</v>
      </c>
      <c r="AX214" s="390" t="e">
        <f t="shared" si="98"/>
        <v>#DIV/0!</v>
      </c>
      <c r="AY214" s="390">
        <f>AI214/'Приложение 1.1'!J212</f>
        <v>0</v>
      </c>
      <c r="AZ214" s="390">
        <v>730.08</v>
      </c>
      <c r="BA214" s="390">
        <v>2070.12</v>
      </c>
      <c r="BB214" s="390">
        <v>848.92</v>
      </c>
      <c r="BC214" s="390">
        <v>819.73</v>
      </c>
      <c r="BD214" s="390">
        <v>611.5</v>
      </c>
      <c r="BE214" s="390">
        <v>1080.04</v>
      </c>
      <c r="BF214" s="390">
        <v>2102000</v>
      </c>
      <c r="BG214" s="390">
        <f t="shared" si="99"/>
        <v>4422.8500000000004</v>
      </c>
      <c r="BH214" s="390">
        <v>8748.57</v>
      </c>
      <c r="BI214" s="390">
        <v>3389.61</v>
      </c>
      <c r="BJ214" s="390">
        <v>5995.76</v>
      </c>
      <c r="BK214" s="390">
        <v>548.62</v>
      </c>
      <c r="BL214" s="391" t="str">
        <f t="shared" si="100"/>
        <v xml:space="preserve"> </v>
      </c>
      <c r="BM214" s="391" t="e">
        <f t="shared" si="101"/>
        <v>#DIV/0!</v>
      </c>
      <c r="BN214" s="391" t="e">
        <f t="shared" si="102"/>
        <v>#DIV/0!</v>
      </c>
      <c r="BO214" s="391" t="e">
        <f t="shared" si="103"/>
        <v>#DIV/0!</v>
      </c>
      <c r="BP214" s="391" t="e">
        <f t="shared" si="104"/>
        <v>#DIV/0!</v>
      </c>
      <c r="BQ214" s="391" t="e">
        <f t="shared" si="105"/>
        <v>#DIV/0!</v>
      </c>
      <c r="BR214" s="391" t="e">
        <f t="shared" si="106"/>
        <v>#DIV/0!</v>
      </c>
      <c r="BS214" s="391" t="str">
        <f t="shared" si="107"/>
        <v xml:space="preserve"> </v>
      </c>
      <c r="BT214" s="391" t="e">
        <f t="shared" si="108"/>
        <v>#DIV/0!</v>
      </c>
      <c r="BU214" s="391" t="e">
        <f t="shared" si="109"/>
        <v>#DIV/0!</v>
      </c>
      <c r="BV214" s="391" t="e">
        <f t="shared" si="110"/>
        <v>#DIV/0!</v>
      </c>
      <c r="BW214" s="391" t="str">
        <f t="shared" si="111"/>
        <v xml:space="preserve"> </v>
      </c>
      <c r="BY214" s="388">
        <f t="shared" si="230"/>
        <v>1.4191888441259526</v>
      </c>
      <c r="BZ214" s="392">
        <f t="shared" si="231"/>
        <v>0.94771344388861301</v>
      </c>
      <c r="CA214" s="393">
        <f t="shared" si="232"/>
        <v>3174.9929417475728</v>
      </c>
      <c r="CB214" s="390">
        <f t="shared" si="87"/>
        <v>4621.88</v>
      </c>
      <c r="CC214" s="18" t="str">
        <f t="shared" si="88"/>
        <v xml:space="preserve"> </v>
      </c>
    </row>
    <row r="215" spans="1:81" s="26" customFormat="1" ht="9" customHeight="1">
      <c r="A215" s="163">
        <v>189</v>
      </c>
      <c r="B215" s="275" t="s">
        <v>790</v>
      </c>
      <c r="C215" s="361">
        <v>381.3</v>
      </c>
      <c r="D215" s="396"/>
      <c r="E215" s="361"/>
      <c r="F215" s="361"/>
      <c r="G215" s="178">
        <f>ROUND(H215+U215+X215+Z215+AB215+AD215+AF215+AH215+AI215+AJ215+AK215+AL215,2)</f>
        <v>1396279.69</v>
      </c>
      <c r="H215" s="361">
        <f>I215+K215+M215+O215+Q215+S215</f>
        <v>0</v>
      </c>
      <c r="I215" s="190">
        <v>0</v>
      </c>
      <c r="J215" s="190">
        <v>0</v>
      </c>
      <c r="K215" s="190">
        <v>0</v>
      </c>
      <c r="L215" s="190">
        <v>0</v>
      </c>
      <c r="M215" s="190">
        <v>0</v>
      </c>
      <c r="N215" s="361">
        <v>0</v>
      </c>
      <c r="O215" s="361">
        <v>0</v>
      </c>
      <c r="P215" s="361">
        <v>0</v>
      </c>
      <c r="Q215" s="361">
        <v>0</v>
      </c>
      <c r="R215" s="361">
        <v>0</v>
      </c>
      <c r="S215" s="361">
        <v>0</v>
      </c>
      <c r="T215" s="103">
        <v>0</v>
      </c>
      <c r="U215" s="361">
        <v>0</v>
      </c>
      <c r="V215" s="361" t="s">
        <v>976</v>
      </c>
      <c r="W215" s="361">
        <v>410</v>
      </c>
      <c r="X215" s="361">
        <v>1348542.94</v>
      </c>
      <c r="Y215" s="380">
        <v>0</v>
      </c>
      <c r="Z215" s="380">
        <v>0</v>
      </c>
      <c r="AA215" s="380">
        <v>0</v>
      </c>
      <c r="AB215" s="380">
        <v>0</v>
      </c>
      <c r="AC215" s="380">
        <v>0</v>
      </c>
      <c r="AD215" s="380">
        <v>0</v>
      </c>
      <c r="AE215" s="380">
        <v>0</v>
      </c>
      <c r="AF215" s="380">
        <v>0</v>
      </c>
      <c r="AG215" s="380">
        <v>0</v>
      </c>
      <c r="AH215" s="380">
        <v>0</v>
      </c>
      <c r="AI215" s="380">
        <v>0</v>
      </c>
      <c r="AJ215" s="380">
        <v>28622.84</v>
      </c>
      <c r="AK215" s="380">
        <v>19113.91</v>
      </c>
      <c r="AL215" s="380">
        <v>0</v>
      </c>
      <c r="AN215" s="390">
        <f>I215/'Приложение 1.1'!J213</f>
        <v>0</v>
      </c>
      <c r="AO215" s="390" t="e">
        <f t="shared" si="89"/>
        <v>#DIV/0!</v>
      </c>
      <c r="AP215" s="390" t="e">
        <f t="shared" si="90"/>
        <v>#DIV/0!</v>
      </c>
      <c r="AQ215" s="390" t="e">
        <f t="shared" si="91"/>
        <v>#DIV/0!</v>
      </c>
      <c r="AR215" s="390" t="e">
        <f t="shared" si="92"/>
        <v>#DIV/0!</v>
      </c>
      <c r="AS215" s="390" t="e">
        <f t="shared" si="93"/>
        <v>#DIV/0!</v>
      </c>
      <c r="AT215" s="390" t="e">
        <f t="shared" si="94"/>
        <v>#DIV/0!</v>
      </c>
      <c r="AU215" s="390">
        <f t="shared" si="95"/>
        <v>3289.1291219512195</v>
      </c>
      <c r="AV215" s="390" t="e">
        <f t="shared" si="96"/>
        <v>#DIV/0!</v>
      </c>
      <c r="AW215" s="390" t="e">
        <f t="shared" si="97"/>
        <v>#DIV/0!</v>
      </c>
      <c r="AX215" s="390" t="e">
        <f t="shared" si="98"/>
        <v>#DIV/0!</v>
      </c>
      <c r="AY215" s="390">
        <f>AI215/'Приложение 1.1'!J213</f>
        <v>0</v>
      </c>
      <c r="AZ215" s="390">
        <v>730.08</v>
      </c>
      <c r="BA215" s="390">
        <v>2070.12</v>
      </c>
      <c r="BB215" s="390">
        <v>848.92</v>
      </c>
      <c r="BC215" s="390">
        <v>819.73</v>
      </c>
      <c r="BD215" s="390">
        <v>611.5</v>
      </c>
      <c r="BE215" s="390">
        <v>1080.04</v>
      </c>
      <c r="BF215" s="390">
        <v>2102000</v>
      </c>
      <c r="BG215" s="390">
        <f t="shared" si="99"/>
        <v>4422.8500000000004</v>
      </c>
      <c r="BH215" s="390">
        <v>8748.57</v>
      </c>
      <c r="BI215" s="390">
        <v>3389.61</v>
      </c>
      <c r="BJ215" s="390">
        <v>5995.76</v>
      </c>
      <c r="BK215" s="390">
        <v>548.62</v>
      </c>
      <c r="BL215" s="391" t="str">
        <f t="shared" si="100"/>
        <v xml:space="preserve"> </v>
      </c>
      <c r="BM215" s="391" t="e">
        <f t="shared" si="101"/>
        <v>#DIV/0!</v>
      </c>
      <c r="BN215" s="391" t="e">
        <f t="shared" si="102"/>
        <v>#DIV/0!</v>
      </c>
      <c r="BO215" s="391" t="e">
        <f t="shared" si="103"/>
        <v>#DIV/0!</v>
      </c>
      <c r="BP215" s="391" t="e">
        <f t="shared" si="104"/>
        <v>#DIV/0!</v>
      </c>
      <c r="BQ215" s="391" t="e">
        <f t="shared" si="105"/>
        <v>#DIV/0!</v>
      </c>
      <c r="BR215" s="391" t="e">
        <f t="shared" si="106"/>
        <v>#DIV/0!</v>
      </c>
      <c r="BS215" s="391" t="str">
        <f t="shared" si="107"/>
        <v xml:space="preserve"> </v>
      </c>
      <c r="BT215" s="391" t="e">
        <f t="shared" si="108"/>
        <v>#DIV/0!</v>
      </c>
      <c r="BU215" s="391" t="e">
        <f t="shared" si="109"/>
        <v>#DIV/0!</v>
      </c>
      <c r="BV215" s="391" t="e">
        <f t="shared" si="110"/>
        <v>#DIV/0!</v>
      </c>
      <c r="BW215" s="391" t="str">
        <f t="shared" si="111"/>
        <v xml:space="preserve"> </v>
      </c>
      <c r="BY215" s="388">
        <f t="shared" si="230"/>
        <v>2.0499359981380234</v>
      </c>
      <c r="BZ215" s="392">
        <f t="shared" si="231"/>
        <v>1.3689169968518271</v>
      </c>
      <c r="CA215" s="393">
        <f t="shared" si="232"/>
        <v>3405.5602195121951</v>
      </c>
      <c r="CB215" s="390">
        <f t="shared" si="87"/>
        <v>4621.88</v>
      </c>
      <c r="CC215" s="18" t="str">
        <f t="shared" si="88"/>
        <v xml:space="preserve"> </v>
      </c>
    </row>
    <row r="216" spans="1:81" s="26" customFormat="1" ht="24" customHeight="1">
      <c r="A216" s="578" t="s">
        <v>259</v>
      </c>
      <c r="B216" s="578"/>
      <c r="C216" s="380">
        <f>SUM(C213:C215)</f>
        <v>5640.7</v>
      </c>
      <c r="D216" s="415"/>
      <c r="E216" s="361"/>
      <c r="F216" s="361"/>
      <c r="G216" s="380">
        <f>ROUND(SUM(G213:G215),2)</f>
        <v>8790289.0299999993</v>
      </c>
      <c r="H216" s="380">
        <f t="shared" ref="H216:AK216" si="235">SUM(H213:H215)</f>
        <v>0</v>
      </c>
      <c r="I216" s="380">
        <f t="shared" si="235"/>
        <v>0</v>
      </c>
      <c r="J216" s="380">
        <f t="shared" si="235"/>
        <v>0</v>
      </c>
      <c r="K216" s="380">
        <f t="shared" si="235"/>
        <v>0</v>
      </c>
      <c r="L216" s="380">
        <f t="shared" si="235"/>
        <v>0</v>
      </c>
      <c r="M216" s="380">
        <f t="shared" si="235"/>
        <v>0</v>
      </c>
      <c r="N216" s="380">
        <f t="shared" si="235"/>
        <v>0</v>
      </c>
      <c r="O216" s="380">
        <f t="shared" si="235"/>
        <v>0</v>
      </c>
      <c r="P216" s="380">
        <f t="shared" si="235"/>
        <v>0</v>
      </c>
      <c r="Q216" s="380">
        <f t="shared" si="235"/>
        <v>0</v>
      </c>
      <c r="R216" s="380">
        <f t="shared" si="235"/>
        <v>0</v>
      </c>
      <c r="S216" s="380">
        <f t="shared" si="235"/>
        <v>0</v>
      </c>
      <c r="T216" s="202">
        <f t="shared" si="235"/>
        <v>0</v>
      </c>
      <c r="U216" s="380">
        <f t="shared" si="235"/>
        <v>0</v>
      </c>
      <c r="V216" s="361" t="s">
        <v>388</v>
      </c>
      <c r="W216" s="380">
        <f t="shared" si="235"/>
        <v>2706.3</v>
      </c>
      <c r="X216" s="380">
        <f t="shared" si="235"/>
        <v>8486193.0399999991</v>
      </c>
      <c r="Y216" s="380">
        <f t="shared" si="235"/>
        <v>0</v>
      </c>
      <c r="Z216" s="380">
        <f t="shared" si="235"/>
        <v>0</v>
      </c>
      <c r="AA216" s="380">
        <f t="shared" si="235"/>
        <v>0</v>
      </c>
      <c r="AB216" s="380">
        <f t="shared" si="235"/>
        <v>0</v>
      </c>
      <c r="AC216" s="380">
        <f t="shared" si="235"/>
        <v>0</v>
      </c>
      <c r="AD216" s="380">
        <f t="shared" si="235"/>
        <v>0</v>
      </c>
      <c r="AE216" s="380">
        <f t="shared" si="235"/>
        <v>0</v>
      </c>
      <c r="AF216" s="380">
        <f t="shared" si="235"/>
        <v>0</v>
      </c>
      <c r="AG216" s="380">
        <f t="shared" si="235"/>
        <v>0</v>
      </c>
      <c r="AH216" s="380">
        <f t="shared" si="235"/>
        <v>0</v>
      </c>
      <c r="AI216" s="380">
        <f t="shared" si="235"/>
        <v>0</v>
      </c>
      <c r="AJ216" s="380">
        <f t="shared" si="235"/>
        <v>182335.22</v>
      </c>
      <c r="AK216" s="380">
        <f t="shared" si="235"/>
        <v>121760.77</v>
      </c>
      <c r="AL216" s="380">
        <f>SUM(AL213:AL215)</f>
        <v>0</v>
      </c>
      <c r="AN216" s="390">
        <f>I216/'Приложение 1.1'!J214</f>
        <v>0</v>
      </c>
      <c r="AO216" s="390" t="e">
        <f t="shared" si="89"/>
        <v>#DIV/0!</v>
      </c>
      <c r="AP216" s="390" t="e">
        <f t="shared" si="90"/>
        <v>#DIV/0!</v>
      </c>
      <c r="AQ216" s="390" t="e">
        <f t="shared" si="91"/>
        <v>#DIV/0!</v>
      </c>
      <c r="AR216" s="390" t="e">
        <f t="shared" si="92"/>
        <v>#DIV/0!</v>
      </c>
      <c r="AS216" s="390" t="e">
        <f t="shared" si="93"/>
        <v>#DIV/0!</v>
      </c>
      <c r="AT216" s="390" t="e">
        <f t="shared" si="94"/>
        <v>#DIV/0!</v>
      </c>
      <c r="AU216" s="390">
        <f t="shared" si="95"/>
        <v>3135.7177844289245</v>
      </c>
      <c r="AV216" s="390" t="e">
        <f t="shared" si="96"/>
        <v>#DIV/0!</v>
      </c>
      <c r="AW216" s="390" t="e">
        <f t="shared" si="97"/>
        <v>#DIV/0!</v>
      </c>
      <c r="AX216" s="390" t="e">
        <f t="shared" si="98"/>
        <v>#DIV/0!</v>
      </c>
      <c r="AY216" s="390">
        <f>AI216/'Приложение 1.1'!J214</f>
        <v>0</v>
      </c>
      <c r="AZ216" s="390">
        <v>730.08</v>
      </c>
      <c r="BA216" s="390">
        <v>2070.12</v>
      </c>
      <c r="BB216" s="390">
        <v>848.92</v>
      </c>
      <c r="BC216" s="390">
        <v>819.73</v>
      </c>
      <c r="BD216" s="390">
        <v>611.5</v>
      </c>
      <c r="BE216" s="390">
        <v>1080.04</v>
      </c>
      <c r="BF216" s="390">
        <v>2102000</v>
      </c>
      <c r="BG216" s="390">
        <f t="shared" si="99"/>
        <v>4422.8500000000004</v>
      </c>
      <c r="BH216" s="390">
        <v>8748.57</v>
      </c>
      <c r="BI216" s="390">
        <v>3389.61</v>
      </c>
      <c r="BJ216" s="390">
        <v>5995.76</v>
      </c>
      <c r="BK216" s="390">
        <v>548.62</v>
      </c>
      <c r="BL216" s="391" t="str">
        <f t="shared" si="100"/>
        <v xml:space="preserve"> </v>
      </c>
      <c r="BM216" s="391" t="e">
        <f t="shared" si="101"/>
        <v>#DIV/0!</v>
      </c>
      <c r="BN216" s="391" t="e">
        <f t="shared" si="102"/>
        <v>#DIV/0!</v>
      </c>
      <c r="BO216" s="391" t="e">
        <f t="shared" si="103"/>
        <v>#DIV/0!</v>
      </c>
      <c r="BP216" s="391" t="e">
        <f t="shared" si="104"/>
        <v>#DIV/0!</v>
      </c>
      <c r="BQ216" s="391" t="e">
        <f t="shared" si="105"/>
        <v>#DIV/0!</v>
      </c>
      <c r="BR216" s="391" t="e">
        <f t="shared" si="106"/>
        <v>#DIV/0!</v>
      </c>
      <c r="BS216" s="391" t="str">
        <f t="shared" si="107"/>
        <v xml:space="preserve"> </v>
      </c>
      <c r="BT216" s="391" t="e">
        <f t="shared" si="108"/>
        <v>#DIV/0!</v>
      </c>
      <c r="BU216" s="391" t="e">
        <f t="shared" si="109"/>
        <v>#DIV/0!</v>
      </c>
      <c r="BV216" s="391" t="e">
        <f t="shared" si="110"/>
        <v>#DIV/0!</v>
      </c>
      <c r="BW216" s="391" t="str">
        <f t="shared" si="111"/>
        <v xml:space="preserve"> </v>
      </c>
      <c r="BY216" s="388">
        <f t="shared" si="230"/>
        <v>2.0742801445744954</v>
      </c>
      <c r="BZ216" s="392">
        <f t="shared" si="231"/>
        <v>1.385173679550785</v>
      </c>
      <c r="CA216" s="393">
        <f t="shared" si="232"/>
        <v>3248.0837416398767</v>
      </c>
      <c r="CB216" s="390">
        <f t="shared" si="87"/>
        <v>4621.88</v>
      </c>
      <c r="CC216" s="18" t="str">
        <f t="shared" si="88"/>
        <v xml:space="preserve"> </v>
      </c>
    </row>
    <row r="217" spans="1:81" s="26" customFormat="1" ht="9" customHeight="1">
      <c r="A217" s="575" t="s">
        <v>262</v>
      </c>
      <c r="B217" s="576"/>
      <c r="C217" s="576"/>
      <c r="D217" s="576"/>
      <c r="E217" s="576"/>
      <c r="F217" s="576"/>
      <c r="G217" s="576"/>
      <c r="H217" s="576"/>
      <c r="I217" s="576"/>
      <c r="J217" s="576"/>
      <c r="K217" s="576"/>
      <c r="L217" s="576"/>
      <c r="M217" s="576"/>
      <c r="N217" s="576"/>
      <c r="O217" s="576"/>
      <c r="P217" s="576"/>
      <c r="Q217" s="576"/>
      <c r="R217" s="576"/>
      <c r="S217" s="576"/>
      <c r="T217" s="576"/>
      <c r="U217" s="576"/>
      <c r="V217" s="576"/>
      <c r="W217" s="576"/>
      <c r="X217" s="576"/>
      <c r="Y217" s="576"/>
      <c r="Z217" s="576"/>
      <c r="AA217" s="576"/>
      <c r="AB217" s="576"/>
      <c r="AC217" s="576"/>
      <c r="AD217" s="576"/>
      <c r="AE217" s="576"/>
      <c r="AF217" s="576"/>
      <c r="AG217" s="576"/>
      <c r="AH217" s="576"/>
      <c r="AI217" s="576"/>
      <c r="AJ217" s="576"/>
      <c r="AK217" s="576"/>
      <c r="AL217" s="576"/>
      <c r="AN217" s="390" t="e">
        <f>I217/'Приложение 1.1'!J215</f>
        <v>#DIV/0!</v>
      </c>
      <c r="AO217" s="390" t="e">
        <f t="shared" si="89"/>
        <v>#DIV/0!</v>
      </c>
      <c r="AP217" s="390" t="e">
        <f t="shared" si="90"/>
        <v>#DIV/0!</v>
      </c>
      <c r="AQ217" s="390" t="e">
        <f t="shared" si="91"/>
        <v>#DIV/0!</v>
      </c>
      <c r="AR217" s="390" t="e">
        <f t="shared" si="92"/>
        <v>#DIV/0!</v>
      </c>
      <c r="AS217" s="390" t="e">
        <f t="shared" si="93"/>
        <v>#DIV/0!</v>
      </c>
      <c r="AT217" s="390" t="e">
        <f t="shared" si="94"/>
        <v>#DIV/0!</v>
      </c>
      <c r="AU217" s="390" t="e">
        <f t="shared" si="95"/>
        <v>#DIV/0!</v>
      </c>
      <c r="AV217" s="390" t="e">
        <f t="shared" si="96"/>
        <v>#DIV/0!</v>
      </c>
      <c r="AW217" s="390" t="e">
        <f t="shared" si="97"/>
        <v>#DIV/0!</v>
      </c>
      <c r="AX217" s="390" t="e">
        <f t="shared" si="98"/>
        <v>#DIV/0!</v>
      </c>
      <c r="AY217" s="390" t="e">
        <f>AI217/'Приложение 1.1'!J215</f>
        <v>#DIV/0!</v>
      </c>
      <c r="AZ217" s="390">
        <v>730.08</v>
      </c>
      <c r="BA217" s="390">
        <v>2070.12</v>
      </c>
      <c r="BB217" s="390">
        <v>848.92</v>
      </c>
      <c r="BC217" s="390">
        <v>819.73</v>
      </c>
      <c r="BD217" s="390">
        <v>611.5</v>
      </c>
      <c r="BE217" s="390">
        <v>1080.04</v>
      </c>
      <c r="BF217" s="390">
        <v>2102000</v>
      </c>
      <c r="BG217" s="390">
        <f t="shared" si="99"/>
        <v>4422.8500000000004</v>
      </c>
      <c r="BH217" s="390">
        <v>8748.57</v>
      </c>
      <c r="BI217" s="390">
        <v>3389.61</v>
      </c>
      <c r="BJ217" s="390">
        <v>5995.76</v>
      </c>
      <c r="BK217" s="390">
        <v>548.62</v>
      </c>
      <c r="BL217" s="391" t="e">
        <f t="shared" si="100"/>
        <v>#DIV/0!</v>
      </c>
      <c r="BM217" s="391" t="e">
        <f t="shared" si="101"/>
        <v>#DIV/0!</v>
      </c>
      <c r="BN217" s="391" t="e">
        <f t="shared" si="102"/>
        <v>#DIV/0!</v>
      </c>
      <c r="BO217" s="391" t="e">
        <f t="shared" si="103"/>
        <v>#DIV/0!</v>
      </c>
      <c r="BP217" s="391" t="e">
        <f t="shared" si="104"/>
        <v>#DIV/0!</v>
      </c>
      <c r="BQ217" s="391" t="e">
        <f t="shared" si="105"/>
        <v>#DIV/0!</v>
      </c>
      <c r="BR217" s="391" t="e">
        <f t="shared" si="106"/>
        <v>#DIV/0!</v>
      </c>
      <c r="BS217" s="391" t="e">
        <f t="shared" si="107"/>
        <v>#DIV/0!</v>
      </c>
      <c r="BT217" s="391" t="e">
        <f t="shared" si="108"/>
        <v>#DIV/0!</v>
      </c>
      <c r="BU217" s="391" t="e">
        <f t="shared" si="109"/>
        <v>#DIV/0!</v>
      </c>
      <c r="BV217" s="391" t="e">
        <f t="shared" si="110"/>
        <v>#DIV/0!</v>
      </c>
      <c r="BW217" s="391" t="e">
        <f t="shared" si="111"/>
        <v>#DIV/0!</v>
      </c>
      <c r="BY217" s="388" t="e">
        <f t="shared" si="230"/>
        <v>#DIV/0!</v>
      </c>
      <c r="BZ217" s="392" t="e">
        <f t="shared" si="231"/>
        <v>#DIV/0!</v>
      </c>
      <c r="CA217" s="393" t="e">
        <f t="shared" si="232"/>
        <v>#DIV/0!</v>
      </c>
      <c r="CB217" s="390">
        <f t="shared" si="87"/>
        <v>4621.88</v>
      </c>
      <c r="CC217" s="18" t="e">
        <f t="shared" si="88"/>
        <v>#DIV/0!</v>
      </c>
    </row>
    <row r="218" spans="1:81" s="26" customFormat="1" ht="9" customHeight="1">
      <c r="A218" s="103">
        <v>190</v>
      </c>
      <c r="B218" s="275" t="s">
        <v>793</v>
      </c>
      <c r="C218" s="361">
        <v>924.1</v>
      </c>
      <c r="D218" s="396"/>
      <c r="E218" s="361"/>
      <c r="F218" s="361"/>
      <c r="G218" s="178">
        <f>ROUND(H218+U218+X218+Z218+AB218+AD218+AF218+AH218+AI218+AJ218+AK218+AL218,2)</f>
        <v>3140064.83</v>
      </c>
      <c r="H218" s="361">
        <f>I218+K218+M218+O218+Q218+S218</f>
        <v>0</v>
      </c>
      <c r="I218" s="190">
        <v>0</v>
      </c>
      <c r="J218" s="190">
        <v>0</v>
      </c>
      <c r="K218" s="190">
        <v>0</v>
      </c>
      <c r="L218" s="190">
        <v>0</v>
      </c>
      <c r="M218" s="190">
        <v>0</v>
      </c>
      <c r="N218" s="361">
        <v>0</v>
      </c>
      <c r="O218" s="361">
        <v>0</v>
      </c>
      <c r="P218" s="361">
        <v>0</v>
      </c>
      <c r="Q218" s="361">
        <v>0</v>
      </c>
      <c r="R218" s="361">
        <v>0</v>
      </c>
      <c r="S218" s="361">
        <v>0</v>
      </c>
      <c r="T218" s="103">
        <v>0</v>
      </c>
      <c r="U218" s="361">
        <v>0</v>
      </c>
      <c r="V218" s="361" t="s">
        <v>976</v>
      </c>
      <c r="W218" s="361">
        <v>845.2</v>
      </c>
      <c r="X218" s="361">
        <v>3014559.74</v>
      </c>
      <c r="Y218" s="380">
        <v>0</v>
      </c>
      <c r="Z218" s="380">
        <v>0</v>
      </c>
      <c r="AA218" s="380">
        <v>0</v>
      </c>
      <c r="AB218" s="380">
        <v>0</v>
      </c>
      <c r="AC218" s="380">
        <v>0</v>
      </c>
      <c r="AD218" s="380">
        <v>0</v>
      </c>
      <c r="AE218" s="380">
        <v>0</v>
      </c>
      <c r="AF218" s="380">
        <v>0</v>
      </c>
      <c r="AG218" s="380">
        <v>0</v>
      </c>
      <c r="AH218" s="380">
        <v>0</v>
      </c>
      <c r="AI218" s="380">
        <v>0</v>
      </c>
      <c r="AJ218" s="380">
        <v>77965.289999999994</v>
      </c>
      <c r="AK218" s="380">
        <v>47539.8</v>
      </c>
      <c r="AL218" s="380">
        <v>0</v>
      </c>
      <c r="AN218" s="390">
        <f>I218/'Приложение 1.1'!J216</f>
        <v>0</v>
      </c>
      <c r="AO218" s="390" t="e">
        <f t="shared" si="89"/>
        <v>#DIV/0!</v>
      </c>
      <c r="AP218" s="390" t="e">
        <f t="shared" si="90"/>
        <v>#DIV/0!</v>
      </c>
      <c r="AQ218" s="390" t="e">
        <f t="shared" si="91"/>
        <v>#DIV/0!</v>
      </c>
      <c r="AR218" s="390" t="e">
        <f t="shared" si="92"/>
        <v>#DIV/0!</v>
      </c>
      <c r="AS218" s="390" t="e">
        <f t="shared" si="93"/>
        <v>#DIV/0!</v>
      </c>
      <c r="AT218" s="390" t="e">
        <f t="shared" si="94"/>
        <v>#DIV/0!</v>
      </c>
      <c r="AU218" s="390">
        <f t="shared" si="95"/>
        <v>3566.6821344060577</v>
      </c>
      <c r="AV218" s="390" t="e">
        <f t="shared" si="96"/>
        <v>#DIV/0!</v>
      </c>
      <c r="AW218" s="390" t="e">
        <f t="shared" si="97"/>
        <v>#DIV/0!</v>
      </c>
      <c r="AX218" s="390" t="e">
        <f t="shared" si="98"/>
        <v>#DIV/0!</v>
      </c>
      <c r="AY218" s="390">
        <f>AI218/'Приложение 1.1'!J216</f>
        <v>0</v>
      </c>
      <c r="AZ218" s="390">
        <v>730.08</v>
      </c>
      <c r="BA218" s="390">
        <v>2070.12</v>
      </c>
      <c r="BB218" s="390">
        <v>848.92</v>
      </c>
      <c r="BC218" s="390">
        <v>819.73</v>
      </c>
      <c r="BD218" s="390">
        <v>611.5</v>
      </c>
      <c r="BE218" s="390">
        <v>1080.04</v>
      </c>
      <c r="BF218" s="390">
        <v>2102000</v>
      </c>
      <c r="BG218" s="390">
        <f t="shared" si="99"/>
        <v>4422.8500000000004</v>
      </c>
      <c r="BH218" s="390">
        <v>8748.57</v>
      </c>
      <c r="BI218" s="390">
        <v>3389.61</v>
      </c>
      <c r="BJ218" s="390">
        <v>5995.76</v>
      </c>
      <c r="BK218" s="390">
        <v>548.62</v>
      </c>
      <c r="BL218" s="391" t="str">
        <f t="shared" si="100"/>
        <v xml:space="preserve"> </v>
      </c>
      <c r="BM218" s="391" t="e">
        <f t="shared" si="101"/>
        <v>#DIV/0!</v>
      </c>
      <c r="BN218" s="391" t="e">
        <f t="shared" si="102"/>
        <v>#DIV/0!</v>
      </c>
      <c r="BO218" s="391" t="e">
        <f t="shared" si="103"/>
        <v>#DIV/0!</v>
      </c>
      <c r="BP218" s="391" t="e">
        <f t="shared" si="104"/>
        <v>#DIV/0!</v>
      </c>
      <c r="BQ218" s="391" t="e">
        <f t="shared" si="105"/>
        <v>#DIV/0!</v>
      </c>
      <c r="BR218" s="391" t="e">
        <f t="shared" si="106"/>
        <v>#DIV/0!</v>
      </c>
      <c r="BS218" s="391" t="str">
        <f t="shared" si="107"/>
        <v xml:space="preserve"> </v>
      </c>
      <c r="BT218" s="391" t="e">
        <f t="shared" si="108"/>
        <v>#DIV/0!</v>
      </c>
      <c r="BU218" s="391" t="e">
        <f t="shared" si="109"/>
        <v>#DIV/0!</v>
      </c>
      <c r="BV218" s="391" t="e">
        <f t="shared" si="110"/>
        <v>#DIV/0!</v>
      </c>
      <c r="BW218" s="391" t="str">
        <f t="shared" si="111"/>
        <v xml:space="preserve"> </v>
      </c>
      <c r="BY218" s="388">
        <f t="shared" si="230"/>
        <v>2.4829197555134552</v>
      </c>
      <c r="BZ218" s="392">
        <f t="shared" si="231"/>
        <v>1.5139751111444408</v>
      </c>
      <c r="CA218" s="393">
        <f t="shared" si="232"/>
        <v>3715.1737221959297</v>
      </c>
      <c r="CB218" s="390">
        <f t="shared" si="87"/>
        <v>4621.88</v>
      </c>
      <c r="CC218" s="18" t="str">
        <f t="shared" si="88"/>
        <v xml:space="preserve"> </v>
      </c>
    </row>
    <row r="219" spans="1:81" s="26" customFormat="1" ht="9" customHeight="1">
      <c r="A219" s="103">
        <v>191</v>
      </c>
      <c r="B219" s="275" t="s">
        <v>794</v>
      </c>
      <c r="C219" s="361">
        <v>726.8</v>
      </c>
      <c r="D219" s="396"/>
      <c r="E219" s="361"/>
      <c r="F219" s="361"/>
      <c r="G219" s="178">
        <f>ROUND(H219+U219+X219+Z219+AB219+AD219+AF219+AH219+AI219+AJ219+AK219+AL219,2)</f>
        <v>2387527.79</v>
      </c>
      <c r="H219" s="361">
        <f>I219+K219+M219+O219+Q219+S219</f>
        <v>0</v>
      </c>
      <c r="I219" s="190">
        <v>0</v>
      </c>
      <c r="J219" s="190">
        <v>0</v>
      </c>
      <c r="K219" s="190">
        <v>0</v>
      </c>
      <c r="L219" s="190">
        <v>0</v>
      </c>
      <c r="M219" s="190">
        <v>0</v>
      </c>
      <c r="N219" s="361">
        <v>0</v>
      </c>
      <c r="O219" s="361">
        <v>0</v>
      </c>
      <c r="P219" s="361">
        <v>0</v>
      </c>
      <c r="Q219" s="361">
        <v>0</v>
      </c>
      <c r="R219" s="361">
        <v>0</v>
      </c>
      <c r="S219" s="361">
        <v>0</v>
      </c>
      <c r="T219" s="103">
        <v>0</v>
      </c>
      <c r="U219" s="361">
        <v>0</v>
      </c>
      <c r="V219" s="361" t="s">
        <v>976</v>
      </c>
      <c r="W219" s="361">
        <v>609.9</v>
      </c>
      <c r="X219" s="361">
        <v>2301723.29</v>
      </c>
      <c r="Y219" s="380">
        <v>0</v>
      </c>
      <c r="Z219" s="380">
        <v>0</v>
      </c>
      <c r="AA219" s="380">
        <v>0</v>
      </c>
      <c r="AB219" s="380">
        <v>0</v>
      </c>
      <c r="AC219" s="380">
        <v>0</v>
      </c>
      <c r="AD219" s="380">
        <v>0</v>
      </c>
      <c r="AE219" s="380">
        <v>0</v>
      </c>
      <c r="AF219" s="380">
        <v>0</v>
      </c>
      <c r="AG219" s="380">
        <v>0</v>
      </c>
      <c r="AH219" s="380">
        <v>0</v>
      </c>
      <c r="AI219" s="380">
        <v>0</v>
      </c>
      <c r="AJ219" s="380">
        <v>53302.8</v>
      </c>
      <c r="AK219" s="380">
        <v>32501.7</v>
      </c>
      <c r="AL219" s="380">
        <v>0</v>
      </c>
      <c r="AN219" s="390">
        <f>I219/'Приложение 1.1'!J217</f>
        <v>0</v>
      </c>
      <c r="AO219" s="390" t="e">
        <f t="shared" si="89"/>
        <v>#DIV/0!</v>
      </c>
      <c r="AP219" s="390" t="e">
        <f t="shared" si="90"/>
        <v>#DIV/0!</v>
      </c>
      <c r="AQ219" s="390" t="e">
        <f t="shared" si="91"/>
        <v>#DIV/0!</v>
      </c>
      <c r="AR219" s="390" t="e">
        <f t="shared" si="92"/>
        <v>#DIV/0!</v>
      </c>
      <c r="AS219" s="390" t="e">
        <f t="shared" si="93"/>
        <v>#DIV/0!</v>
      </c>
      <c r="AT219" s="390" t="e">
        <f t="shared" si="94"/>
        <v>#DIV/0!</v>
      </c>
      <c r="AU219" s="390">
        <f t="shared" si="95"/>
        <v>3773.9355468109529</v>
      </c>
      <c r="AV219" s="390" t="e">
        <f t="shared" si="96"/>
        <v>#DIV/0!</v>
      </c>
      <c r="AW219" s="390" t="e">
        <f t="shared" si="97"/>
        <v>#DIV/0!</v>
      </c>
      <c r="AX219" s="390" t="e">
        <f t="shared" si="98"/>
        <v>#DIV/0!</v>
      </c>
      <c r="AY219" s="390">
        <f>AI219/'Приложение 1.1'!J217</f>
        <v>0</v>
      </c>
      <c r="AZ219" s="390">
        <v>730.08</v>
      </c>
      <c r="BA219" s="390">
        <v>2070.12</v>
      </c>
      <c r="BB219" s="390">
        <v>848.92</v>
      </c>
      <c r="BC219" s="390">
        <v>819.73</v>
      </c>
      <c r="BD219" s="390">
        <v>611.5</v>
      </c>
      <c r="BE219" s="390">
        <v>1080.04</v>
      </c>
      <c r="BF219" s="390">
        <v>2102000</v>
      </c>
      <c r="BG219" s="390">
        <f t="shared" si="99"/>
        <v>4422.8500000000004</v>
      </c>
      <c r="BH219" s="390">
        <v>8748.57</v>
      </c>
      <c r="BI219" s="390">
        <v>3389.61</v>
      </c>
      <c r="BJ219" s="390">
        <v>5995.76</v>
      </c>
      <c r="BK219" s="390">
        <v>548.62</v>
      </c>
      <c r="BL219" s="391" t="str">
        <f t="shared" si="100"/>
        <v xml:space="preserve"> </v>
      </c>
      <c r="BM219" s="391" t="e">
        <f t="shared" si="101"/>
        <v>#DIV/0!</v>
      </c>
      <c r="BN219" s="391" t="e">
        <f t="shared" si="102"/>
        <v>#DIV/0!</v>
      </c>
      <c r="BO219" s="391" t="e">
        <f t="shared" si="103"/>
        <v>#DIV/0!</v>
      </c>
      <c r="BP219" s="391" t="e">
        <f t="shared" si="104"/>
        <v>#DIV/0!</v>
      </c>
      <c r="BQ219" s="391" t="e">
        <f t="shared" si="105"/>
        <v>#DIV/0!</v>
      </c>
      <c r="BR219" s="391" t="e">
        <f t="shared" si="106"/>
        <v>#DIV/0!</v>
      </c>
      <c r="BS219" s="391" t="str">
        <f t="shared" si="107"/>
        <v xml:space="preserve"> </v>
      </c>
      <c r="BT219" s="391" t="e">
        <f t="shared" si="108"/>
        <v>#DIV/0!</v>
      </c>
      <c r="BU219" s="391" t="e">
        <f t="shared" si="109"/>
        <v>#DIV/0!</v>
      </c>
      <c r="BV219" s="391" t="e">
        <f t="shared" si="110"/>
        <v>#DIV/0!</v>
      </c>
      <c r="BW219" s="391" t="str">
        <f t="shared" si="111"/>
        <v xml:space="preserve"> </v>
      </c>
      <c r="BY219" s="388">
        <f t="shared" si="230"/>
        <v>2.2325520240331946</v>
      </c>
      <c r="BZ219" s="392">
        <f t="shared" si="231"/>
        <v>1.3613119033056365</v>
      </c>
      <c r="CA219" s="393">
        <f t="shared" si="232"/>
        <v>3914.6217248729304</v>
      </c>
      <c r="CB219" s="390">
        <f t="shared" si="87"/>
        <v>4621.88</v>
      </c>
      <c r="CC219" s="18" t="str">
        <f t="shared" si="88"/>
        <v xml:space="preserve"> </v>
      </c>
    </row>
    <row r="220" spans="1:81" s="26" customFormat="1" ht="9" customHeight="1">
      <c r="A220" s="103">
        <v>192</v>
      </c>
      <c r="B220" s="275" t="s">
        <v>795</v>
      </c>
      <c r="C220" s="361">
        <v>369.21</v>
      </c>
      <c r="D220" s="396"/>
      <c r="E220" s="361"/>
      <c r="F220" s="361"/>
      <c r="G220" s="178">
        <f>ROUND(H220+U220+X220+Z220+AB220+AD220+AF220+AH220+AI220+AJ220+AK220+AL220,2)</f>
        <v>1250603.26</v>
      </c>
      <c r="H220" s="361">
        <f>I220+K220+M220+O220+Q220+S220</f>
        <v>0</v>
      </c>
      <c r="I220" s="190">
        <v>0</v>
      </c>
      <c r="J220" s="190">
        <v>0</v>
      </c>
      <c r="K220" s="190">
        <v>0</v>
      </c>
      <c r="L220" s="190">
        <v>0</v>
      </c>
      <c r="M220" s="190">
        <v>0</v>
      </c>
      <c r="N220" s="361">
        <v>0</v>
      </c>
      <c r="O220" s="361">
        <v>0</v>
      </c>
      <c r="P220" s="361">
        <v>0</v>
      </c>
      <c r="Q220" s="361">
        <v>0</v>
      </c>
      <c r="R220" s="361">
        <v>0</v>
      </c>
      <c r="S220" s="361">
        <v>0</v>
      </c>
      <c r="T220" s="103">
        <v>0</v>
      </c>
      <c r="U220" s="361">
        <v>0</v>
      </c>
      <c r="V220" s="361" t="s">
        <v>976</v>
      </c>
      <c r="W220" s="361">
        <v>388.31</v>
      </c>
      <c r="X220" s="361">
        <v>1216038.94</v>
      </c>
      <c r="Y220" s="380">
        <v>0</v>
      </c>
      <c r="Z220" s="380">
        <v>0</v>
      </c>
      <c r="AA220" s="380">
        <v>0</v>
      </c>
      <c r="AB220" s="380">
        <v>0</v>
      </c>
      <c r="AC220" s="380">
        <v>0</v>
      </c>
      <c r="AD220" s="380">
        <v>0</v>
      </c>
      <c r="AE220" s="380">
        <v>0</v>
      </c>
      <c r="AF220" s="380">
        <v>0</v>
      </c>
      <c r="AG220" s="380">
        <v>0</v>
      </c>
      <c r="AH220" s="380">
        <v>0</v>
      </c>
      <c r="AI220" s="380">
        <v>0</v>
      </c>
      <c r="AJ220" s="380">
        <v>23042.880000000001</v>
      </c>
      <c r="AK220" s="380">
        <v>11521.44</v>
      </c>
      <c r="AL220" s="380">
        <v>0</v>
      </c>
      <c r="AN220" s="390">
        <f>I220/'Приложение 1.1'!J218</f>
        <v>0</v>
      </c>
      <c r="AO220" s="390" t="e">
        <f t="shared" si="89"/>
        <v>#DIV/0!</v>
      </c>
      <c r="AP220" s="390" t="e">
        <f t="shared" si="90"/>
        <v>#DIV/0!</v>
      </c>
      <c r="AQ220" s="390" t="e">
        <f t="shared" si="91"/>
        <v>#DIV/0!</v>
      </c>
      <c r="AR220" s="390" t="e">
        <f t="shared" si="92"/>
        <v>#DIV/0!</v>
      </c>
      <c r="AS220" s="390" t="e">
        <f t="shared" si="93"/>
        <v>#DIV/0!</v>
      </c>
      <c r="AT220" s="390" t="e">
        <f t="shared" si="94"/>
        <v>#DIV/0!</v>
      </c>
      <c r="AU220" s="390">
        <f t="shared" si="95"/>
        <v>3131.6189127243697</v>
      </c>
      <c r="AV220" s="390" t="e">
        <f t="shared" si="96"/>
        <v>#DIV/0!</v>
      </c>
      <c r="AW220" s="390" t="e">
        <f t="shared" si="97"/>
        <v>#DIV/0!</v>
      </c>
      <c r="AX220" s="390" t="e">
        <f t="shared" si="98"/>
        <v>#DIV/0!</v>
      </c>
      <c r="AY220" s="390">
        <f>AI220/'Приложение 1.1'!J218</f>
        <v>0</v>
      </c>
      <c r="AZ220" s="390">
        <v>730.08</v>
      </c>
      <c r="BA220" s="390">
        <v>2070.12</v>
      </c>
      <c r="BB220" s="390">
        <v>848.92</v>
      </c>
      <c r="BC220" s="390">
        <v>819.73</v>
      </c>
      <c r="BD220" s="390">
        <v>611.5</v>
      </c>
      <c r="BE220" s="390">
        <v>1080.04</v>
      </c>
      <c r="BF220" s="390">
        <v>2102000</v>
      </c>
      <c r="BG220" s="390">
        <f t="shared" si="99"/>
        <v>4422.8500000000004</v>
      </c>
      <c r="BH220" s="390">
        <v>8748.57</v>
      </c>
      <c r="BI220" s="390">
        <v>3389.61</v>
      </c>
      <c r="BJ220" s="390">
        <v>5995.76</v>
      </c>
      <c r="BK220" s="390">
        <v>548.62</v>
      </c>
      <c r="BL220" s="391" t="str">
        <f t="shared" si="100"/>
        <v xml:space="preserve"> </v>
      </c>
      <c r="BM220" s="391" t="e">
        <f t="shared" si="101"/>
        <v>#DIV/0!</v>
      </c>
      <c r="BN220" s="391" t="e">
        <f t="shared" si="102"/>
        <v>#DIV/0!</v>
      </c>
      <c r="BO220" s="391" t="e">
        <f t="shared" si="103"/>
        <v>#DIV/0!</v>
      </c>
      <c r="BP220" s="391" t="e">
        <f t="shared" si="104"/>
        <v>#DIV/0!</v>
      </c>
      <c r="BQ220" s="391" t="e">
        <f t="shared" si="105"/>
        <v>#DIV/0!</v>
      </c>
      <c r="BR220" s="391" t="e">
        <f t="shared" si="106"/>
        <v>#DIV/0!</v>
      </c>
      <c r="BS220" s="391" t="str">
        <f t="shared" si="107"/>
        <v xml:space="preserve"> </v>
      </c>
      <c r="BT220" s="391" t="e">
        <f t="shared" si="108"/>
        <v>#DIV/0!</v>
      </c>
      <c r="BU220" s="391" t="e">
        <f t="shared" si="109"/>
        <v>#DIV/0!</v>
      </c>
      <c r="BV220" s="391" t="e">
        <f t="shared" si="110"/>
        <v>#DIV/0!</v>
      </c>
      <c r="BW220" s="391" t="str">
        <f t="shared" si="111"/>
        <v xml:space="preserve"> </v>
      </c>
      <c r="BY220" s="388">
        <f t="shared" si="230"/>
        <v>1.8425411748886695</v>
      </c>
      <c r="BZ220" s="392">
        <f t="shared" si="231"/>
        <v>0.92127058744433477</v>
      </c>
      <c r="CA220" s="393">
        <f t="shared" si="232"/>
        <v>3220.6310937137855</v>
      </c>
      <c r="CB220" s="390">
        <f t="shared" si="87"/>
        <v>4621.88</v>
      </c>
      <c r="CC220" s="18" t="str">
        <f t="shared" si="88"/>
        <v xml:space="preserve"> </v>
      </c>
    </row>
    <row r="221" spans="1:81" s="26" customFormat="1" ht="9" customHeight="1">
      <c r="A221" s="103">
        <v>193</v>
      </c>
      <c r="B221" s="275" t="s">
        <v>796</v>
      </c>
      <c r="C221" s="361">
        <v>287.5</v>
      </c>
      <c r="D221" s="396"/>
      <c r="E221" s="361"/>
      <c r="F221" s="361"/>
      <c r="G221" s="178">
        <f>ROUND(H221+U221+X221+Z221+AB221+AD221+AF221+AH221+AI221+AJ221+AK221+AL221,2)</f>
        <v>763126.38</v>
      </c>
      <c r="H221" s="361">
        <f>I221+K221+M221+O221+Q221+S221</f>
        <v>0</v>
      </c>
      <c r="I221" s="190">
        <v>0</v>
      </c>
      <c r="J221" s="190">
        <v>0</v>
      </c>
      <c r="K221" s="190">
        <v>0</v>
      </c>
      <c r="L221" s="190">
        <v>0</v>
      </c>
      <c r="M221" s="190">
        <v>0</v>
      </c>
      <c r="N221" s="361">
        <v>0</v>
      </c>
      <c r="O221" s="361">
        <v>0</v>
      </c>
      <c r="P221" s="361">
        <v>0</v>
      </c>
      <c r="Q221" s="361">
        <v>0</v>
      </c>
      <c r="R221" s="361">
        <v>0</v>
      </c>
      <c r="S221" s="361">
        <v>0</v>
      </c>
      <c r="T221" s="103">
        <v>0</v>
      </c>
      <c r="U221" s="361">
        <v>0</v>
      </c>
      <c r="V221" s="361" t="s">
        <v>976</v>
      </c>
      <c r="W221" s="361">
        <v>261.68</v>
      </c>
      <c r="X221" s="361">
        <v>740970.6</v>
      </c>
      <c r="Y221" s="380">
        <v>0</v>
      </c>
      <c r="Z221" s="380">
        <v>0</v>
      </c>
      <c r="AA221" s="380">
        <v>0</v>
      </c>
      <c r="AB221" s="380">
        <v>0</v>
      </c>
      <c r="AC221" s="380">
        <v>0</v>
      </c>
      <c r="AD221" s="380">
        <v>0</v>
      </c>
      <c r="AE221" s="380">
        <v>0</v>
      </c>
      <c r="AF221" s="380">
        <v>0</v>
      </c>
      <c r="AG221" s="380">
        <v>0</v>
      </c>
      <c r="AH221" s="380">
        <v>0</v>
      </c>
      <c r="AI221" s="380">
        <v>0</v>
      </c>
      <c r="AJ221" s="380">
        <v>13139.42</v>
      </c>
      <c r="AK221" s="380">
        <v>9016.36</v>
      </c>
      <c r="AL221" s="380">
        <v>0</v>
      </c>
      <c r="AN221" s="390">
        <f>I221/'Приложение 1.1'!J219</f>
        <v>0</v>
      </c>
      <c r="AO221" s="390" t="e">
        <f t="shared" ref="AO221:AO284" si="236">K221/J221</f>
        <v>#DIV/0!</v>
      </c>
      <c r="AP221" s="390" t="e">
        <f t="shared" ref="AP221:AP284" si="237">M221/L221</f>
        <v>#DIV/0!</v>
      </c>
      <c r="AQ221" s="390" t="e">
        <f t="shared" ref="AQ221:AQ284" si="238">O221/N221</f>
        <v>#DIV/0!</v>
      </c>
      <c r="AR221" s="390" t="e">
        <f t="shared" ref="AR221:AR284" si="239">Q221/P221</f>
        <v>#DIV/0!</v>
      </c>
      <c r="AS221" s="390" t="e">
        <f t="shared" ref="AS221:AS284" si="240">S221/R221</f>
        <v>#DIV/0!</v>
      </c>
      <c r="AT221" s="390" t="e">
        <f t="shared" ref="AT221:AT284" si="241">U221/T221</f>
        <v>#DIV/0!</v>
      </c>
      <c r="AU221" s="390">
        <f t="shared" ref="AU221:AU284" si="242">X221/W221</f>
        <v>2831.5904922042187</v>
      </c>
      <c r="AV221" s="390" t="e">
        <f t="shared" ref="AV221:AV284" si="243">Z221/Y221</f>
        <v>#DIV/0!</v>
      </c>
      <c r="AW221" s="390" t="e">
        <f t="shared" ref="AW221:AW284" si="244">AB221/AA221</f>
        <v>#DIV/0!</v>
      </c>
      <c r="AX221" s="390" t="e">
        <f t="shared" ref="AX221:AX284" si="245">AH221/AG221</f>
        <v>#DIV/0!</v>
      </c>
      <c r="AY221" s="390">
        <f>AI221/'Приложение 1.1'!J219</f>
        <v>0</v>
      </c>
      <c r="AZ221" s="390">
        <v>730.08</v>
      </c>
      <c r="BA221" s="390">
        <v>2070.12</v>
      </c>
      <c r="BB221" s="390">
        <v>848.92</v>
      </c>
      <c r="BC221" s="390">
        <v>819.73</v>
      </c>
      <c r="BD221" s="390">
        <v>611.5</v>
      </c>
      <c r="BE221" s="390">
        <v>1080.04</v>
      </c>
      <c r="BF221" s="390">
        <v>2102000</v>
      </c>
      <c r="BG221" s="390">
        <f t="shared" ref="BG221:BG284" si="246">IF(V221="ПК",4607.6,4422.85)</f>
        <v>4422.8500000000004</v>
      </c>
      <c r="BH221" s="390">
        <v>8748.57</v>
      </c>
      <c r="BI221" s="390">
        <v>3389.61</v>
      </c>
      <c r="BJ221" s="390">
        <v>5995.76</v>
      </c>
      <c r="BK221" s="390">
        <v>548.62</v>
      </c>
      <c r="BL221" s="391" t="str">
        <f t="shared" ref="BL221:BL284" si="247">IF(AN221&gt;AZ221, "+", " ")</f>
        <v xml:space="preserve"> </v>
      </c>
      <c r="BM221" s="391" t="e">
        <f t="shared" ref="BM221:BM284" si="248">IF(AO221&gt;BA221, "+", " ")</f>
        <v>#DIV/0!</v>
      </c>
      <c r="BN221" s="391" t="e">
        <f t="shared" ref="BN221:BN284" si="249">IF(AP221&gt;BB221, "+", " ")</f>
        <v>#DIV/0!</v>
      </c>
      <c r="BO221" s="391" t="e">
        <f t="shared" ref="BO221:BO284" si="250">IF(AQ221&gt;BC221, "+", " ")</f>
        <v>#DIV/0!</v>
      </c>
      <c r="BP221" s="391" t="e">
        <f t="shared" ref="BP221:BP284" si="251">IF(AR221&gt;BD221, "+", " ")</f>
        <v>#DIV/0!</v>
      </c>
      <c r="BQ221" s="391" t="e">
        <f t="shared" ref="BQ221:BQ284" si="252">IF(AS221&gt;BE221, "+", " ")</f>
        <v>#DIV/0!</v>
      </c>
      <c r="BR221" s="391" t="e">
        <f t="shared" ref="BR221:BR284" si="253">IF(AT221&gt;BF221, "+", " ")</f>
        <v>#DIV/0!</v>
      </c>
      <c r="BS221" s="391" t="str">
        <f t="shared" ref="BS221:BS284" si="254">IF(AU221&gt;BG221, "+", " ")</f>
        <v xml:space="preserve"> </v>
      </c>
      <c r="BT221" s="391" t="e">
        <f t="shared" ref="BT221:BT284" si="255">IF(AV221&gt;BH221, "+", " ")</f>
        <v>#DIV/0!</v>
      </c>
      <c r="BU221" s="391" t="e">
        <f t="shared" ref="BU221:BU284" si="256">IF(AW221&gt;BI221, "+", " ")</f>
        <v>#DIV/0!</v>
      </c>
      <c r="BV221" s="391" t="e">
        <f t="shared" ref="BV221:BV284" si="257">IF(AX221&gt;BJ221, "+", " ")</f>
        <v>#DIV/0!</v>
      </c>
      <c r="BW221" s="391" t="str">
        <f t="shared" ref="BW221:BW284" si="258">IF(AY221&gt;BK221, "+", " ")</f>
        <v xml:space="preserve"> </v>
      </c>
      <c r="BY221" s="388">
        <f t="shared" si="230"/>
        <v>1.7217882049890609</v>
      </c>
      <c r="BZ221" s="392">
        <f t="shared" si="231"/>
        <v>1.1815028593298007</v>
      </c>
      <c r="CA221" s="393">
        <f t="shared" si="232"/>
        <v>2916.2579486395598</v>
      </c>
      <c r="CB221" s="390">
        <f t="shared" ref="CB221:CB284" si="259">IF(V221="ПК",4814.95,4621.88)</f>
        <v>4621.88</v>
      </c>
      <c r="CC221" s="18" t="str">
        <f t="shared" ref="CC221:CC284" si="260">IF(CA221&gt;CB221, "+", " ")</f>
        <v xml:space="preserve"> </v>
      </c>
    </row>
    <row r="222" spans="1:81" s="26" customFormat="1" ht="34.5" customHeight="1">
      <c r="A222" s="581" t="s">
        <v>438</v>
      </c>
      <c r="B222" s="581"/>
      <c r="C222" s="361">
        <f>SUM(C218:C221)</f>
        <v>2307.61</v>
      </c>
      <c r="D222" s="361"/>
      <c r="E222" s="361"/>
      <c r="F222" s="361"/>
      <c r="G222" s="361">
        <f>ROUND(SUM(G218:G221),2)</f>
        <v>7541322.2599999998</v>
      </c>
      <c r="H222" s="361">
        <f t="shared" ref="H222:AL222" si="261">SUM(H218:H221)</f>
        <v>0</v>
      </c>
      <c r="I222" s="361">
        <f t="shared" si="261"/>
        <v>0</v>
      </c>
      <c r="J222" s="361">
        <f t="shared" si="261"/>
        <v>0</v>
      </c>
      <c r="K222" s="361">
        <f t="shared" si="261"/>
        <v>0</v>
      </c>
      <c r="L222" s="361">
        <f t="shared" si="261"/>
        <v>0</v>
      </c>
      <c r="M222" s="361">
        <f t="shared" si="261"/>
        <v>0</v>
      </c>
      <c r="N222" s="361">
        <f t="shared" si="261"/>
        <v>0</v>
      </c>
      <c r="O222" s="361">
        <f t="shared" si="261"/>
        <v>0</v>
      </c>
      <c r="P222" s="361">
        <f t="shared" si="261"/>
        <v>0</v>
      </c>
      <c r="Q222" s="361">
        <f t="shared" si="261"/>
        <v>0</v>
      </c>
      <c r="R222" s="361">
        <f t="shared" si="261"/>
        <v>0</v>
      </c>
      <c r="S222" s="361">
        <f t="shared" si="261"/>
        <v>0</v>
      </c>
      <c r="T222" s="103">
        <f t="shared" si="261"/>
        <v>0</v>
      </c>
      <c r="U222" s="361">
        <f t="shared" si="261"/>
        <v>0</v>
      </c>
      <c r="V222" s="361" t="s">
        <v>388</v>
      </c>
      <c r="W222" s="361">
        <f t="shared" si="261"/>
        <v>2105.0899999999997</v>
      </c>
      <c r="X222" s="361">
        <f t="shared" si="261"/>
        <v>7273292.5700000003</v>
      </c>
      <c r="Y222" s="361">
        <f t="shared" si="261"/>
        <v>0</v>
      </c>
      <c r="Z222" s="361">
        <f t="shared" si="261"/>
        <v>0</v>
      </c>
      <c r="AA222" s="361">
        <f t="shared" si="261"/>
        <v>0</v>
      </c>
      <c r="AB222" s="361">
        <f t="shared" si="261"/>
        <v>0</v>
      </c>
      <c r="AC222" s="361">
        <f t="shared" si="261"/>
        <v>0</v>
      </c>
      <c r="AD222" s="361">
        <f t="shared" si="261"/>
        <v>0</v>
      </c>
      <c r="AE222" s="361">
        <f t="shared" si="261"/>
        <v>0</v>
      </c>
      <c r="AF222" s="361">
        <f t="shared" si="261"/>
        <v>0</v>
      </c>
      <c r="AG222" s="361">
        <f t="shared" si="261"/>
        <v>0</v>
      </c>
      <c r="AH222" s="361">
        <f t="shared" si="261"/>
        <v>0</v>
      </c>
      <c r="AI222" s="361">
        <f t="shared" si="261"/>
        <v>0</v>
      </c>
      <c r="AJ222" s="361">
        <f t="shared" si="261"/>
        <v>167450.39000000001</v>
      </c>
      <c r="AK222" s="361">
        <f t="shared" si="261"/>
        <v>100579.3</v>
      </c>
      <c r="AL222" s="361">
        <f t="shared" si="261"/>
        <v>0</v>
      </c>
      <c r="AN222" s="390">
        <f>I222/'Приложение 1.1'!J220</f>
        <v>0</v>
      </c>
      <c r="AO222" s="390" t="e">
        <f t="shared" si="236"/>
        <v>#DIV/0!</v>
      </c>
      <c r="AP222" s="390" t="e">
        <f t="shared" si="237"/>
        <v>#DIV/0!</v>
      </c>
      <c r="AQ222" s="390" t="e">
        <f t="shared" si="238"/>
        <v>#DIV/0!</v>
      </c>
      <c r="AR222" s="390" t="e">
        <f t="shared" si="239"/>
        <v>#DIV/0!</v>
      </c>
      <c r="AS222" s="390" t="e">
        <f t="shared" si="240"/>
        <v>#DIV/0!</v>
      </c>
      <c r="AT222" s="390" t="e">
        <f t="shared" si="241"/>
        <v>#DIV/0!</v>
      </c>
      <c r="AU222" s="390">
        <f t="shared" si="242"/>
        <v>3455.0981525730499</v>
      </c>
      <c r="AV222" s="390" t="e">
        <f t="shared" si="243"/>
        <v>#DIV/0!</v>
      </c>
      <c r="AW222" s="390" t="e">
        <f t="shared" si="244"/>
        <v>#DIV/0!</v>
      </c>
      <c r="AX222" s="390" t="e">
        <f t="shared" si="245"/>
        <v>#DIV/0!</v>
      </c>
      <c r="AY222" s="390">
        <f>AI222/'Приложение 1.1'!J220</f>
        <v>0</v>
      </c>
      <c r="AZ222" s="390">
        <v>730.08</v>
      </c>
      <c r="BA222" s="390">
        <v>2070.12</v>
      </c>
      <c r="BB222" s="390">
        <v>848.92</v>
      </c>
      <c r="BC222" s="390">
        <v>819.73</v>
      </c>
      <c r="BD222" s="390">
        <v>611.5</v>
      </c>
      <c r="BE222" s="390">
        <v>1080.04</v>
      </c>
      <c r="BF222" s="390">
        <v>2102000</v>
      </c>
      <c r="BG222" s="390">
        <f t="shared" si="246"/>
        <v>4422.8500000000004</v>
      </c>
      <c r="BH222" s="390">
        <v>8748.57</v>
      </c>
      <c r="BI222" s="390">
        <v>3389.61</v>
      </c>
      <c r="BJ222" s="390">
        <v>5995.76</v>
      </c>
      <c r="BK222" s="390">
        <v>548.62</v>
      </c>
      <c r="BL222" s="391" t="str">
        <f t="shared" si="247"/>
        <v xml:space="preserve"> </v>
      </c>
      <c r="BM222" s="391" t="e">
        <f t="shared" si="248"/>
        <v>#DIV/0!</v>
      </c>
      <c r="BN222" s="391" t="e">
        <f t="shared" si="249"/>
        <v>#DIV/0!</v>
      </c>
      <c r="BO222" s="391" t="e">
        <f t="shared" si="250"/>
        <v>#DIV/0!</v>
      </c>
      <c r="BP222" s="391" t="e">
        <f t="shared" si="251"/>
        <v>#DIV/0!</v>
      </c>
      <c r="BQ222" s="391" t="e">
        <f t="shared" si="252"/>
        <v>#DIV/0!</v>
      </c>
      <c r="BR222" s="391" t="e">
        <f t="shared" si="253"/>
        <v>#DIV/0!</v>
      </c>
      <c r="BS222" s="391" t="str">
        <f t="shared" si="254"/>
        <v xml:space="preserve"> </v>
      </c>
      <c r="BT222" s="391" t="e">
        <f t="shared" si="255"/>
        <v>#DIV/0!</v>
      </c>
      <c r="BU222" s="391" t="e">
        <f t="shared" si="256"/>
        <v>#DIV/0!</v>
      </c>
      <c r="BV222" s="391" t="e">
        <f t="shared" si="257"/>
        <v>#DIV/0!</v>
      </c>
      <c r="BW222" s="391" t="str">
        <f t="shared" si="258"/>
        <v xml:space="preserve"> </v>
      </c>
      <c r="BY222" s="388">
        <f t="shared" si="230"/>
        <v>2.2204380641333317</v>
      </c>
      <c r="BZ222" s="392">
        <f t="shared" si="231"/>
        <v>1.3337090835314602</v>
      </c>
      <c r="CA222" s="393">
        <f t="shared" si="232"/>
        <v>3582.4227277693594</v>
      </c>
      <c r="CB222" s="390">
        <f t="shared" si="259"/>
        <v>4621.88</v>
      </c>
      <c r="CC222" s="18" t="str">
        <f t="shared" si="260"/>
        <v xml:space="preserve"> </v>
      </c>
    </row>
    <row r="223" spans="1:81" s="26" customFormat="1" ht="9" customHeight="1">
      <c r="A223" s="577" t="s">
        <v>392</v>
      </c>
      <c r="B223" s="577"/>
      <c r="C223" s="576"/>
      <c r="D223" s="576"/>
      <c r="E223" s="576"/>
      <c r="F223" s="576"/>
      <c r="G223" s="577"/>
      <c r="H223" s="577"/>
      <c r="I223" s="577"/>
      <c r="J223" s="576"/>
      <c r="K223" s="577"/>
      <c r="L223" s="576"/>
      <c r="M223" s="577"/>
      <c r="N223" s="576"/>
      <c r="O223" s="577"/>
      <c r="P223" s="576"/>
      <c r="Q223" s="577"/>
      <c r="R223" s="576"/>
      <c r="S223" s="577"/>
      <c r="T223" s="577"/>
      <c r="U223" s="577"/>
      <c r="V223" s="577"/>
      <c r="W223" s="577"/>
      <c r="X223" s="577"/>
      <c r="Y223" s="577"/>
      <c r="Z223" s="577"/>
      <c r="AA223" s="577"/>
      <c r="AB223" s="577"/>
      <c r="AC223" s="577"/>
      <c r="AD223" s="577"/>
      <c r="AE223" s="577"/>
      <c r="AF223" s="577"/>
      <c r="AG223" s="577"/>
      <c r="AH223" s="577"/>
      <c r="AI223" s="577"/>
      <c r="AJ223" s="577"/>
      <c r="AK223" s="577"/>
      <c r="AL223" s="577"/>
      <c r="AN223" s="390" t="e">
        <f>I223/'Приложение 1.1'!J221</f>
        <v>#DIV/0!</v>
      </c>
      <c r="AO223" s="390" t="e">
        <f t="shared" si="236"/>
        <v>#DIV/0!</v>
      </c>
      <c r="AP223" s="390" t="e">
        <f t="shared" si="237"/>
        <v>#DIV/0!</v>
      </c>
      <c r="AQ223" s="390" t="e">
        <f t="shared" si="238"/>
        <v>#DIV/0!</v>
      </c>
      <c r="AR223" s="390" t="e">
        <f t="shared" si="239"/>
        <v>#DIV/0!</v>
      </c>
      <c r="AS223" s="390" t="e">
        <f t="shared" si="240"/>
        <v>#DIV/0!</v>
      </c>
      <c r="AT223" s="390" t="e">
        <f t="shared" si="241"/>
        <v>#DIV/0!</v>
      </c>
      <c r="AU223" s="390" t="e">
        <f t="shared" si="242"/>
        <v>#DIV/0!</v>
      </c>
      <c r="AV223" s="390" t="e">
        <f t="shared" si="243"/>
        <v>#DIV/0!</v>
      </c>
      <c r="AW223" s="390" t="e">
        <f t="shared" si="244"/>
        <v>#DIV/0!</v>
      </c>
      <c r="AX223" s="390" t="e">
        <f t="shared" si="245"/>
        <v>#DIV/0!</v>
      </c>
      <c r="AY223" s="390" t="e">
        <f>AI223/'Приложение 1.1'!J221</f>
        <v>#DIV/0!</v>
      </c>
      <c r="AZ223" s="390">
        <v>730.08</v>
      </c>
      <c r="BA223" s="390">
        <v>2070.12</v>
      </c>
      <c r="BB223" s="390">
        <v>848.92</v>
      </c>
      <c r="BC223" s="390">
        <v>819.73</v>
      </c>
      <c r="BD223" s="390">
        <v>611.5</v>
      </c>
      <c r="BE223" s="390">
        <v>1080.04</v>
      </c>
      <c r="BF223" s="390">
        <v>2102000</v>
      </c>
      <c r="BG223" s="390">
        <f t="shared" si="246"/>
        <v>4422.8500000000004</v>
      </c>
      <c r="BH223" s="390">
        <v>8748.57</v>
      </c>
      <c r="BI223" s="390">
        <v>3389.61</v>
      </c>
      <c r="BJ223" s="390">
        <v>5995.76</v>
      </c>
      <c r="BK223" s="390">
        <v>548.62</v>
      </c>
      <c r="BL223" s="391" t="e">
        <f t="shared" si="247"/>
        <v>#DIV/0!</v>
      </c>
      <c r="BM223" s="391" t="e">
        <f t="shared" si="248"/>
        <v>#DIV/0!</v>
      </c>
      <c r="BN223" s="391" t="e">
        <f t="shared" si="249"/>
        <v>#DIV/0!</v>
      </c>
      <c r="BO223" s="391" t="e">
        <f t="shared" si="250"/>
        <v>#DIV/0!</v>
      </c>
      <c r="BP223" s="391" t="e">
        <f t="shared" si="251"/>
        <v>#DIV/0!</v>
      </c>
      <c r="BQ223" s="391" t="e">
        <f t="shared" si="252"/>
        <v>#DIV/0!</v>
      </c>
      <c r="BR223" s="391" t="e">
        <f t="shared" si="253"/>
        <v>#DIV/0!</v>
      </c>
      <c r="BS223" s="391" t="e">
        <f t="shared" si="254"/>
        <v>#DIV/0!</v>
      </c>
      <c r="BT223" s="391" t="e">
        <f t="shared" si="255"/>
        <v>#DIV/0!</v>
      </c>
      <c r="BU223" s="391" t="e">
        <f t="shared" si="256"/>
        <v>#DIV/0!</v>
      </c>
      <c r="BV223" s="391" t="e">
        <f t="shared" si="257"/>
        <v>#DIV/0!</v>
      </c>
      <c r="BW223" s="391" t="e">
        <f t="shared" si="258"/>
        <v>#DIV/0!</v>
      </c>
      <c r="BY223" s="388" t="e">
        <f t="shared" si="230"/>
        <v>#DIV/0!</v>
      </c>
      <c r="BZ223" s="392" t="e">
        <f t="shared" si="231"/>
        <v>#DIV/0!</v>
      </c>
      <c r="CA223" s="393" t="e">
        <f t="shared" si="232"/>
        <v>#DIV/0!</v>
      </c>
      <c r="CB223" s="390">
        <f t="shared" si="259"/>
        <v>4621.88</v>
      </c>
      <c r="CC223" s="18" t="e">
        <f t="shared" si="260"/>
        <v>#DIV/0!</v>
      </c>
    </row>
    <row r="224" spans="1:81" s="26" customFormat="1" ht="9" customHeight="1">
      <c r="A224" s="103">
        <v>194</v>
      </c>
      <c r="B224" s="275" t="s">
        <v>797</v>
      </c>
      <c r="C224" s="361">
        <v>1055</v>
      </c>
      <c r="D224" s="396"/>
      <c r="E224" s="361"/>
      <c r="F224" s="361"/>
      <c r="G224" s="178">
        <f>ROUND(H224+U224+X224+Z224+AB224+AD224+AF224+AH224+AI224+AJ224+AK224+AL224,2)</f>
        <v>1388763.64</v>
      </c>
      <c r="H224" s="361">
        <f>I224+K224+M224+O224+Q224+S224</f>
        <v>0</v>
      </c>
      <c r="I224" s="190">
        <v>0</v>
      </c>
      <c r="J224" s="190">
        <v>0</v>
      </c>
      <c r="K224" s="190">
        <v>0</v>
      </c>
      <c r="L224" s="190">
        <v>0</v>
      </c>
      <c r="M224" s="190">
        <v>0</v>
      </c>
      <c r="N224" s="361">
        <v>0</v>
      </c>
      <c r="O224" s="361">
        <v>0</v>
      </c>
      <c r="P224" s="361">
        <v>0</v>
      </c>
      <c r="Q224" s="361">
        <v>0</v>
      </c>
      <c r="R224" s="361">
        <v>0</v>
      </c>
      <c r="S224" s="361">
        <v>0</v>
      </c>
      <c r="T224" s="103">
        <v>0</v>
      </c>
      <c r="U224" s="361">
        <v>0</v>
      </c>
      <c r="V224" s="361" t="s">
        <v>975</v>
      </c>
      <c r="W224" s="361">
        <v>343</v>
      </c>
      <c r="X224" s="361">
        <v>1339083.96</v>
      </c>
      <c r="Y224" s="380">
        <v>0</v>
      </c>
      <c r="Z224" s="380">
        <v>0</v>
      </c>
      <c r="AA224" s="380">
        <v>0</v>
      </c>
      <c r="AB224" s="380">
        <v>0</v>
      </c>
      <c r="AC224" s="380">
        <v>0</v>
      </c>
      <c r="AD224" s="380">
        <v>0</v>
      </c>
      <c r="AE224" s="380">
        <v>0</v>
      </c>
      <c r="AF224" s="380">
        <v>0</v>
      </c>
      <c r="AG224" s="380">
        <v>0</v>
      </c>
      <c r="AH224" s="380">
        <v>0</v>
      </c>
      <c r="AI224" s="380">
        <v>0</v>
      </c>
      <c r="AJ224" s="380">
        <v>30920.18</v>
      </c>
      <c r="AK224" s="380">
        <v>18759.5</v>
      </c>
      <c r="AL224" s="380">
        <v>0</v>
      </c>
      <c r="AN224" s="390">
        <f>I224/'Приложение 1.1'!J222</f>
        <v>0</v>
      </c>
      <c r="AO224" s="390" t="e">
        <f t="shared" si="236"/>
        <v>#DIV/0!</v>
      </c>
      <c r="AP224" s="390" t="e">
        <f t="shared" si="237"/>
        <v>#DIV/0!</v>
      </c>
      <c r="AQ224" s="390" t="e">
        <f t="shared" si="238"/>
        <v>#DIV/0!</v>
      </c>
      <c r="AR224" s="390" t="e">
        <f t="shared" si="239"/>
        <v>#DIV/0!</v>
      </c>
      <c r="AS224" s="390" t="e">
        <f t="shared" si="240"/>
        <v>#DIV/0!</v>
      </c>
      <c r="AT224" s="390" t="e">
        <f t="shared" si="241"/>
        <v>#DIV/0!</v>
      </c>
      <c r="AU224" s="390">
        <f t="shared" si="242"/>
        <v>3904.0348688046647</v>
      </c>
      <c r="AV224" s="390" t="e">
        <f t="shared" si="243"/>
        <v>#DIV/0!</v>
      </c>
      <c r="AW224" s="390" t="e">
        <f t="shared" si="244"/>
        <v>#DIV/0!</v>
      </c>
      <c r="AX224" s="390" t="e">
        <f t="shared" si="245"/>
        <v>#DIV/0!</v>
      </c>
      <c r="AY224" s="390">
        <f>AI224/'Приложение 1.1'!J222</f>
        <v>0</v>
      </c>
      <c r="AZ224" s="390">
        <v>730.08</v>
      </c>
      <c r="BA224" s="390">
        <v>2070.12</v>
      </c>
      <c r="BB224" s="390">
        <v>848.92</v>
      </c>
      <c r="BC224" s="390">
        <v>819.73</v>
      </c>
      <c r="BD224" s="390">
        <v>611.5</v>
      </c>
      <c r="BE224" s="390">
        <v>1080.04</v>
      </c>
      <c r="BF224" s="390">
        <v>2102000</v>
      </c>
      <c r="BG224" s="390">
        <f t="shared" si="246"/>
        <v>4607.6000000000004</v>
      </c>
      <c r="BH224" s="390">
        <v>8748.57</v>
      </c>
      <c r="BI224" s="390">
        <v>3389.61</v>
      </c>
      <c r="BJ224" s="390">
        <v>5995.76</v>
      </c>
      <c r="BK224" s="390">
        <v>548.62</v>
      </c>
      <c r="BL224" s="391" t="str">
        <f t="shared" si="247"/>
        <v xml:space="preserve"> </v>
      </c>
      <c r="BM224" s="391" t="e">
        <f t="shared" si="248"/>
        <v>#DIV/0!</v>
      </c>
      <c r="BN224" s="391" t="e">
        <f t="shared" si="249"/>
        <v>#DIV/0!</v>
      </c>
      <c r="BO224" s="391" t="e">
        <f t="shared" si="250"/>
        <v>#DIV/0!</v>
      </c>
      <c r="BP224" s="391" t="e">
        <f t="shared" si="251"/>
        <v>#DIV/0!</v>
      </c>
      <c r="BQ224" s="391" t="e">
        <f t="shared" si="252"/>
        <v>#DIV/0!</v>
      </c>
      <c r="BR224" s="391" t="e">
        <f t="shared" si="253"/>
        <v>#DIV/0!</v>
      </c>
      <c r="BS224" s="391" t="str">
        <f t="shared" si="254"/>
        <v xml:space="preserve"> </v>
      </c>
      <c r="BT224" s="391" t="e">
        <f t="shared" si="255"/>
        <v>#DIV/0!</v>
      </c>
      <c r="BU224" s="391" t="e">
        <f t="shared" si="256"/>
        <v>#DIV/0!</v>
      </c>
      <c r="BV224" s="391" t="e">
        <f t="shared" si="257"/>
        <v>#DIV/0!</v>
      </c>
      <c r="BW224" s="391" t="str">
        <f t="shared" si="258"/>
        <v xml:space="preserve"> </v>
      </c>
      <c r="BY224" s="388">
        <f t="shared" si="230"/>
        <v>2.2264537398170936</v>
      </c>
      <c r="BZ224" s="392">
        <f t="shared" si="231"/>
        <v>1.3508058145877151</v>
      </c>
      <c r="CA224" s="393">
        <f t="shared" si="232"/>
        <v>4048.8735860058305</v>
      </c>
      <c r="CB224" s="390">
        <f t="shared" si="259"/>
        <v>4814.95</v>
      </c>
      <c r="CC224" s="18" t="str">
        <f t="shared" si="260"/>
        <v xml:space="preserve"> </v>
      </c>
    </row>
    <row r="225" spans="1:81" s="26" customFormat="1" ht="9" customHeight="1">
      <c r="A225" s="103">
        <v>195</v>
      </c>
      <c r="B225" s="275" t="s">
        <v>798</v>
      </c>
      <c r="C225" s="361">
        <v>961.6</v>
      </c>
      <c r="D225" s="396"/>
      <c r="E225" s="361"/>
      <c r="F225" s="361"/>
      <c r="G225" s="178">
        <f>ROUND(H225+U225+X225+Z225+AB225+AD225+AF225+AH225+AI225+AJ225+AK225+AL225,2)</f>
        <v>1424183.47</v>
      </c>
      <c r="H225" s="361">
        <f t="shared" ref="H225:H237" si="262">I225+K225+M225+O225+Q225+S225</f>
        <v>0</v>
      </c>
      <c r="I225" s="190">
        <v>0</v>
      </c>
      <c r="J225" s="190">
        <v>0</v>
      </c>
      <c r="K225" s="190">
        <v>0</v>
      </c>
      <c r="L225" s="190">
        <v>0</v>
      </c>
      <c r="M225" s="190">
        <v>0</v>
      </c>
      <c r="N225" s="361">
        <v>0</v>
      </c>
      <c r="O225" s="361">
        <v>0</v>
      </c>
      <c r="P225" s="361">
        <v>0</v>
      </c>
      <c r="Q225" s="361">
        <v>0</v>
      </c>
      <c r="R225" s="361">
        <v>0</v>
      </c>
      <c r="S225" s="361">
        <v>0</v>
      </c>
      <c r="T225" s="103">
        <v>0</v>
      </c>
      <c r="U225" s="361">
        <v>0</v>
      </c>
      <c r="V225" s="361" t="s">
        <v>975</v>
      </c>
      <c r="W225" s="361">
        <v>430.2</v>
      </c>
      <c r="X225" s="361">
        <v>1364884.11</v>
      </c>
      <c r="Y225" s="380">
        <v>0</v>
      </c>
      <c r="Z225" s="380">
        <v>0</v>
      </c>
      <c r="AA225" s="380">
        <v>0</v>
      </c>
      <c r="AB225" s="380">
        <v>0</v>
      </c>
      <c r="AC225" s="380">
        <v>0</v>
      </c>
      <c r="AD225" s="380">
        <v>0</v>
      </c>
      <c r="AE225" s="380">
        <v>0</v>
      </c>
      <c r="AF225" s="380">
        <v>0</v>
      </c>
      <c r="AG225" s="380">
        <v>0</v>
      </c>
      <c r="AH225" s="380">
        <v>0</v>
      </c>
      <c r="AI225" s="380">
        <v>0</v>
      </c>
      <c r="AJ225" s="380">
        <v>36907.379999999997</v>
      </c>
      <c r="AK225" s="380">
        <v>22391.98</v>
      </c>
      <c r="AL225" s="380">
        <v>0</v>
      </c>
      <c r="AN225" s="390">
        <f>I225/'Приложение 1.1'!J223</f>
        <v>0</v>
      </c>
      <c r="AO225" s="390" t="e">
        <f t="shared" si="236"/>
        <v>#DIV/0!</v>
      </c>
      <c r="AP225" s="390" t="e">
        <f t="shared" si="237"/>
        <v>#DIV/0!</v>
      </c>
      <c r="AQ225" s="390" t="e">
        <f t="shared" si="238"/>
        <v>#DIV/0!</v>
      </c>
      <c r="AR225" s="390" t="e">
        <f t="shared" si="239"/>
        <v>#DIV/0!</v>
      </c>
      <c r="AS225" s="390" t="e">
        <f t="shared" si="240"/>
        <v>#DIV/0!</v>
      </c>
      <c r="AT225" s="390" t="e">
        <f t="shared" si="241"/>
        <v>#DIV/0!</v>
      </c>
      <c r="AU225" s="390">
        <f t="shared" si="242"/>
        <v>3172.6734309623434</v>
      </c>
      <c r="AV225" s="390" t="e">
        <f t="shared" si="243"/>
        <v>#DIV/0!</v>
      </c>
      <c r="AW225" s="390" t="e">
        <f t="shared" si="244"/>
        <v>#DIV/0!</v>
      </c>
      <c r="AX225" s="390" t="e">
        <f t="shared" si="245"/>
        <v>#DIV/0!</v>
      </c>
      <c r="AY225" s="390">
        <f>AI225/'Приложение 1.1'!J223</f>
        <v>0</v>
      </c>
      <c r="AZ225" s="390">
        <v>730.08</v>
      </c>
      <c r="BA225" s="390">
        <v>2070.12</v>
      </c>
      <c r="BB225" s="390">
        <v>848.92</v>
      </c>
      <c r="BC225" s="390">
        <v>819.73</v>
      </c>
      <c r="BD225" s="390">
        <v>611.5</v>
      </c>
      <c r="BE225" s="390">
        <v>1080.04</v>
      </c>
      <c r="BF225" s="390">
        <v>2102000</v>
      </c>
      <c r="BG225" s="390">
        <f t="shared" si="246"/>
        <v>4607.6000000000004</v>
      </c>
      <c r="BH225" s="390">
        <v>8748.57</v>
      </c>
      <c r="BI225" s="390">
        <v>3389.61</v>
      </c>
      <c r="BJ225" s="390">
        <v>5995.76</v>
      </c>
      <c r="BK225" s="390">
        <v>548.62</v>
      </c>
      <c r="BL225" s="391" t="str">
        <f t="shared" si="247"/>
        <v xml:space="preserve"> </v>
      </c>
      <c r="BM225" s="391" t="e">
        <f t="shared" si="248"/>
        <v>#DIV/0!</v>
      </c>
      <c r="BN225" s="391" t="e">
        <f t="shared" si="249"/>
        <v>#DIV/0!</v>
      </c>
      <c r="BO225" s="391" t="e">
        <f t="shared" si="250"/>
        <v>#DIV/0!</v>
      </c>
      <c r="BP225" s="391" t="e">
        <f t="shared" si="251"/>
        <v>#DIV/0!</v>
      </c>
      <c r="BQ225" s="391" t="e">
        <f t="shared" si="252"/>
        <v>#DIV/0!</v>
      </c>
      <c r="BR225" s="391" t="e">
        <f t="shared" si="253"/>
        <v>#DIV/0!</v>
      </c>
      <c r="BS225" s="391" t="str">
        <f t="shared" si="254"/>
        <v xml:space="preserve"> </v>
      </c>
      <c r="BT225" s="391" t="e">
        <f t="shared" si="255"/>
        <v>#DIV/0!</v>
      </c>
      <c r="BU225" s="391" t="e">
        <f t="shared" si="256"/>
        <v>#DIV/0!</v>
      </c>
      <c r="BV225" s="391" t="e">
        <f t="shared" si="257"/>
        <v>#DIV/0!</v>
      </c>
      <c r="BW225" s="391" t="str">
        <f t="shared" si="258"/>
        <v xml:space="preserve"> </v>
      </c>
      <c r="BY225" s="388">
        <f t="shared" si="230"/>
        <v>2.5914765040771046</v>
      </c>
      <c r="BZ225" s="392">
        <f t="shared" si="231"/>
        <v>1.572267932585961</v>
      </c>
      <c r="CA225" s="393">
        <f t="shared" si="232"/>
        <v>3310.5148070664809</v>
      </c>
      <c r="CB225" s="390">
        <f t="shared" si="259"/>
        <v>4814.95</v>
      </c>
      <c r="CC225" s="18" t="str">
        <f t="shared" si="260"/>
        <v xml:space="preserve"> </v>
      </c>
    </row>
    <row r="226" spans="1:81" s="26" customFormat="1" ht="9" customHeight="1">
      <c r="A226" s="103">
        <v>196</v>
      </c>
      <c r="B226" s="275" t="s">
        <v>799</v>
      </c>
      <c r="C226" s="361">
        <v>571.1</v>
      </c>
      <c r="D226" s="396"/>
      <c r="E226" s="361"/>
      <c r="F226" s="361"/>
      <c r="G226" s="178">
        <f>ROUND(H226+U226+X226+Z226+AB226+AD226+AF226+AH226+AI226+AJ226+AK226+AL226,2)</f>
        <v>633633.25</v>
      </c>
      <c r="H226" s="361">
        <f t="shared" si="262"/>
        <v>0</v>
      </c>
      <c r="I226" s="190">
        <v>0</v>
      </c>
      <c r="J226" s="190">
        <v>0</v>
      </c>
      <c r="K226" s="190">
        <v>0</v>
      </c>
      <c r="L226" s="190">
        <v>0</v>
      </c>
      <c r="M226" s="190">
        <v>0</v>
      </c>
      <c r="N226" s="361">
        <v>0</v>
      </c>
      <c r="O226" s="361">
        <v>0</v>
      </c>
      <c r="P226" s="361">
        <v>0</v>
      </c>
      <c r="Q226" s="361">
        <v>0</v>
      </c>
      <c r="R226" s="361">
        <v>0</v>
      </c>
      <c r="S226" s="361">
        <v>0</v>
      </c>
      <c r="T226" s="103">
        <v>0</v>
      </c>
      <c r="U226" s="361">
        <v>0</v>
      </c>
      <c r="V226" s="361" t="s">
        <v>975</v>
      </c>
      <c r="W226" s="361">
        <v>248</v>
      </c>
      <c r="X226" s="361">
        <v>604642.44999999995</v>
      </c>
      <c r="Y226" s="380">
        <v>0</v>
      </c>
      <c r="Z226" s="380">
        <v>0</v>
      </c>
      <c r="AA226" s="380">
        <v>0</v>
      </c>
      <c r="AB226" s="380">
        <v>0</v>
      </c>
      <c r="AC226" s="380">
        <v>0</v>
      </c>
      <c r="AD226" s="380">
        <v>0</v>
      </c>
      <c r="AE226" s="380">
        <v>0</v>
      </c>
      <c r="AF226" s="380">
        <v>0</v>
      </c>
      <c r="AG226" s="380">
        <v>0</v>
      </c>
      <c r="AH226" s="380">
        <v>0</v>
      </c>
      <c r="AI226" s="380">
        <v>0</v>
      </c>
      <c r="AJ226" s="380">
        <v>18043.61</v>
      </c>
      <c r="AK226" s="380">
        <v>10947.19</v>
      </c>
      <c r="AL226" s="380">
        <v>0</v>
      </c>
      <c r="AN226" s="390">
        <f>I226/'Приложение 1.1'!J224</f>
        <v>0</v>
      </c>
      <c r="AO226" s="390" t="e">
        <f t="shared" si="236"/>
        <v>#DIV/0!</v>
      </c>
      <c r="AP226" s="390" t="e">
        <f t="shared" si="237"/>
        <v>#DIV/0!</v>
      </c>
      <c r="AQ226" s="390" t="e">
        <f t="shared" si="238"/>
        <v>#DIV/0!</v>
      </c>
      <c r="AR226" s="390" t="e">
        <f t="shared" si="239"/>
        <v>#DIV/0!</v>
      </c>
      <c r="AS226" s="390" t="e">
        <f t="shared" si="240"/>
        <v>#DIV/0!</v>
      </c>
      <c r="AT226" s="390" t="e">
        <f t="shared" si="241"/>
        <v>#DIV/0!</v>
      </c>
      <c r="AU226" s="390">
        <f t="shared" si="242"/>
        <v>2438.0743951612903</v>
      </c>
      <c r="AV226" s="390" t="e">
        <f t="shared" si="243"/>
        <v>#DIV/0!</v>
      </c>
      <c r="AW226" s="390" t="e">
        <f t="shared" si="244"/>
        <v>#DIV/0!</v>
      </c>
      <c r="AX226" s="390" t="e">
        <f t="shared" si="245"/>
        <v>#DIV/0!</v>
      </c>
      <c r="AY226" s="390">
        <f>AI226/'Приложение 1.1'!J224</f>
        <v>0</v>
      </c>
      <c r="AZ226" s="390">
        <v>730.08</v>
      </c>
      <c r="BA226" s="390">
        <v>2070.12</v>
      </c>
      <c r="BB226" s="390">
        <v>848.92</v>
      </c>
      <c r="BC226" s="390">
        <v>819.73</v>
      </c>
      <c r="BD226" s="390">
        <v>611.5</v>
      </c>
      <c r="BE226" s="390">
        <v>1080.04</v>
      </c>
      <c r="BF226" s="390">
        <v>2102000</v>
      </c>
      <c r="BG226" s="390">
        <f t="shared" si="246"/>
        <v>4607.6000000000004</v>
      </c>
      <c r="BH226" s="390">
        <v>8748.57</v>
      </c>
      <c r="BI226" s="390">
        <v>3389.61</v>
      </c>
      <c r="BJ226" s="390">
        <v>5995.76</v>
      </c>
      <c r="BK226" s="390">
        <v>548.62</v>
      </c>
      <c r="BL226" s="391" t="str">
        <f t="shared" si="247"/>
        <v xml:space="preserve"> </v>
      </c>
      <c r="BM226" s="391" t="e">
        <f t="shared" si="248"/>
        <v>#DIV/0!</v>
      </c>
      <c r="BN226" s="391" t="e">
        <f t="shared" si="249"/>
        <v>#DIV/0!</v>
      </c>
      <c r="BO226" s="391" t="e">
        <f t="shared" si="250"/>
        <v>#DIV/0!</v>
      </c>
      <c r="BP226" s="391" t="e">
        <f t="shared" si="251"/>
        <v>#DIV/0!</v>
      </c>
      <c r="BQ226" s="391" t="e">
        <f t="shared" si="252"/>
        <v>#DIV/0!</v>
      </c>
      <c r="BR226" s="391" t="e">
        <f t="shared" si="253"/>
        <v>#DIV/0!</v>
      </c>
      <c r="BS226" s="391" t="str">
        <f t="shared" si="254"/>
        <v xml:space="preserve"> </v>
      </c>
      <c r="BT226" s="391" t="e">
        <f t="shared" si="255"/>
        <v>#DIV/0!</v>
      </c>
      <c r="BU226" s="391" t="e">
        <f t="shared" si="256"/>
        <v>#DIV/0!</v>
      </c>
      <c r="BV226" s="391" t="e">
        <f t="shared" si="257"/>
        <v>#DIV/0!</v>
      </c>
      <c r="BW226" s="391" t="str">
        <f t="shared" si="258"/>
        <v xml:space="preserve"> </v>
      </c>
      <c r="BY226" s="388">
        <f t="shared" si="230"/>
        <v>2.8476425440110664</v>
      </c>
      <c r="BZ226" s="392">
        <f t="shared" si="231"/>
        <v>1.7276855341792747</v>
      </c>
      <c r="CA226" s="393">
        <f t="shared" si="232"/>
        <v>2554.9727822580644</v>
      </c>
      <c r="CB226" s="390">
        <f t="shared" si="259"/>
        <v>4814.95</v>
      </c>
      <c r="CC226" s="18" t="str">
        <f t="shared" si="260"/>
        <v xml:space="preserve"> </v>
      </c>
    </row>
    <row r="227" spans="1:81" s="26" customFormat="1" ht="9" customHeight="1">
      <c r="A227" s="103">
        <v>197</v>
      </c>
      <c r="B227" s="275" t="s">
        <v>800</v>
      </c>
      <c r="C227" s="361">
        <v>844.6</v>
      </c>
      <c r="D227" s="396"/>
      <c r="E227" s="361"/>
      <c r="F227" s="361"/>
      <c r="G227" s="178">
        <f t="shared" ref="G227:G233" si="263">ROUND(H227+U227+X227+Z227+AB227+AD227+AF227+AH227+AI227+AJ227+AK227+AL227,2)</f>
        <v>1273334.82</v>
      </c>
      <c r="H227" s="361">
        <f t="shared" si="262"/>
        <v>0</v>
      </c>
      <c r="I227" s="190">
        <v>0</v>
      </c>
      <c r="J227" s="190">
        <v>0</v>
      </c>
      <c r="K227" s="190">
        <v>0</v>
      </c>
      <c r="L227" s="190">
        <v>0</v>
      </c>
      <c r="M227" s="190">
        <v>0</v>
      </c>
      <c r="N227" s="361">
        <v>0</v>
      </c>
      <c r="O227" s="361">
        <v>0</v>
      </c>
      <c r="P227" s="361">
        <v>0</v>
      </c>
      <c r="Q227" s="361">
        <v>0</v>
      </c>
      <c r="R227" s="361">
        <v>0</v>
      </c>
      <c r="S227" s="361">
        <v>0</v>
      </c>
      <c r="T227" s="103">
        <v>0</v>
      </c>
      <c r="U227" s="361">
        <v>0</v>
      </c>
      <c r="V227" s="361" t="s">
        <v>976</v>
      </c>
      <c r="W227" s="361">
        <v>372</v>
      </c>
      <c r="X227" s="361">
        <v>1202438.0900000001</v>
      </c>
      <c r="Y227" s="380">
        <v>0</v>
      </c>
      <c r="Z227" s="380">
        <v>0</v>
      </c>
      <c r="AA227" s="380">
        <v>0</v>
      </c>
      <c r="AB227" s="380">
        <v>0</v>
      </c>
      <c r="AC227" s="380">
        <v>0</v>
      </c>
      <c r="AD227" s="380">
        <v>0</v>
      </c>
      <c r="AE227" s="380">
        <v>0</v>
      </c>
      <c r="AF227" s="380">
        <v>0</v>
      </c>
      <c r="AG227" s="380">
        <v>0</v>
      </c>
      <c r="AH227" s="380">
        <v>0</v>
      </c>
      <c r="AI227" s="380">
        <v>0</v>
      </c>
      <c r="AJ227" s="380">
        <v>41926.61</v>
      </c>
      <c r="AK227" s="380">
        <v>28970.12</v>
      </c>
      <c r="AL227" s="380">
        <v>0</v>
      </c>
      <c r="AN227" s="390">
        <f>I227/'Приложение 1.1'!J225</f>
        <v>0</v>
      </c>
      <c r="AO227" s="390" t="e">
        <f t="shared" si="236"/>
        <v>#DIV/0!</v>
      </c>
      <c r="AP227" s="390" t="e">
        <f t="shared" si="237"/>
        <v>#DIV/0!</v>
      </c>
      <c r="AQ227" s="390" t="e">
        <f t="shared" si="238"/>
        <v>#DIV/0!</v>
      </c>
      <c r="AR227" s="390" t="e">
        <f t="shared" si="239"/>
        <v>#DIV/0!</v>
      </c>
      <c r="AS227" s="390" t="e">
        <f t="shared" si="240"/>
        <v>#DIV/0!</v>
      </c>
      <c r="AT227" s="390" t="e">
        <f t="shared" si="241"/>
        <v>#DIV/0!</v>
      </c>
      <c r="AU227" s="390">
        <f t="shared" si="242"/>
        <v>3232.3604569892477</v>
      </c>
      <c r="AV227" s="390" t="e">
        <f t="shared" si="243"/>
        <v>#DIV/0!</v>
      </c>
      <c r="AW227" s="390" t="e">
        <f t="shared" si="244"/>
        <v>#DIV/0!</v>
      </c>
      <c r="AX227" s="390" t="e">
        <f t="shared" si="245"/>
        <v>#DIV/0!</v>
      </c>
      <c r="AY227" s="390">
        <f>AI227/'Приложение 1.1'!J225</f>
        <v>0</v>
      </c>
      <c r="AZ227" s="390">
        <v>730.08</v>
      </c>
      <c r="BA227" s="390">
        <v>2070.12</v>
      </c>
      <c r="BB227" s="390">
        <v>848.92</v>
      </c>
      <c r="BC227" s="390">
        <v>819.73</v>
      </c>
      <c r="BD227" s="390">
        <v>611.5</v>
      </c>
      <c r="BE227" s="390">
        <v>1080.04</v>
      </c>
      <c r="BF227" s="390">
        <v>2102000</v>
      </c>
      <c r="BG227" s="390">
        <f t="shared" si="246"/>
        <v>4422.8500000000004</v>
      </c>
      <c r="BH227" s="390">
        <v>8748.57</v>
      </c>
      <c r="BI227" s="390">
        <v>3389.61</v>
      </c>
      <c r="BJ227" s="390">
        <v>5995.76</v>
      </c>
      <c r="BK227" s="390">
        <v>548.62</v>
      </c>
      <c r="BL227" s="391" t="str">
        <f t="shared" si="247"/>
        <v xml:space="preserve"> </v>
      </c>
      <c r="BM227" s="391" t="e">
        <f t="shared" si="248"/>
        <v>#DIV/0!</v>
      </c>
      <c r="BN227" s="391" t="e">
        <f t="shared" si="249"/>
        <v>#DIV/0!</v>
      </c>
      <c r="BO227" s="391" t="e">
        <f t="shared" si="250"/>
        <v>#DIV/0!</v>
      </c>
      <c r="BP227" s="391" t="e">
        <f t="shared" si="251"/>
        <v>#DIV/0!</v>
      </c>
      <c r="BQ227" s="391" t="e">
        <f t="shared" si="252"/>
        <v>#DIV/0!</v>
      </c>
      <c r="BR227" s="391" t="e">
        <f t="shared" si="253"/>
        <v>#DIV/0!</v>
      </c>
      <c r="BS227" s="391" t="str">
        <f t="shared" si="254"/>
        <v xml:space="preserve"> </v>
      </c>
      <c r="BT227" s="391" t="e">
        <f t="shared" si="255"/>
        <v>#DIV/0!</v>
      </c>
      <c r="BU227" s="391" t="e">
        <f t="shared" si="256"/>
        <v>#DIV/0!</v>
      </c>
      <c r="BV227" s="391" t="e">
        <f t="shared" si="257"/>
        <v>#DIV/0!</v>
      </c>
      <c r="BW227" s="391" t="str">
        <f t="shared" si="258"/>
        <v xml:space="preserve"> </v>
      </c>
      <c r="BY227" s="388">
        <f t="shared" si="230"/>
        <v>3.2926618624942652</v>
      </c>
      <c r="BZ227" s="392">
        <f t="shared" si="231"/>
        <v>2.275137657823572</v>
      </c>
      <c r="CA227" s="393">
        <f t="shared" si="232"/>
        <v>3422.9430645161292</v>
      </c>
      <c r="CB227" s="390">
        <f t="shared" si="259"/>
        <v>4621.88</v>
      </c>
      <c r="CC227" s="18" t="str">
        <f t="shared" si="260"/>
        <v xml:space="preserve"> </v>
      </c>
    </row>
    <row r="228" spans="1:81" s="26" customFormat="1" ht="9" customHeight="1">
      <c r="A228" s="103">
        <v>198</v>
      </c>
      <c r="B228" s="275" t="s">
        <v>801</v>
      </c>
      <c r="C228" s="361">
        <v>638.20000000000005</v>
      </c>
      <c r="D228" s="396"/>
      <c r="E228" s="361"/>
      <c r="F228" s="361"/>
      <c r="G228" s="178">
        <f t="shared" si="263"/>
        <v>1619089.52</v>
      </c>
      <c r="H228" s="361">
        <f t="shared" si="262"/>
        <v>0</v>
      </c>
      <c r="I228" s="190">
        <v>0</v>
      </c>
      <c r="J228" s="190">
        <v>0</v>
      </c>
      <c r="K228" s="190">
        <v>0</v>
      </c>
      <c r="L228" s="190">
        <v>0</v>
      </c>
      <c r="M228" s="190">
        <v>0</v>
      </c>
      <c r="N228" s="361">
        <v>0</v>
      </c>
      <c r="O228" s="361">
        <v>0</v>
      </c>
      <c r="P228" s="361">
        <v>0</v>
      </c>
      <c r="Q228" s="361">
        <v>0</v>
      </c>
      <c r="R228" s="361">
        <v>0</v>
      </c>
      <c r="S228" s="361">
        <v>0</v>
      </c>
      <c r="T228" s="103">
        <v>0</v>
      </c>
      <c r="U228" s="361">
        <v>0</v>
      </c>
      <c r="V228" s="361" t="s">
        <v>975</v>
      </c>
      <c r="W228" s="361">
        <v>441</v>
      </c>
      <c r="X228" s="361">
        <v>1553992</v>
      </c>
      <c r="Y228" s="380">
        <v>0</v>
      </c>
      <c r="Z228" s="380">
        <v>0</v>
      </c>
      <c r="AA228" s="380">
        <v>0</v>
      </c>
      <c r="AB228" s="380">
        <v>0</v>
      </c>
      <c r="AC228" s="380">
        <v>0</v>
      </c>
      <c r="AD228" s="380">
        <v>0</v>
      </c>
      <c r="AE228" s="380">
        <v>0</v>
      </c>
      <c r="AF228" s="380">
        <v>0</v>
      </c>
      <c r="AG228" s="380">
        <v>0</v>
      </c>
      <c r="AH228" s="380">
        <v>0</v>
      </c>
      <c r="AI228" s="380">
        <v>0</v>
      </c>
      <c r="AJ228" s="380">
        <v>40516.1</v>
      </c>
      <c r="AK228" s="380">
        <v>24581.42</v>
      </c>
      <c r="AL228" s="380">
        <v>0</v>
      </c>
      <c r="AN228" s="390">
        <f>I228/'Приложение 1.1'!J226</f>
        <v>0</v>
      </c>
      <c r="AO228" s="390" t="e">
        <f t="shared" si="236"/>
        <v>#DIV/0!</v>
      </c>
      <c r="AP228" s="390" t="e">
        <f t="shared" si="237"/>
        <v>#DIV/0!</v>
      </c>
      <c r="AQ228" s="390" t="e">
        <f t="shared" si="238"/>
        <v>#DIV/0!</v>
      </c>
      <c r="AR228" s="390" t="e">
        <f t="shared" si="239"/>
        <v>#DIV/0!</v>
      </c>
      <c r="AS228" s="390" t="e">
        <f t="shared" si="240"/>
        <v>#DIV/0!</v>
      </c>
      <c r="AT228" s="390" t="e">
        <f t="shared" si="241"/>
        <v>#DIV/0!</v>
      </c>
      <c r="AU228" s="390">
        <f t="shared" si="242"/>
        <v>3523.7913832199547</v>
      </c>
      <c r="AV228" s="390" t="e">
        <f t="shared" si="243"/>
        <v>#DIV/0!</v>
      </c>
      <c r="AW228" s="390" t="e">
        <f t="shared" si="244"/>
        <v>#DIV/0!</v>
      </c>
      <c r="AX228" s="390" t="e">
        <f t="shared" si="245"/>
        <v>#DIV/0!</v>
      </c>
      <c r="AY228" s="390">
        <f>AI228/'Приложение 1.1'!J226</f>
        <v>0</v>
      </c>
      <c r="AZ228" s="390">
        <v>730.08</v>
      </c>
      <c r="BA228" s="390">
        <v>2070.12</v>
      </c>
      <c r="BB228" s="390">
        <v>848.92</v>
      </c>
      <c r="BC228" s="390">
        <v>819.73</v>
      </c>
      <c r="BD228" s="390">
        <v>611.5</v>
      </c>
      <c r="BE228" s="390">
        <v>1080.04</v>
      </c>
      <c r="BF228" s="390">
        <v>2102000</v>
      </c>
      <c r="BG228" s="390">
        <f t="shared" si="246"/>
        <v>4607.6000000000004</v>
      </c>
      <c r="BH228" s="390">
        <v>8748.57</v>
      </c>
      <c r="BI228" s="390">
        <v>3389.61</v>
      </c>
      <c r="BJ228" s="390">
        <v>5995.76</v>
      </c>
      <c r="BK228" s="390">
        <v>548.62</v>
      </c>
      <c r="BL228" s="391" t="str">
        <f t="shared" si="247"/>
        <v xml:space="preserve"> </v>
      </c>
      <c r="BM228" s="391" t="e">
        <f t="shared" si="248"/>
        <v>#DIV/0!</v>
      </c>
      <c r="BN228" s="391" t="e">
        <f t="shared" si="249"/>
        <v>#DIV/0!</v>
      </c>
      <c r="BO228" s="391" t="e">
        <f t="shared" si="250"/>
        <v>#DIV/0!</v>
      </c>
      <c r="BP228" s="391" t="e">
        <f t="shared" si="251"/>
        <v>#DIV/0!</v>
      </c>
      <c r="BQ228" s="391" t="e">
        <f t="shared" si="252"/>
        <v>#DIV/0!</v>
      </c>
      <c r="BR228" s="391" t="e">
        <f t="shared" si="253"/>
        <v>#DIV/0!</v>
      </c>
      <c r="BS228" s="391" t="str">
        <f t="shared" si="254"/>
        <v xml:space="preserve"> </v>
      </c>
      <c r="BT228" s="391" t="e">
        <f t="shared" si="255"/>
        <v>#DIV/0!</v>
      </c>
      <c r="BU228" s="391" t="e">
        <f t="shared" si="256"/>
        <v>#DIV/0!</v>
      </c>
      <c r="BV228" s="391" t="e">
        <f t="shared" si="257"/>
        <v>#DIV/0!</v>
      </c>
      <c r="BW228" s="391" t="str">
        <f t="shared" si="258"/>
        <v xml:space="preserve"> </v>
      </c>
      <c r="BY228" s="388">
        <f t="shared" si="230"/>
        <v>2.5024002378818433</v>
      </c>
      <c r="BZ228" s="392">
        <f t="shared" si="231"/>
        <v>1.5182248848105693</v>
      </c>
      <c r="CA228" s="393">
        <f t="shared" si="232"/>
        <v>3671.4048072562359</v>
      </c>
      <c r="CB228" s="390">
        <f t="shared" si="259"/>
        <v>4814.95</v>
      </c>
      <c r="CC228" s="18" t="str">
        <f t="shared" si="260"/>
        <v xml:space="preserve"> </v>
      </c>
    </row>
    <row r="229" spans="1:81" s="26" customFormat="1" ht="9" customHeight="1">
      <c r="A229" s="103">
        <v>199</v>
      </c>
      <c r="B229" s="354" t="s">
        <v>802</v>
      </c>
      <c r="C229" s="361">
        <v>3181.15</v>
      </c>
      <c r="D229" s="396"/>
      <c r="E229" s="361"/>
      <c r="F229" s="361"/>
      <c r="G229" s="178">
        <f t="shared" si="263"/>
        <v>3873336.36</v>
      </c>
      <c r="H229" s="361">
        <f t="shared" si="262"/>
        <v>0</v>
      </c>
      <c r="I229" s="190">
        <v>0</v>
      </c>
      <c r="J229" s="190">
        <v>0</v>
      </c>
      <c r="K229" s="190">
        <v>0</v>
      </c>
      <c r="L229" s="190">
        <v>0</v>
      </c>
      <c r="M229" s="190">
        <v>0</v>
      </c>
      <c r="N229" s="361">
        <v>0</v>
      </c>
      <c r="O229" s="361">
        <v>0</v>
      </c>
      <c r="P229" s="361">
        <v>0</v>
      </c>
      <c r="Q229" s="361">
        <v>0</v>
      </c>
      <c r="R229" s="361">
        <v>0</v>
      </c>
      <c r="S229" s="361">
        <v>0</v>
      </c>
      <c r="T229" s="103">
        <v>0</v>
      </c>
      <c r="U229" s="361">
        <v>0</v>
      </c>
      <c r="V229" s="361" t="s">
        <v>975</v>
      </c>
      <c r="W229" s="361">
        <v>1018</v>
      </c>
      <c r="X229" s="361">
        <v>3761489</v>
      </c>
      <c r="Y229" s="380">
        <v>0</v>
      </c>
      <c r="Z229" s="380">
        <v>0</v>
      </c>
      <c r="AA229" s="380">
        <v>0</v>
      </c>
      <c r="AB229" s="380">
        <v>0</v>
      </c>
      <c r="AC229" s="380">
        <v>0</v>
      </c>
      <c r="AD229" s="380">
        <v>0</v>
      </c>
      <c r="AE229" s="380">
        <v>0</v>
      </c>
      <c r="AF229" s="380">
        <v>0</v>
      </c>
      <c r="AG229" s="380">
        <v>0</v>
      </c>
      <c r="AH229" s="380">
        <v>0</v>
      </c>
      <c r="AI229" s="380">
        <v>0</v>
      </c>
      <c r="AJ229" s="380">
        <v>67063.41</v>
      </c>
      <c r="AK229" s="380">
        <v>44783.95</v>
      </c>
      <c r="AL229" s="380">
        <v>0</v>
      </c>
      <c r="AN229" s="390">
        <f>I229/'Приложение 1.1'!J227</f>
        <v>0</v>
      </c>
      <c r="AO229" s="390" t="e">
        <f t="shared" si="236"/>
        <v>#DIV/0!</v>
      </c>
      <c r="AP229" s="390" t="e">
        <f t="shared" si="237"/>
        <v>#DIV/0!</v>
      </c>
      <c r="AQ229" s="390" t="e">
        <f t="shared" si="238"/>
        <v>#DIV/0!</v>
      </c>
      <c r="AR229" s="390" t="e">
        <f t="shared" si="239"/>
        <v>#DIV/0!</v>
      </c>
      <c r="AS229" s="390" t="e">
        <f t="shared" si="240"/>
        <v>#DIV/0!</v>
      </c>
      <c r="AT229" s="390" t="e">
        <f t="shared" si="241"/>
        <v>#DIV/0!</v>
      </c>
      <c r="AU229" s="390">
        <f t="shared" si="242"/>
        <v>3694.9793713163067</v>
      </c>
      <c r="AV229" s="390" t="e">
        <f t="shared" si="243"/>
        <v>#DIV/0!</v>
      </c>
      <c r="AW229" s="390" t="e">
        <f t="shared" si="244"/>
        <v>#DIV/0!</v>
      </c>
      <c r="AX229" s="390" t="e">
        <f t="shared" si="245"/>
        <v>#DIV/0!</v>
      </c>
      <c r="AY229" s="390">
        <f>AI229/'Приложение 1.1'!J227</f>
        <v>0</v>
      </c>
      <c r="AZ229" s="390">
        <v>730.08</v>
      </c>
      <c r="BA229" s="390">
        <v>2070.12</v>
      </c>
      <c r="BB229" s="390">
        <v>848.92</v>
      </c>
      <c r="BC229" s="390">
        <v>819.73</v>
      </c>
      <c r="BD229" s="390">
        <v>611.5</v>
      </c>
      <c r="BE229" s="390">
        <v>1080.04</v>
      </c>
      <c r="BF229" s="390">
        <v>2102000</v>
      </c>
      <c r="BG229" s="390">
        <f t="shared" si="246"/>
        <v>4607.6000000000004</v>
      </c>
      <c r="BH229" s="390">
        <v>8748.57</v>
      </c>
      <c r="BI229" s="390">
        <v>3389.61</v>
      </c>
      <c r="BJ229" s="390">
        <v>5995.76</v>
      </c>
      <c r="BK229" s="390">
        <v>548.62</v>
      </c>
      <c r="BL229" s="391" t="str">
        <f t="shared" si="247"/>
        <v xml:space="preserve"> </v>
      </c>
      <c r="BM229" s="391" t="e">
        <f t="shared" si="248"/>
        <v>#DIV/0!</v>
      </c>
      <c r="BN229" s="391" t="e">
        <f t="shared" si="249"/>
        <v>#DIV/0!</v>
      </c>
      <c r="BO229" s="391" t="e">
        <f t="shared" si="250"/>
        <v>#DIV/0!</v>
      </c>
      <c r="BP229" s="391" t="e">
        <f t="shared" si="251"/>
        <v>#DIV/0!</v>
      </c>
      <c r="BQ229" s="391" t="e">
        <f t="shared" si="252"/>
        <v>#DIV/0!</v>
      </c>
      <c r="BR229" s="391" t="e">
        <f t="shared" si="253"/>
        <v>#DIV/0!</v>
      </c>
      <c r="BS229" s="391" t="str">
        <f t="shared" si="254"/>
        <v xml:space="preserve"> </v>
      </c>
      <c r="BT229" s="391" t="e">
        <f t="shared" si="255"/>
        <v>#DIV/0!</v>
      </c>
      <c r="BU229" s="391" t="e">
        <f t="shared" si="256"/>
        <v>#DIV/0!</v>
      </c>
      <c r="BV229" s="391" t="e">
        <f t="shared" si="257"/>
        <v>#DIV/0!</v>
      </c>
      <c r="BW229" s="391" t="str">
        <f t="shared" si="258"/>
        <v xml:space="preserve"> </v>
      </c>
      <c r="BY229" s="388">
        <f t="shared" si="230"/>
        <v>1.7314119861255739</v>
      </c>
      <c r="BZ229" s="392">
        <f t="shared" si="231"/>
        <v>1.156211230774701</v>
      </c>
      <c r="CA229" s="393">
        <f t="shared" si="232"/>
        <v>3804.8490766208251</v>
      </c>
      <c r="CB229" s="390">
        <f t="shared" si="259"/>
        <v>4814.95</v>
      </c>
      <c r="CC229" s="18" t="str">
        <f t="shared" si="260"/>
        <v xml:space="preserve"> </v>
      </c>
    </row>
    <row r="230" spans="1:81" s="26" customFormat="1" ht="9" customHeight="1">
      <c r="A230" s="103">
        <v>200</v>
      </c>
      <c r="B230" s="354" t="s">
        <v>803</v>
      </c>
      <c r="C230" s="361">
        <v>1127.8699999999999</v>
      </c>
      <c r="D230" s="396"/>
      <c r="E230" s="361"/>
      <c r="F230" s="361"/>
      <c r="G230" s="178">
        <f t="shared" si="263"/>
        <v>1883504.89</v>
      </c>
      <c r="H230" s="361">
        <f t="shared" si="262"/>
        <v>0</v>
      </c>
      <c r="I230" s="190">
        <v>0</v>
      </c>
      <c r="J230" s="190">
        <v>0</v>
      </c>
      <c r="K230" s="190">
        <v>0</v>
      </c>
      <c r="L230" s="190">
        <v>0</v>
      </c>
      <c r="M230" s="190">
        <v>0</v>
      </c>
      <c r="N230" s="361">
        <v>0</v>
      </c>
      <c r="O230" s="361">
        <v>0</v>
      </c>
      <c r="P230" s="361">
        <v>0</v>
      </c>
      <c r="Q230" s="361">
        <v>0</v>
      </c>
      <c r="R230" s="361">
        <v>0</v>
      </c>
      <c r="S230" s="361">
        <v>0</v>
      </c>
      <c r="T230" s="103">
        <v>0</v>
      </c>
      <c r="U230" s="361">
        <v>0</v>
      </c>
      <c r="V230" s="361" t="s">
        <v>976</v>
      </c>
      <c r="W230" s="361">
        <v>589.15</v>
      </c>
      <c r="X230" s="361">
        <v>1787637</v>
      </c>
      <c r="Y230" s="380">
        <v>0</v>
      </c>
      <c r="Z230" s="380">
        <v>0</v>
      </c>
      <c r="AA230" s="380">
        <v>0</v>
      </c>
      <c r="AB230" s="380">
        <v>0</v>
      </c>
      <c r="AC230" s="380">
        <v>0</v>
      </c>
      <c r="AD230" s="380">
        <v>0</v>
      </c>
      <c r="AE230" s="380">
        <v>0</v>
      </c>
      <c r="AF230" s="380">
        <v>0</v>
      </c>
      <c r="AG230" s="380">
        <v>0</v>
      </c>
      <c r="AH230" s="380">
        <v>0</v>
      </c>
      <c r="AI230" s="380">
        <v>0</v>
      </c>
      <c r="AJ230" s="380">
        <v>59667.3</v>
      </c>
      <c r="AK230" s="380">
        <v>36200.589999999997</v>
      </c>
      <c r="AL230" s="380">
        <v>0</v>
      </c>
      <c r="AN230" s="390">
        <f>I230/'Приложение 1.1'!J228</f>
        <v>0</v>
      </c>
      <c r="AO230" s="390" t="e">
        <f t="shared" si="236"/>
        <v>#DIV/0!</v>
      </c>
      <c r="AP230" s="390" t="e">
        <f t="shared" si="237"/>
        <v>#DIV/0!</v>
      </c>
      <c r="AQ230" s="390" t="e">
        <f t="shared" si="238"/>
        <v>#DIV/0!</v>
      </c>
      <c r="AR230" s="390" t="e">
        <f t="shared" si="239"/>
        <v>#DIV/0!</v>
      </c>
      <c r="AS230" s="390" t="e">
        <f t="shared" si="240"/>
        <v>#DIV/0!</v>
      </c>
      <c r="AT230" s="390" t="e">
        <f t="shared" si="241"/>
        <v>#DIV/0!</v>
      </c>
      <c r="AU230" s="390">
        <f t="shared" si="242"/>
        <v>3034.2646185182043</v>
      </c>
      <c r="AV230" s="390" t="e">
        <f t="shared" si="243"/>
        <v>#DIV/0!</v>
      </c>
      <c r="AW230" s="390" t="e">
        <f t="shared" si="244"/>
        <v>#DIV/0!</v>
      </c>
      <c r="AX230" s="390" t="e">
        <f t="shared" si="245"/>
        <v>#DIV/0!</v>
      </c>
      <c r="AY230" s="390">
        <f>AI230/'Приложение 1.1'!J228</f>
        <v>0</v>
      </c>
      <c r="AZ230" s="390">
        <v>730.08</v>
      </c>
      <c r="BA230" s="390">
        <v>2070.12</v>
      </c>
      <c r="BB230" s="390">
        <v>848.92</v>
      </c>
      <c r="BC230" s="390">
        <v>819.73</v>
      </c>
      <c r="BD230" s="390">
        <v>611.5</v>
      </c>
      <c r="BE230" s="390">
        <v>1080.04</v>
      </c>
      <c r="BF230" s="390">
        <v>2102000</v>
      </c>
      <c r="BG230" s="390">
        <f t="shared" si="246"/>
        <v>4422.8500000000004</v>
      </c>
      <c r="BH230" s="390">
        <v>8748.57</v>
      </c>
      <c r="BI230" s="390">
        <v>3389.61</v>
      </c>
      <c r="BJ230" s="390">
        <v>5995.76</v>
      </c>
      <c r="BK230" s="390">
        <v>548.62</v>
      </c>
      <c r="BL230" s="391" t="str">
        <f t="shared" si="247"/>
        <v xml:space="preserve"> </v>
      </c>
      <c r="BM230" s="391" t="e">
        <f t="shared" si="248"/>
        <v>#DIV/0!</v>
      </c>
      <c r="BN230" s="391" t="e">
        <f t="shared" si="249"/>
        <v>#DIV/0!</v>
      </c>
      <c r="BO230" s="391" t="e">
        <f t="shared" si="250"/>
        <v>#DIV/0!</v>
      </c>
      <c r="BP230" s="391" t="e">
        <f t="shared" si="251"/>
        <v>#DIV/0!</v>
      </c>
      <c r="BQ230" s="391" t="e">
        <f t="shared" si="252"/>
        <v>#DIV/0!</v>
      </c>
      <c r="BR230" s="391" t="e">
        <f t="shared" si="253"/>
        <v>#DIV/0!</v>
      </c>
      <c r="BS230" s="391" t="str">
        <f t="shared" si="254"/>
        <v xml:space="preserve"> </v>
      </c>
      <c r="BT230" s="391" t="e">
        <f t="shared" si="255"/>
        <v>#DIV/0!</v>
      </c>
      <c r="BU230" s="391" t="e">
        <f t="shared" si="256"/>
        <v>#DIV/0!</v>
      </c>
      <c r="BV230" s="391" t="e">
        <f t="shared" si="257"/>
        <v>#DIV/0!</v>
      </c>
      <c r="BW230" s="391" t="str">
        <f t="shared" si="258"/>
        <v xml:space="preserve"> </v>
      </c>
      <c r="BY230" s="388">
        <f t="shared" si="230"/>
        <v>3.167886651995897</v>
      </c>
      <c r="BZ230" s="392">
        <f t="shared" si="231"/>
        <v>1.9219801441556119</v>
      </c>
      <c r="CA230" s="393">
        <f t="shared" si="232"/>
        <v>3196.9869982177711</v>
      </c>
      <c r="CB230" s="390">
        <f t="shared" si="259"/>
        <v>4621.88</v>
      </c>
      <c r="CC230" s="18" t="str">
        <f t="shared" si="260"/>
        <v xml:space="preserve"> </v>
      </c>
    </row>
    <row r="231" spans="1:81" s="26" customFormat="1" ht="9" customHeight="1">
      <c r="A231" s="103">
        <v>201</v>
      </c>
      <c r="B231" s="354" t="s">
        <v>804</v>
      </c>
      <c r="C231" s="361">
        <v>1113.9000000000001</v>
      </c>
      <c r="D231" s="396"/>
      <c r="E231" s="361"/>
      <c r="F231" s="361"/>
      <c r="G231" s="178">
        <f t="shared" si="263"/>
        <v>1952671.89</v>
      </c>
      <c r="H231" s="361">
        <f t="shared" si="262"/>
        <v>0</v>
      </c>
      <c r="I231" s="190">
        <v>0</v>
      </c>
      <c r="J231" s="190">
        <v>0</v>
      </c>
      <c r="K231" s="190">
        <v>0</v>
      </c>
      <c r="L231" s="190">
        <v>0</v>
      </c>
      <c r="M231" s="190">
        <v>0</v>
      </c>
      <c r="N231" s="361">
        <v>0</v>
      </c>
      <c r="O231" s="361">
        <v>0</v>
      </c>
      <c r="P231" s="361">
        <v>0</v>
      </c>
      <c r="Q231" s="361">
        <v>0</v>
      </c>
      <c r="R231" s="361">
        <v>0</v>
      </c>
      <c r="S231" s="361">
        <v>0</v>
      </c>
      <c r="T231" s="103">
        <v>0</v>
      </c>
      <c r="U231" s="361">
        <v>0</v>
      </c>
      <c r="V231" s="361" t="s">
        <v>976</v>
      </c>
      <c r="W231" s="361">
        <v>595.77</v>
      </c>
      <c r="X231" s="361">
        <v>1856804</v>
      </c>
      <c r="Y231" s="380">
        <v>0</v>
      </c>
      <c r="Z231" s="380">
        <v>0</v>
      </c>
      <c r="AA231" s="380">
        <v>0</v>
      </c>
      <c r="AB231" s="380">
        <v>0</v>
      </c>
      <c r="AC231" s="380">
        <v>0</v>
      </c>
      <c r="AD231" s="380">
        <v>0</v>
      </c>
      <c r="AE231" s="380">
        <v>0</v>
      </c>
      <c r="AF231" s="380">
        <v>0</v>
      </c>
      <c r="AG231" s="380">
        <v>0</v>
      </c>
      <c r="AH231" s="380">
        <v>0</v>
      </c>
      <c r="AI231" s="380">
        <v>0</v>
      </c>
      <c r="AJ231" s="380">
        <v>59667.3</v>
      </c>
      <c r="AK231" s="380">
        <v>36200.589999999997</v>
      </c>
      <c r="AL231" s="380">
        <v>0</v>
      </c>
      <c r="AN231" s="390">
        <f>I231/'Приложение 1.1'!J229</f>
        <v>0</v>
      </c>
      <c r="AO231" s="390" t="e">
        <f t="shared" si="236"/>
        <v>#DIV/0!</v>
      </c>
      <c r="AP231" s="390" t="e">
        <f t="shared" si="237"/>
        <v>#DIV/0!</v>
      </c>
      <c r="AQ231" s="390" t="e">
        <f t="shared" si="238"/>
        <v>#DIV/0!</v>
      </c>
      <c r="AR231" s="390" t="e">
        <f t="shared" si="239"/>
        <v>#DIV/0!</v>
      </c>
      <c r="AS231" s="390" t="e">
        <f t="shared" si="240"/>
        <v>#DIV/0!</v>
      </c>
      <c r="AT231" s="390" t="e">
        <f t="shared" si="241"/>
        <v>#DIV/0!</v>
      </c>
      <c r="AU231" s="390">
        <f t="shared" si="242"/>
        <v>3116.6456854155126</v>
      </c>
      <c r="AV231" s="390" t="e">
        <f t="shared" si="243"/>
        <v>#DIV/0!</v>
      </c>
      <c r="AW231" s="390" t="e">
        <f t="shared" si="244"/>
        <v>#DIV/0!</v>
      </c>
      <c r="AX231" s="390" t="e">
        <f t="shared" si="245"/>
        <v>#DIV/0!</v>
      </c>
      <c r="AY231" s="390">
        <f>AI231/'Приложение 1.1'!J229</f>
        <v>0</v>
      </c>
      <c r="AZ231" s="390">
        <v>730.08</v>
      </c>
      <c r="BA231" s="390">
        <v>2070.12</v>
      </c>
      <c r="BB231" s="390">
        <v>848.92</v>
      </c>
      <c r="BC231" s="390">
        <v>819.73</v>
      </c>
      <c r="BD231" s="390">
        <v>611.5</v>
      </c>
      <c r="BE231" s="390">
        <v>1080.04</v>
      </c>
      <c r="BF231" s="390">
        <v>2102000</v>
      </c>
      <c r="BG231" s="390">
        <f t="shared" si="246"/>
        <v>4422.8500000000004</v>
      </c>
      <c r="BH231" s="390">
        <v>8748.57</v>
      </c>
      <c r="BI231" s="390">
        <v>3389.61</v>
      </c>
      <c r="BJ231" s="390">
        <v>5995.76</v>
      </c>
      <c r="BK231" s="390">
        <v>548.62</v>
      </c>
      <c r="BL231" s="391" t="str">
        <f t="shared" si="247"/>
        <v xml:space="preserve"> </v>
      </c>
      <c r="BM231" s="391" t="e">
        <f t="shared" si="248"/>
        <v>#DIV/0!</v>
      </c>
      <c r="BN231" s="391" t="e">
        <f t="shared" si="249"/>
        <v>#DIV/0!</v>
      </c>
      <c r="BO231" s="391" t="e">
        <f t="shared" si="250"/>
        <v>#DIV/0!</v>
      </c>
      <c r="BP231" s="391" t="e">
        <f t="shared" si="251"/>
        <v>#DIV/0!</v>
      </c>
      <c r="BQ231" s="391" t="e">
        <f t="shared" si="252"/>
        <v>#DIV/0!</v>
      </c>
      <c r="BR231" s="391" t="e">
        <f t="shared" si="253"/>
        <v>#DIV/0!</v>
      </c>
      <c r="BS231" s="391" t="str">
        <f t="shared" si="254"/>
        <v xml:space="preserve"> </v>
      </c>
      <c r="BT231" s="391" t="e">
        <f t="shared" si="255"/>
        <v>#DIV/0!</v>
      </c>
      <c r="BU231" s="391" t="e">
        <f t="shared" si="256"/>
        <v>#DIV/0!</v>
      </c>
      <c r="BV231" s="391" t="e">
        <f t="shared" si="257"/>
        <v>#DIV/0!</v>
      </c>
      <c r="BW231" s="391" t="str">
        <f t="shared" si="258"/>
        <v xml:space="preserve"> </v>
      </c>
      <c r="BY231" s="388">
        <f t="shared" si="230"/>
        <v>3.055674653051927</v>
      </c>
      <c r="BZ231" s="392">
        <f t="shared" si="231"/>
        <v>1.853900298631328</v>
      </c>
      <c r="CA231" s="393">
        <f t="shared" si="232"/>
        <v>3277.5599476307971</v>
      </c>
      <c r="CB231" s="390">
        <f t="shared" si="259"/>
        <v>4621.88</v>
      </c>
      <c r="CC231" s="18" t="str">
        <f t="shared" si="260"/>
        <v xml:space="preserve"> </v>
      </c>
    </row>
    <row r="232" spans="1:81" s="26" customFormat="1" ht="9" customHeight="1">
      <c r="A232" s="103">
        <v>202</v>
      </c>
      <c r="B232" s="354" t="s">
        <v>805</v>
      </c>
      <c r="C232" s="361">
        <v>1076.7</v>
      </c>
      <c r="D232" s="396"/>
      <c r="E232" s="361"/>
      <c r="F232" s="361"/>
      <c r="G232" s="178">
        <f t="shared" si="263"/>
        <v>1809570.68</v>
      </c>
      <c r="H232" s="361">
        <f t="shared" si="262"/>
        <v>0</v>
      </c>
      <c r="I232" s="190">
        <v>0</v>
      </c>
      <c r="J232" s="190">
        <v>0</v>
      </c>
      <c r="K232" s="190">
        <v>0</v>
      </c>
      <c r="L232" s="190">
        <v>0</v>
      </c>
      <c r="M232" s="190">
        <v>0</v>
      </c>
      <c r="N232" s="361">
        <v>0</v>
      </c>
      <c r="O232" s="361">
        <v>0</v>
      </c>
      <c r="P232" s="361">
        <v>0</v>
      </c>
      <c r="Q232" s="361">
        <v>0</v>
      </c>
      <c r="R232" s="361">
        <v>0</v>
      </c>
      <c r="S232" s="361">
        <v>0</v>
      </c>
      <c r="T232" s="103">
        <v>0</v>
      </c>
      <c r="U232" s="361">
        <v>0</v>
      </c>
      <c r="V232" s="361" t="s">
        <v>975</v>
      </c>
      <c r="W232" s="361">
        <v>720.7</v>
      </c>
      <c r="X232" s="361">
        <v>1718645</v>
      </c>
      <c r="Y232" s="380">
        <v>0</v>
      </c>
      <c r="Z232" s="380">
        <v>0</v>
      </c>
      <c r="AA232" s="380">
        <v>0</v>
      </c>
      <c r="AB232" s="380">
        <v>0</v>
      </c>
      <c r="AC232" s="380">
        <v>0</v>
      </c>
      <c r="AD232" s="380">
        <v>0</v>
      </c>
      <c r="AE232" s="380">
        <v>0</v>
      </c>
      <c r="AF232" s="380">
        <v>0</v>
      </c>
      <c r="AG232" s="380">
        <v>0</v>
      </c>
      <c r="AH232" s="380">
        <v>0</v>
      </c>
      <c r="AI232" s="380">
        <v>0</v>
      </c>
      <c r="AJ232" s="380">
        <v>56591.31</v>
      </c>
      <c r="AK232" s="380">
        <v>34334.370000000003</v>
      </c>
      <c r="AL232" s="380">
        <v>0</v>
      </c>
      <c r="AN232" s="390">
        <f>I232/'Приложение 1.1'!J230</f>
        <v>0</v>
      </c>
      <c r="AO232" s="390" t="e">
        <f t="shared" si="236"/>
        <v>#DIV/0!</v>
      </c>
      <c r="AP232" s="390" t="e">
        <f t="shared" si="237"/>
        <v>#DIV/0!</v>
      </c>
      <c r="AQ232" s="390" t="e">
        <f t="shared" si="238"/>
        <v>#DIV/0!</v>
      </c>
      <c r="AR232" s="390" t="e">
        <f t="shared" si="239"/>
        <v>#DIV/0!</v>
      </c>
      <c r="AS232" s="390" t="e">
        <f t="shared" si="240"/>
        <v>#DIV/0!</v>
      </c>
      <c r="AT232" s="390" t="e">
        <f t="shared" si="241"/>
        <v>#DIV/0!</v>
      </c>
      <c r="AU232" s="390">
        <f t="shared" si="242"/>
        <v>2384.6884972942971</v>
      </c>
      <c r="AV232" s="390" t="e">
        <f t="shared" si="243"/>
        <v>#DIV/0!</v>
      </c>
      <c r="AW232" s="390" t="e">
        <f t="shared" si="244"/>
        <v>#DIV/0!</v>
      </c>
      <c r="AX232" s="390" t="e">
        <f t="shared" si="245"/>
        <v>#DIV/0!</v>
      </c>
      <c r="AY232" s="390">
        <f>AI232/'Приложение 1.1'!J230</f>
        <v>0</v>
      </c>
      <c r="AZ232" s="390">
        <v>730.08</v>
      </c>
      <c r="BA232" s="390">
        <v>2070.12</v>
      </c>
      <c r="BB232" s="390">
        <v>848.92</v>
      </c>
      <c r="BC232" s="390">
        <v>819.73</v>
      </c>
      <c r="BD232" s="390">
        <v>611.5</v>
      </c>
      <c r="BE232" s="390">
        <v>1080.04</v>
      </c>
      <c r="BF232" s="390">
        <v>2102000</v>
      </c>
      <c r="BG232" s="390">
        <f t="shared" si="246"/>
        <v>4607.6000000000004</v>
      </c>
      <c r="BH232" s="390">
        <v>8748.57</v>
      </c>
      <c r="BI232" s="390">
        <v>3389.61</v>
      </c>
      <c r="BJ232" s="390">
        <v>5995.76</v>
      </c>
      <c r="BK232" s="390">
        <v>548.62</v>
      </c>
      <c r="BL232" s="391" t="str">
        <f t="shared" si="247"/>
        <v xml:space="preserve"> </v>
      </c>
      <c r="BM232" s="391" t="e">
        <f t="shared" si="248"/>
        <v>#DIV/0!</v>
      </c>
      <c r="BN232" s="391" t="e">
        <f t="shared" si="249"/>
        <v>#DIV/0!</v>
      </c>
      <c r="BO232" s="391" t="e">
        <f t="shared" si="250"/>
        <v>#DIV/0!</v>
      </c>
      <c r="BP232" s="391" t="e">
        <f t="shared" si="251"/>
        <v>#DIV/0!</v>
      </c>
      <c r="BQ232" s="391" t="e">
        <f t="shared" si="252"/>
        <v>#DIV/0!</v>
      </c>
      <c r="BR232" s="391" t="e">
        <f t="shared" si="253"/>
        <v>#DIV/0!</v>
      </c>
      <c r="BS232" s="391" t="str">
        <f t="shared" si="254"/>
        <v xml:space="preserve"> </v>
      </c>
      <c r="BT232" s="391" t="e">
        <f t="shared" si="255"/>
        <v>#DIV/0!</v>
      </c>
      <c r="BU232" s="391" t="e">
        <f t="shared" si="256"/>
        <v>#DIV/0!</v>
      </c>
      <c r="BV232" s="391" t="e">
        <f t="shared" si="257"/>
        <v>#DIV/0!</v>
      </c>
      <c r="BW232" s="391" t="str">
        <f t="shared" si="258"/>
        <v xml:space="preserve"> </v>
      </c>
      <c r="BY232" s="388">
        <f t="shared" si="230"/>
        <v>3.1273334954786067</v>
      </c>
      <c r="BZ232" s="392">
        <f t="shared" si="231"/>
        <v>1.8973765644788192</v>
      </c>
      <c r="CA232" s="393">
        <f t="shared" si="232"/>
        <v>2510.8515054807822</v>
      </c>
      <c r="CB232" s="390">
        <f t="shared" si="259"/>
        <v>4814.95</v>
      </c>
      <c r="CC232" s="18" t="str">
        <f t="shared" si="260"/>
        <v xml:space="preserve"> </v>
      </c>
    </row>
    <row r="233" spans="1:81" s="26" customFormat="1" ht="9" customHeight="1">
      <c r="A233" s="103">
        <v>203</v>
      </c>
      <c r="B233" s="354" t="s">
        <v>806</v>
      </c>
      <c r="C233" s="361">
        <v>255</v>
      </c>
      <c r="D233" s="396"/>
      <c r="E233" s="361"/>
      <c r="F233" s="361"/>
      <c r="G233" s="178">
        <f t="shared" si="263"/>
        <v>972909.12</v>
      </c>
      <c r="H233" s="361">
        <f t="shared" si="262"/>
        <v>0</v>
      </c>
      <c r="I233" s="190">
        <v>0</v>
      </c>
      <c r="J233" s="190">
        <v>0</v>
      </c>
      <c r="K233" s="190">
        <v>0</v>
      </c>
      <c r="L233" s="190">
        <v>0</v>
      </c>
      <c r="M233" s="190">
        <v>0</v>
      </c>
      <c r="N233" s="361">
        <v>0</v>
      </c>
      <c r="O233" s="361">
        <v>0</v>
      </c>
      <c r="P233" s="361">
        <v>0</v>
      </c>
      <c r="Q233" s="361">
        <v>0</v>
      </c>
      <c r="R233" s="361">
        <v>0</v>
      </c>
      <c r="S233" s="361">
        <v>0</v>
      </c>
      <c r="T233" s="103">
        <v>0</v>
      </c>
      <c r="U233" s="361">
        <v>0</v>
      </c>
      <c r="V233" s="361" t="s">
        <v>975</v>
      </c>
      <c r="W233" s="361">
        <v>234.8</v>
      </c>
      <c r="X233" s="361">
        <v>926512.4</v>
      </c>
      <c r="Y233" s="380">
        <v>0</v>
      </c>
      <c r="Z233" s="380">
        <v>0</v>
      </c>
      <c r="AA233" s="380">
        <v>0</v>
      </c>
      <c r="AB233" s="380">
        <v>0</v>
      </c>
      <c r="AC233" s="380">
        <v>0</v>
      </c>
      <c r="AD233" s="380">
        <v>0</v>
      </c>
      <c r="AE233" s="380">
        <v>0</v>
      </c>
      <c r="AF233" s="380">
        <v>0</v>
      </c>
      <c r="AG233" s="380">
        <v>0</v>
      </c>
      <c r="AH233" s="380">
        <v>0</v>
      </c>
      <c r="AI233" s="380">
        <v>0</v>
      </c>
      <c r="AJ233" s="380">
        <v>30826.82</v>
      </c>
      <c r="AK233" s="380">
        <v>15569.9</v>
      </c>
      <c r="AL233" s="380">
        <v>0</v>
      </c>
      <c r="AN233" s="390">
        <f>I233/'Приложение 1.1'!J231</f>
        <v>0</v>
      </c>
      <c r="AO233" s="390" t="e">
        <f t="shared" si="236"/>
        <v>#DIV/0!</v>
      </c>
      <c r="AP233" s="390" t="e">
        <f t="shared" si="237"/>
        <v>#DIV/0!</v>
      </c>
      <c r="AQ233" s="390" t="e">
        <f t="shared" si="238"/>
        <v>#DIV/0!</v>
      </c>
      <c r="AR233" s="390" t="e">
        <f t="shared" si="239"/>
        <v>#DIV/0!</v>
      </c>
      <c r="AS233" s="390" t="e">
        <f t="shared" si="240"/>
        <v>#DIV/0!</v>
      </c>
      <c r="AT233" s="390" t="e">
        <f t="shared" si="241"/>
        <v>#DIV/0!</v>
      </c>
      <c r="AU233" s="390">
        <f t="shared" si="242"/>
        <v>3945.9642248722316</v>
      </c>
      <c r="AV233" s="390" t="e">
        <f t="shared" si="243"/>
        <v>#DIV/0!</v>
      </c>
      <c r="AW233" s="390" t="e">
        <f t="shared" si="244"/>
        <v>#DIV/0!</v>
      </c>
      <c r="AX233" s="390" t="e">
        <f t="shared" si="245"/>
        <v>#DIV/0!</v>
      </c>
      <c r="AY233" s="390">
        <f>AI233/'Приложение 1.1'!J231</f>
        <v>0</v>
      </c>
      <c r="AZ233" s="390">
        <v>730.08</v>
      </c>
      <c r="BA233" s="390">
        <v>2070.12</v>
      </c>
      <c r="BB233" s="390">
        <v>848.92</v>
      </c>
      <c r="BC233" s="390">
        <v>819.73</v>
      </c>
      <c r="BD233" s="390">
        <v>611.5</v>
      </c>
      <c r="BE233" s="390">
        <v>1080.04</v>
      </c>
      <c r="BF233" s="390">
        <v>2102000</v>
      </c>
      <c r="BG233" s="390">
        <f t="shared" si="246"/>
        <v>4607.6000000000004</v>
      </c>
      <c r="BH233" s="390">
        <v>8748.57</v>
      </c>
      <c r="BI233" s="390">
        <v>3389.61</v>
      </c>
      <c r="BJ233" s="390">
        <v>5995.76</v>
      </c>
      <c r="BK233" s="390">
        <v>548.62</v>
      </c>
      <c r="BL233" s="391" t="str">
        <f t="shared" si="247"/>
        <v xml:space="preserve"> </v>
      </c>
      <c r="BM233" s="391" t="e">
        <f t="shared" si="248"/>
        <v>#DIV/0!</v>
      </c>
      <c r="BN233" s="391" t="e">
        <f t="shared" si="249"/>
        <v>#DIV/0!</v>
      </c>
      <c r="BO233" s="391" t="e">
        <f t="shared" si="250"/>
        <v>#DIV/0!</v>
      </c>
      <c r="BP233" s="391" t="e">
        <f t="shared" si="251"/>
        <v>#DIV/0!</v>
      </c>
      <c r="BQ233" s="391" t="e">
        <f t="shared" si="252"/>
        <v>#DIV/0!</v>
      </c>
      <c r="BR233" s="391" t="e">
        <f t="shared" si="253"/>
        <v>#DIV/0!</v>
      </c>
      <c r="BS233" s="391" t="str">
        <f t="shared" si="254"/>
        <v xml:space="preserve"> </v>
      </c>
      <c r="BT233" s="391" t="e">
        <f t="shared" si="255"/>
        <v>#DIV/0!</v>
      </c>
      <c r="BU233" s="391" t="e">
        <f t="shared" si="256"/>
        <v>#DIV/0!</v>
      </c>
      <c r="BV233" s="391" t="e">
        <f t="shared" si="257"/>
        <v>#DIV/0!</v>
      </c>
      <c r="BW233" s="391" t="str">
        <f t="shared" si="258"/>
        <v xml:space="preserve"> </v>
      </c>
      <c r="BY233" s="388">
        <f t="shared" si="230"/>
        <v>3.1685199949610916</v>
      </c>
      <c r="BZ233" s="392">
        <f t="shared" si="231"/>
        <v>1.6003447475135189</v>
      </c>
      <c r="CA233" s="393">
        <f t="shared" si="232"/>
        <v>4143.5652470187388</v>
      </c>
      <c r="CB233" s="390">
        <f t="shared" si="259"/>
        <v>4814.95</v>
      </c>
      <c r="CC233" s="18" t="str">
        <f t="shared" si="260"/>
        <v xml:space="preserve"> </v>
      </c>
    </row>
    <row r="234" spans="1:81" s="26" customFormat="1" ht="9" customHeight="1">
      <c r="A234" s="103">
        <v>204</v>
      </c>
      <c r="B234" s="354" t="s">
        <v>807</v>
      </c>
      <c r="C234" s="361">
        <v>904.2</v>
      </c>
      <c r="D234" s="396">
        <v>77.599999999999994</v>
      </c>
      <c r="E234" s="361"/>
      <c r="F234" s="361"/>
      <c r="G234" s="178">
        <f>ROUND(H234+U234+X234+Z234+AB234+AD234+AF234+AH234+AI234+AJ234+AK234+AL234,2)</f>
        <v>1725909.96</v>
      </c>
      <c r="H234" s="361">
        <f>ROUND(I234+K234+M234+O234+Q234+S234,2)</f>
        <v>1015304</v>
      </c>
      <c r="I234" s="178">
        <v>144037</v>
      </c>
      <c r="J234" s="224">
        <v>340</v>
      </c>
      <c r="K234" s="178">
        <v>636805</v>
      </c>
      <c r="L234" s="178">
        <v>0</v>
      </c>
      <c r="M234" s="178">
        <v>0</v>
      </c>
      <c r="N234" s="361">
        <v>264</v>
      </c>
      <c r="O234" s="361">
        <v>142231</v>
      </c>
      <c r="P234" s="361">
        <v>0</v>
      </c>
      <c r="Q234" s="361">
        <v>0</v>
      </c>
      <c r="R234" s="361">
        <v>215</v>
      </c>
      <c r="S234" s="361">
        <v>92231</v>
      </c>
      <c r="T234" s="103">
        <v>0</v>
      </c>
      <c r="U234" s="361">
        <v>0</v>
      </c>
      <c r="V234" s="361"/>
      <c r="W234" s="361">
        <v>0</v>
      </c>
      <c r="X234" s="361">
        <v>0</v>
      </c>
      <c r="Y234" s="380">
        <v>512</v>
      </c>
      <c r="Z234" s="380">
        <v>386095</v>
      </c>
      <c r="AA234" s="380">
        <v>0</v>
      </c>
      <c r="AB234" s="380">
        <v>0</v>
      </c>
      <c r="AC234" s="380">
        <v>0</v>
      </c>
      <c r="AD234" s="380">
        <v>0</v>
      </c>
      <c r="AE234" s="380">
        <v>0</v>
      </c>
      <c r="AF234" s="380">
        <v>0</v>
      </c>
      <c r="AG234" s="380">
        <v>0</v>
      </c>
      <c r="AH234" s="380">
        <v>0</v>
      </c>
      <c r="AI234" s="361">
        <v>225808</v>
      </c>
      <c r="AJ234" s="380">
        <v>61431.82</v>
      </c>
      <c r="AK234" s="380">
        <v>37271.14</v>
      </c>
      <c r="AL234" s="380">
        <v>0</v>
      </c>
      <c r="AM234" s="276"/>
      <c r="AN234" s="390">
        <f>I234/'Приложение 1.1'!J232</f>
        <v>159.29772174297722</v>
      </c>
      <c r="AO234" s="390">
        <f t="shared" si="236"/>
        <v>1872.9558823529412</v>
      </c>
      <c r="AP234" s="390" t="e">
        <f t="shared" si="237"/>
        <v>#DIV/0!</v>
      </c>
      <c r="AQ234" s="390">
        <f t="shared" si="238"/>
        <v>538.75378787878788</v>
      </c>
      <c r="AR234" s="390" t="e">
        <f t="shared" si="239"/>
        <v>#DIV/0!</v>
      </c>
      <c r="AS234" s="390">
        <f t="shared" si="240"/>
        <v>428.98139534883722</v>
      </c>
      <c r="AT234" s="390" t="e">
        <f t="shared" si="241"/>
        <v>#DIV/0!</v>
      </c>
      <c r="AU234" s="390" t="e">
        <f t="shared" si="242"/>
        <v>#DIV/0!</v>
      </c>
      <c r="AV234" s="390">
        <f t="shared" si="243"/>
        <v>754.091796875</v>
      </c>
      <c r="AW234" s="390" t="e">
        <f t="shared" si="244"/>
        <v>#DIV/0!</v>
      </c>
      <c r="AX234" s="390" t="e">
        <f t="shared" si="245"/>
        <v>#DIV/0!</v>
      </c>
      <c r="AY234" s="390">
        <f>AI234/'Приложение 1.1'!J232</f>
        <v>249.73236009732358</v>
      </c>
      <c r="AZ234" s="390">
        <v>730.08</v>
      </c>
      <c r="BA234" s="390">
        <v>2070.12</v>
      </c>
      <c r="BB234" s="390">
        <v>848.92</v>
      </c>
      <c r="BC234" s="390">
        <v>819.73</v>
      </c>
      <c r="BD234" s="390">
        <v>611.5</v>
      </c>
      <c r="BE234" s="390">
        <v>1080.04</v>
      </c>
      <c r="BF234" s="390">
        <v>2102000</v>
      </c>
      <c r="BG234" s="390">
        <f t="shared" si="246"/>
        <v>4422.8500000000004</v>
      </c>
      <c r="BH234" s="390">
        <v>8748.57</v>
      </c>
      <c r="BI234" s="390">
        <v>3389.61</v>
      </c>
      <c r="BJ234" s="390">
        <v>5995.76</v>
      </c>
      <c r="BK234" s="390">
        <v>548.62</v>
      </c>
      <c r="BL234" s="391" t="str">
        <f t="shared" si="247"/>
        <v xml:space="preserve"> </v>
      </c>
      <c r="BM234" s="391" t="str">
        <f t="shared" si="248"/>
        <v xml:space="preserve"> </v>
      </c>
      <c r="BN234" s="391" t="e">
        <f t="shared" si="249"/>
        <v>#DIV/0!</v>
      </c>
      <c r="BO234" s="391" t="str">
        <f t="shared" si="250"/>
        <v xml:space="preserve"> </v>
      </c>
      <c r="BP234" s="391" t="e">
        <f t="shared" si="251"/>
        <v>#DIV/0!</v>
      </c>
      <c r="BQ234" s="391" t="str">
        <f t="shared" si="252"/>
        <v xml:space="preserve"> </v>
      </c>
      <c r="BR234" s="391" t="e">
        <f t="shared" si="253"/>
        <v>#DIV/0!</v>
      </c>
      <c r="BS234" s="391" t="e">
        <f t="shared" si="254"/>
        <v>#DIV/0!</v>
      </c>
      <c r="BT234" s="391" t="str">
        <f t="shared" si="255"/>
        <v xml:space="preserve"> </v>
      </c>
      <c r="BU234" s="391" t="e">
        <f t="shared" si="256"/>
        <v>#DIV/0!</v>
      </c>
      <c r="BV234" s="391" t="e">
        <f t="shared" si="257"/>
        <v>#DIV/0!</v>
      </c>
      <c r="BW234" s="391" t="str">
        <f t="shared" si="258"/>
        <v xml:space="preserve"> </v>
      </c>
      <c r="BY234" s="388">
        <f t="shared" si="230"/>
        <v>3.5593873043064197</v>
      </c>
      <c r="BZ234" s="392">
        <f t="shared" si="231"/>
        <v>2.1595066291870753</v>
      </c>
      <c r="CA234" s="393" t="e">
        <f t="shared" si="232"/>
        <v>#DIV/0!</v>
      </c>
      <c r="CB234" s="390">
        <f t="shared" si="259"/>
        <v>4621.88</v>
      </c>
      <c r="CC234" s="18" t="e">
        <f t="shared" si="260"/>
        <v>#DIV/0!</v>
      </c>
    </row>
    <row r="235" spans="1:81" s="26" customFormat="1" ht="9" customHeight="1">
      <c r="A235" s="103">
        <v>205</v>
      </c>
      <c r="B235" s="354" t="s">
        <v>809</v>
      </c>
      <c r="C235" s="361">
        <v>884</v>
      </c>
      <c r="D235" s="396"/>
      <c r="E235" s="361"/>
      <c r="F235" s="361"/>
      <c r="G235" s="178">
        <f>ROUND(H235+U235+X235+Z235+AB235+AD235+AF235+AH235+AI235+AJ235+AK235+AL235,2)</f>
        <v>3060923.48</v>
      </c>
      <c r="H235" s="361">
        <f t="shared" si="262"/>
        <v>0</v>
      </c>
      <c r="I235" s="190">
        <v>0</v>
      </c>
      <c r="J235" s="190">
        <v>0</v>
      </c>
      <c r="K235" s="190">
        <v>0</v>
      </c>
      <c r="L235" s="190">
        <v>0</v>
      </c>
      <c r="M235" s="190">
        <v>0</v>
      </c>
      <c r="N235" s="361">
        <v>0</v>
      </c>
      <c r="O235" s="361">
        <v>0</v>
      </c>
      <c r="P235" s="361">
        <v>0</v>
      </c>
      <c r="Q235" s="361">
        <v>0</v>
      </c>
      <c r="R235" s="361">
        <v>0</v>
      </c>
      <c r="S235" s="361">
        <v>0</v>
      </c>
      <c r="T235" s="103">
        <v>0</v>
      </c>
      <c r="U235" s="361">
        <v>0</v>
      </c>
      <c r="V235" s="361" t="s">
        <v>976</v>
      </c>
      <c r="W235" s="361">
        <v>807</v>
      </c>
      <c r="X235" s="361">
        <v>2961860</v>
      </c>
      <c r="Y235" s="380">
        <v>0</v>
      </c>
      <c r="Z235" s="380">
        <v>0</v>
      </c>
      <c r="AA235" s="380">
        <v>0</v>
      </c>
      <c r="AB235" s="380">
        <v>0</v>
      </c>
      <c r="AC235" s="380">
        <v>0</v>
      </c>
      <c r="AD235" s="380">
        <v>0</v>
      </c>
      <c r="AE235" s="380">
        <v>0</v>
      </c>
      <c r="AF235" s="380">
        <v>0</v>
      </c>
      <c r="AG235" s="380">
        <v>0</v>
      </c>
      <c r="AH235" s="380">
        <v>0</v>
      </c>
      <c r="AI235" s="380">
        <v>0</v>
      </c>
      <c r="AJ235" s="380">
        <v>61656.21</v>
      </c>
      <c r="AK235" s="380">
        <v>37407.269999999997</v>
      </c>
      <c r="AL235" s="380">
        <v>0</v>
      </c>
      <c r="AN235" s="390">
        <f>I235/'Приложение 1.1'!J233</f>
        <v>0</v>
      </c>
      <c r="AO235" s="390" t="e">
        <f t="shared" si="236"/>
        <v>#DIV/0!</v>
      </c>
      <c r="AP235" s="390" t="e">
        <f t="shared" si="237"/>
        <v>#DIV/0!</v>
      </c>
      <c r="AQ235" s="390" t="e">
        <f t="shared" si="238"/>
        <v>#DIV/0!</v>
      </c>
      <c r="AR235" s="390" t="e">
        <f t="shared" si="239"/>
        <v>#DIV/0!</v>
      </c>
      <c r="AS235" s="390" t="e">
        <f t="shared" si="240"/>
        <v>#DIV/0!</v>
      </c>
      <c r="AT235" s="390" t="e">
        <f t="shared" si="241"/>
        <v>#DIV/0!</v>
      </c>
      <c r="AU235" s="390">
        <f t="shared" si="242"/>
        <v>3670.2106567534079</v>
      </c>
      <c r="AV235" s="390" t="e">
        <f t="shared" si="243"/>
        <v>#DIV/0!</v>
      </c>
      <c r="AW235" s="390" t="e">
        <f t="shared" si="244"/>
        <v>#DIV/0!</v>
      </c>
      <c r="AX235" s="390" t="e">
        <f t="shared" si="245"/>
        <v>#DIV/0!</v>
      </c>
      <c r="AY235" s="390">
        <f>AI235/'Приложение 1.1'!J233</f>
        <v>0</v>
      </c>
      <c r="AZ235" s="390">
        <v>730.08</v>
      </c>
      <c r="BA235" s="390">
        <v>2070.12</v>
      </c>
      <c r="BB235" s="390">
        <v>848.92</v>
      </c>
      <c r="BC235" s="390">
        <v>819.73</v>
      </c>
      <c r="BD235" s="390">
        <v>611.5</v>
      </c>
      <c r="BE235" s="390">
        <v>1080.04</v>
      </c>
      <c r="BF235" s="390">
        <v>2102000</v>
      </c>
      <c r="BG235" s="390">
        <f t="shared" si="246"/>
        <v>4422.8500000000004</v>
      </c>
      <c r="BH235" s="390">
        <v>8748.57</v>
      </c>
      <c r="BI235" s="390">
        <v>3389.61</v>
      </c>
      <c r="BJ235" s="390">
        <v>5995.76</v>
      </c>
      <c r="BK235" s="390">
        <v>548.62</v>
      </c>
      <c r="BL235" s="391" t="str">
        <f t="shared" si="247"/>
        <v xml:space="preserve"> </v>
      </c>
      <c r="BM235" s="391" t="e">
        <f t="shared" si="248"/>
        <v>#DIV/0!</v>
      </c>
      <c r="BN235" s="391" t="e">
        <f t="shared" si="249"/>
        <v>#DIV/0!</v>
      </c>
      <c r="BO235" s="391" t="e">
        <f t="shared" si="250"/>
        <v>#DIV/0!</v>
      </c>
      <c r="BP235" s="391" t="e">
        <f t="shared" si="251"/>
        <v>#DIV/0!</v>
      </c>
      <c r="BQ235" s="391" t="e">
        <f t="shared" si="252"/>
        <v>#DIV/0!</v>
      </c>
      <c r="BR235" s="391" t="e">
        <f t="shared" si="253"/>
        <v>#DIV/0!</v>
      </c>
      <c r="BS235" s="391" t="str">
        <f t="shared" si="254"/>
        <v xml:space="preserve"> </v>
      </c>
      <c r="BT235" s="391" t="e">
        <f t="shared" si="255"/>
        <v>#DIV/0!</v>
      </c>
      <c r="BU235" s="391" t="e">
        <f t="shared" si="256"/>
        <v>#DIV/0!</v>
      </c>
      <c r="BV235" s="391" t="e">
        <f t="shared" si="257"/>
        <v>#DIV/0!</v>
      </c>
      <c r="BW235" s="391" t="str">
        <f t="shared" si="258"/>
        <v xml:space="preserve"> </v>
      </c>
      <c r="BY235" s="388">
        <f t="shared" si="230"/>
        <v>2.0143009259414741</v>
      </c>
      <c r="BZ235" s="392">
        <f t="shared" si="231"/>
        <v>1.2220909880439088</v>
      </c>
      <c r="CA235" s="393">
        <f t="shared" si="232"/>
        <v>3792.9658983890954</v>
      </c>
      <c r="CB235" s="390">
        <f t="shared" si="259"/>
        <v>4621.88</v>
      </c>
      <c r="CC235" s="18" t="str">
        <f t="shared" si="260"/>
        <v xml:space="preserve"> </v>
      </c>
    </row>
    <row r="236" spans="1:81" s="26" customFormat="1" ht="9" customHeight="1">
      <c r="A236" s="103">
        <v>206</v>
      </c>
      <c r="B236" s="354" t="s">
        <v>810</v>
      </c>
      <c r="C236" s="361">
        <v>392.1</v>
      </c>
      <c r="D236" s="396">
        <v>40.799999999999997</v>
      </c>
      <c r="E236" s="361"/>
      <c r="F236" s="361"/>
      <c r="G236" s="178">
        <f>ROUND(H236+U236+X236+Z236+AB236+AD236+AF236+AH236+AI236+AJ236+AK236+AL236,2)</f>
        <v>493360.46</v>
      </c>
      <c r="H236" s="361">
        <f>ROUND(I236+K236+M236+O236+Q236+S236,2)</f>
        <v>452664</v>
      </c>
      <c r="I236" s="178">
        <v>60571</v>
      </c>
      <c r="J236" s="224">
        <v>345</v>
      </c>
      <c r="K236" s="178">
        <v>319231</v>
      </c>
      <c r="L236" s="178">
        <v>0</v>
      </c>
      <c r="M236" s="178">
        <v>0</v>
      </c>
      <c r="N236" s="361">
        <v>93</v>
      </c>
      <c r="O236" s="361">
        <v>51519</v>
      </c>
      <c r="P236" s="361">
        <v>0</v>
      </c>
      <c r="Q236" s="361">
        <v>0</v>
      </c>
      <c r="R236" s="361">
        <v>87</v>
      </c>
      <c r="S236" s="361">
        <v>21343</v>
      </c>
      <c r="T236" s="103">
        <v>0</v>
      </c>
      <c r="U236" s="361">
        <v>0</v>
      </c>
      <c r="V236" s="361"/>
      <c r="W236" s="361">
        <v>0</v>
      </c>
      <c r="X236" s="361">
        <v>0</v>
      </c>
      <c r="Y236" s="380">
        <v>0</v>
      </c>
      <c r="Z236" s="380">
        <v>0</v>
      </c>
      <c r="AA236" s="380">
        <v>0</v>
      </c>
      <c r="AB236" s="380">
        <v>0</v>
      </c>
      <c r="AC236" s="380">
        <v>0</v>
      </c>
      <c r="AD236" s="380">
        <v>0</v>
      </c>
      <c r="AE236" s="380">
        <v>0</v>
      </c>
      <c r="AF236" s="380">
        <v>0</v>
      </c>
      <c r="AG236" s="380">
        <v>0</v>
      </c>
      <c r="AH236" s="380">
        <v>0</v>
      </c>
      <c r="AI236" s="361">
        <v>0</v>
      </c>
      <c r="AJ236" s="380">
        <v>25329.1</v>
      </c>
      <c r="AK236" s="380">
        <v>15367.36</v>
      </c>
      <c r="AL236" s="380">
        <v>0</v>
      </c>
      <c r="AN236" s="390">
        <f>I236/'Приложение 1.1'!J234</f>
        <v>154.47844937515939</v>
      </c>
      <c r="AO236" s="390">
        <f t="shared" si="236"/>
        <v>925.30724637681158</v>
      </c>
      <c r="AP236" s="390" t="e">
        <f t="shared" si="237"/>
        <v>#DIV/0!</v>
      </c>
      <c r="AQ236" s="390">
        <f t="shared" si="238"/>
        <v>553.9677419354839</v>
      </c>
      <c r="AR236" s="390" t="e">
        <f t="shared" si="239"/>
        <v>#DIV/0!</v>
      </c>
      <c r="AS236" s="390">
        <f t="shared" si="240"/>
        <v>245.32183908045977</v>
      </c>
      <c r="AT236" s="390" t="e">
        <f t="shared" si="241"/>
        <v>#DIV/0!</v>
      </c>
      <c r="AU236" s="390" t="e">
        <f t="shared" si="242"/>
        <v>#DIV/0!</v>
      </c>
      <c r="AV236" s="390" t="e">
        <f t="shared" si="243"/>
        <v>#DIV/0!</v>
      </c>
      <c r="AW236" s="390" t="e">
        <f t="shared" si="244"/>
        <v>#DIV/0!</v>
      </c>
      <c r="AX236" s="390" t="e">
        <f t="shared" si="245"/>
        <v>#DIV/0!</v>
      </c>
      <c r="AY236" s="390">
        <f>AI236/'Приложение 1.1'!J234</f>
        <v>0</v>
      </c>
      <c r="AZ236" s="390">
        <v>730.08</v>
      </c>
      <c r="BA236" s="390">
        <v>2070.12</v>
      </c>
      <c r="BB236" s="390">
        <v>848.92</v>
      </c>
      <c r="BC236" s="390">
        <v>819.73</v>
      </c>
      <c r="BD236" s="390">
        <v>611.5</v>
      </c>
      <c r="BE236" s="390">
        <v>1080.04</v>
      </c>
      <c r="BF236" s="390">
        <v>2102000</v>
      </c>
      <c r="BG236" s="390">
        <f t="shared" si="246"/>
        <v>4422.8500000000004</v>
      </c>
      <c r="BH236" s="390">
        <v>8748.57</v>
      </c>
      <c r="BI236" s="390">
        <v>3389.61</v>
      </c>
      <c r="BJ236" s="390">
        <v>5995.76</v>
      </c>
      <c r="BK236" s="390">
        <v>548.62</v>
      </c>
      <c r="BL236" s="391" t="str">
        <f t="shared" si="247"/>
        <v xml:space="preserve"> </v>
      </c>
      <c r="BM236" s="391" t="str">
        <f t="shared" si="248"/>
        <v xml:space="preserve"> </v>
      </c>
      <c r="BN236" s="391" t="e">
        <f t="shared" si="249"/>
        <v>#DIV/0!</v>
      </c>
      <c r="BO236" s="391" t="str">
        <f t="shared" si="250"/>
        <v xml:space="preserve"> </v>
      </c>
      <c r="BP236" s="391" t="e">
        <f t="shared" si="251"/>
        <v>#DIV/0!</v>
      </c>
      <c r="BQ236" s="391" t="str">
        <f t="shared" si="252"/>
        <v xml:space="preserve"> </v>
      </c>
      <c r="BR236" s="391" t="e">
        <f t="shared" si="253"/>
        <v>#DIV/0!</v>
      </c>
      <c r="BS236" s="391" t="e">
        <f t="shared" si="254"/>
        <v>#DIV/0!</v>
      </c>
      <c r="BT236" s="391" t="e">
        <f t="shared" si="255"/>
        <v>#DIV/0!</v>
      </c>
      <c r="BU236" s="391" t="e">
        <f t="shared" si="256"/>
        <v>#DIV/0!</v>
      </c>
      <c r="BV236" s="391" t="e">
        <f t="shared" si="257"/>
        <v>#DIV/0!</v>
      </c>
      <c r="BW236" s="391" t="str">
        <f t="shared" si="258"/>
        <v xml:space="preserve"> </v>
      </c>
      <c r="BY236" s="388">
        <f t="shared" si="230"/>
        <v>5.1339947266953647</v>
      </c>
      <c r="BZ236" s="392">
        <f t="shared" si="231"/>
        <v>3.1148341316205195</v>
      </c>
      <c r="CA236" s="393" t="e">
        <f t="shared" si="232"/>
        <v>#DIV/0!</v>
      </c>
      <c r="CB236" s="390">
        <f t="shared" si="259"/>
        <v>4621.88</v>
      </c>
      <c r="CC236" s="18" t="e">
        <f t="shared" si="260"/>
        <v>#DIV/0!</v>
      </c>
    </row>
    <row r="237" spans="1:81" s="26" customFormat="1" ht="9" customHeight="1">
      <c r="A237" s="103">
        <v>207</v>
      </c>
      <c r="B237" s="354" t="s">
        <v>811</v>
      </c>
      <c r="C237" s="361">
        <v>605.70000000000005</v>
      </c>
      <c r="D237" s="396"/>
      <c r="E237" s="361"/>
      <c r="F237" s="361"/>
      <c r="G237" s="178">
        <f>ROUND(H237+U237+X237+Z237+AB237+AD237+AF237+AH237+AI237+AJ237+AK237+AL237,2)</f>
        <v>1025379.23</v>
      </c>
      <c r="H237" s="361">
        <f t="shared" si="262"/>
        <v>0</v>
      </c>
      <c r="I237" s="190">
        <v>0</v>
      </c>
      <c r="J237" s="190">
        <v>0</v>
      </c>
      <c r="K237" s="190">
        <v>0</v>
      </c>
      <c r="L237" s="190">
        <v>0</v>
      </c>
      <c r="M237" s="190">
        <v>0</v>
      </c>
      <c r="N237" s="361">
        <v>0</v>
      </c>
      <c r="O237" s="361">
        <v>0</v>
      </c>
      <c r="P237" s="361">
        <v>0</v>
      </c>
      <c r="Q237" s="361">
        <v>0</v>
      </c>
      <c r="R237" s="361">
        <v>0</v>
      </c>
      <c r="S237" s="361">
        <v>0</v>
      </c>
      <c r="T237" s="103">
        <v>0</v>
      </c>
      <c r="U237" s="361">
        <v>0</v>
      </c>
      <c r="V237" s="361" t="s">
        <v>975</v>
      </c>
      <c r="W237" s="361">
        <v>410.46</v>
      </c>
      <c r="X237" s="361">
        <v>960890.33</v>
      </c>
      <c r="Y237" s="380">
        <v>0</v>
      </c>
      <c r="Z237" s="380">
        <v>0</v>
      </c>
      <c r="AA237" s="380">
        <v>0</v>
      </c>
      <c r="AB237" s="380">
        <v>0</v>
      </c>
      <c r="AC237" s="380">
        <v>0</v>
      </c>
      <c r="AD237" s="380">
        <v>0</v>
      </c>
      <c r="AE237" s="380">
        <v>0</v>
      </c>
      <c r="AF237" s="380">
        <v>0</v>
      </c>
      <c r="AG237" s="380">
        <v>0</v>
      </c>
      <c r="AH237" s="380">
        <v>0</v>
      </c>
      <c r="AI237" s="380">
        <v>0</v>
      </c>
      <c r="AJ237" s="380">
        <v>42992.6</v>
      </c>
      <c r="AK237" s="380">
        <v>21496.3</v>
      </c>
      <c r="AL237" s="380">
        <v>0</v>
      </c>
      <c r="AN237" s="390">
        <f>I237/'Приложение 1.1'!J235</f>
        <v>0</v>
      </c>
      <c r="AO237" s="390" t="e">
        <f t="shared" si="236"/>
        <v>#DIV/0!</v>
      </c>
      <c r="AP237" s="390" t="e">
        <f t="shared" si="237"/>
        <v>#DIV/0!</v>
      </c>
      <c r="AQ237" s="390" t="e">
        <f t="shared" si="238"/>
        <v>#DIV/0!</v>
      </c>
      <c r="AR237" s="390" t="e">
        <f t="shared" si="239"/>
        <v>#DIV/0!</v>
      </c>
      <c r="AS237" s="390" t="e">
        <f t="shared" si="240"/>
        <v>#DIV/0!</v>
      </c>
      <c r="AT237" s="390" t="e">
        <f t="shared" si="241"/>
        <v>#DIV/0!</v>
      </c>
      <c r="AU237" s="390">
        <f t="shared" si="242"/>
        <v>2341.0084539297372</v>
      </c>
      <c r="AV237" s="390" t="e">
        <f t="shared" si="243"/>
        <v>#DIV/0!</v>
      </c>
      <c r="AW237" s="390" t="e">
        <f t="shared" si="244"/>
        <v>#DIV/0!</v>
      </c>
      <c r="AX237" s="390" t="e">
        <f t="shared" si="245"/>
        <v>#DIV/0!</v>
      </c>
      <c r="AY237" s="390">
        <f>AI237/'Приложение 1.1'!J235</f>
        <v>0</v>
      </c>
      <c r="AZ237" s="390">
        <v>730.08</v>
      </c>
      <c r="BA237" s="390">
        <v>2070.12</v>
      </c>
      <c r="BB237" s="390">
        <v>848.92</v>
      </c>
      <c r="BC237" s="390">
        <v>819.73</v>
      </c>
      <c r="BD237" s="390">
        <v>611.5</v>
      </c>
      <c r="BE237" s="390">
        <v>1080.04</v>
      </c>
      <c r="BF237" s="390">
        <v>2102000</v>
      </c>
      <c r="BG237" s="390">
        <f t="shared" si="246"/>
        <v>4607.6000000000004</v>
      </c>
      <c r="BH237" s="390">
        <v>8748.57</v>
      </c>
      <c r="BI237" s="390">
        <v>3389.61</v>
      </c>
      <c r="BJ237" s="390">
        <v>5995.76</v>
      </c>
      <c r="BK237" s="390">
        <v>548.62</v>
      </c>
      <c r="BL237" s="391" t="str">
        <f t="shared" si="247"/>
        <v xml:space="preserve"> </v>
      </c>
      <c r="BM237" s="391" t="e">
        <f t="shared" si="248"/>
        <v>#DIV/0!</v>
      </c>
      <c r="BN237" s="391" t="e">
        <f t="shared" si="249"/>
        <v>#DIV/0!</v>
      </c>
      <c r="BO237" s="391" t="e">
        <f t="shared" si="250"/>
        <v>#DIV/0!</v>
      </c>
      <c r="BP237" s="391" t="e">
        <f t="shared" si="251"/>
        <v>#DIV/0!</v>
      </c>
      <c r="BQ237" s="391" t="e">
        <f t="shared" si="252"/>
        <v>#DIV/0!</v>
      </c>
      <c r="BR237" s="391" t="e">
        <f t="shared" si="253"/>
        <v>#DIV/0!</v>
      </c>
      <c r="BS237" s="391" t="str">
        <f t="shared" si="254"/>
        <v xml:space="preserve"> </v>
      </c>
      <c r="BT237" s="391" t="e">
        <f t="shared" si="255"/>
        <v>#DIV/0!</v>
      </c>
      <c r="BU237" s="391" t="e">
        <f t="shared" si="256"/>
        <v>#DIV/0!</v>
      </c>
      <c r="BV237" s="391" t="e">
        <f t="shared" si="257"/>
        <v>#DIV/0!</v>
      </c>
      <c r="BW237" s="391" t="str">
        <f t="shared" si="258"/>
        <v xml:space="preserve"> </v>
      </c>
      <c r="BY237" s="388">
        <f t="shared" si="230"/>
        <v>4.1928487277824029</v>
      </c>
      <c r="BZ237" s="392">
        <f t="shared" si="231"/>
        <v>2.0964243638912015</v>
      </c>
      <c r="CA237" s="393">
        <f t="shared" si="232"/>
        <v>2498.1221799931786</v>
      </c>
      <c r="CB237" s="390">
        <f t="shared" si="259"/>
        <v>4814.95</v>
      </c>
      <c r="CC237" s="18" t="str">
        <f t="shared" si="260"/>
        <v xml:space="preserve"> </v>
      </c>
    </row>
    <row r="238" spans="1:81" s="26" customFormat="1" ht="22.5" customHeight="1">
      <c r="A238" s="514" t="s">
        <v>269</v>
      </c>
      <c r="B238" s="514"/>
      <c r="C238" s="361">
        <f>SUM(C224:C237)</f>
        <v>13611.120000000003</v>
      </c>
      <c r="D238" s="275"/>
      <c r="E238" s="269"/>
      <c r="F238" s="269"/>
      <c r="G238" s="361">
        <f>ROUND(SUM(G224:G237),2)</f>
        <v>23136570.77</v>
      </c>
      <c r="H238" s="361">
        <f>ROUND(SUM(H224:H237),2)</f>
        <v>1467968</v>
      </c>
      <c r="I238" s="361">
        <f t="shared" ref="I238:AL238" si="264">SUM(I224:I237)</f>
        <v>204608</v>
      </c>
      <c r="J238" s="361">
        <f t="shared" si="264"/>
        <v>685</v>
      </c>
      <c r="K238" s="361">
        <f t="shared" si="264"/>
        <v>956036</v>
      </c>
      <c r="L238" s="361">
        <f t="shared" si="264"/>
        <v>0</v>
      </c>
      <c r="M238" s="361">
        <f t="shared" si="264"/>
        <v>0</v>
      </c>
      <c r="N238" s="361">
        <f t="shared" si="264"/>
        <v>357</v>
      </c>
      <c r="O238" s="361">
        <f t="shared" si="264"/>
        <v>193750</v>
      </c>
      <c r="P238" s="361">
        <f t="shared" si="264"/>
        <v>0</v>
      </c>
      <c r="Q238" s="361">
        <f t="shared" si="264"/>
        <v>0</v>
      </c>
      <c r="R238" s="361">
        <f t="shared" si="264"/>
        <v>302</v>
      </c>
      <c r="S238" s="361">
        <f t="shared" si="264"/>
        <v>113574</v>
      </c>
      <c r="T238" s="103">
        <f t="shared" si="264"/>
        <v>0</v>
      </c>
      <c r="U238" s="361">
        <f t="shared" si="264"/>
        <v>0</v>
      </c>
      <c r="V238" s="269" t="s">
        <v>388</v>
      </c>
      <c r="W238" s="361">
        <f t="shared" si="264"/>
        <v>6210.08</v>
      </c>
      <c r="X238" s="361">
        <f t="shared" si="264"/>
        <v>20038878.339999996</v>
      </c>
      <c r="Y238" s="361">
        <f t="shared" si="264"/>
        <v>512</v>
      </c>
      <c r="Z238" s="361">
        <f t="shared" si="264"/>
        <v>386095</v>
      </c>
      <c r="AA238" s="361">
        <f t="shared" si="264"/>
        <v>0</v>
      </c>
      <c r="AB238" s="361">
        <f t="shared" si="264"/>
        <v>0</v>
      </c>
      <c r="AC238" s="361">
        <f t="shared" si="264"/>
        <v>0</v>
      </c>
      <c r="AD238" s="361">
        <f t="shared" si="264"/>
        <v>0</v>
      </c>
      <c r="AE238" s="361">
        <f t="shared" si="264"/>
        <v>0</v>
      </c>
      <c r="AF238" s="361">
        <f t="shared" si="264"/>
        <v>0</v>
      </c>
      <c r="AG238" s="361">
        <f t="shared" si="264"/>
        <v>0</v>
      </c>
      <c r="AH238" s="361">
        <f t="shared" si="264"/>
        <v>0</v>
      </c>
      <c r="AI238" s="361">
        <f t="shared" si="264"/>
        <v>225808</v>
      </c>
      <c r="AJ238" s="361">
        <f t="shared" si="264"/>
        <v>633539.75</v>
      </c>
      <c r="AK238" s="361">
        <f t="shared" si="264"/>
        <v>384281.68</v>
      </c>
      <c r="AL238" s="361">
        <f t="shared" si="264"/>
        <v>0</v>
      </c>
      <c r="AN238" s="390">
        <f>I238/'Приложение 1.1'!J236</f>
        <v>15.032414672708782</v>
      </c>
      <c r="AO238" s="390">
        <f t="shared" si="236"/>
        <v>1395.67299270073</v>
      </c>
      <c r="AP238" s="390" t="e">
        <f t="shared" si="237"/>
        <v>#DIV/0!</v>
      </c>
      <c r="AQ238" s="390">
        <f t="shared" si="238"/>
        <v>542.71708683473389</v>
      </c>
      <c r="AR238" s="390" t="e">
        <f t="shared" si="239"/>
        <v>#DIV/0!</v>
      </c>
      <c r="AS238" s="390">
        <f t="shared" si="240"/>
        <v>376.07284768211923</v>
      </c>
      <c r="AT238" s="390" t="e">
        <f t="shared" si="241"/>
        <v>#DIV/0!</v>
      </c>
      <c r="AU238" s="390">
        <f t="shared" si="242"/>
        <v>3226.8309490376928</v>
      </c>
      <c r="AV238" s="390">
        <f t="shared" si="243"/>
        <v>754.091796875</v>
      </c>
      <c r="AW238" s="390" t="e">
        <f t="shared" si="244"/>
        <v>#DIV/0!</v>
      </c>
      <c r="AX238" s="390" t="e">
        <f t="shared" si="245"/>
        <v>#DIV/0!</v>
      </c>
      <c r="AY238" s="390">
        <f>AI238/'Приложение 1.1'!J236</f>
        <v>16.589964675941435</v>
      </c>
      <c r="AZ238" s="390">
        <v>730.08</v>
      </c>
      <c r="BA238" s="390">
        <v>2070.12</v>
      </c>
      <c r="BB238" s="390">
        <v>848.92</v>
      </c>
      <c r="BC238" s="390">
        <v>819.73</v>
      </c>
      <c r="BD238" s="390">
        <v>611.5</v>
      </c>
      <c r="BE238" s="390">
        <v>1080.04</v>
      </c>
      <c r="BF238" s="390">
        <v>2102000</v>
      </c>
      <c r="BG238" s="390">
        <f t="shared" si="246"/>
        <v>4422.8500000000004</v>
      </c>
      <c r="BH238" s="390">
        <v>8748.57</v>
      </c>
      <c r="BI238" s="390">
        <v>3389.61</v>
      </c>
      <c r="BJ238" s="390">
        <v>5995.76</v>
      </c>
      <c r="BK238" s="390">
        <v>548.62</v>
      </c>
      <c r="BL238" s="391" t="str">
        <f t="shared" si="247"/>
        <v xml:space="preserve"> </v>
      </c>
      <c r="BM238" s="391" t="str">
        <f t="shared" si="248"/>
        <v xml:space="preserve"> </v>
      </c>
      <c r="BN238" s="391" t="e">
        <f t="shared" si="249"/>
        <v>#DIV/0!</v>
      </c>
      <c r="BO238" s="391" t="str">
        <f t="shared" si="250"/>
        <v xml:space="preserve"> </v>
      </c>
      <c r="BP238" s="391" t="e">
        <f t="shared" si="251"/>
        <v>#DIV/0!</v>
      </c>
      <c r="BQ238" s="391" t="str">
        <f t="shared" si="252"/>
        <v xml:space="preserve"> </v>
      </c>
      <c r="BR238" s="391" t="e">
        <f t="shared" si="253"/>
        <v>#DIV/0!</v>
      </c>
      <c r="BS238" s="391" t="str">
        <f t="shared" si="254"/>
        <v xml:space="preserve"> </v>
      </c>
      <c r="BT238" s="391" t="str">
        <f t="shared" si="255"/>
        <v xml:space="preserve"> </v>
      </c>
      <c r="BU238" s="391" t="e">
        <f t="shared" si="256"/>
        <v>#DIV/0!</v>
      </c>
      <c r="BV238" s="391" t="e">
        <f t="shared" si="257"/>
        <v>#DIV/0!</v>
      </c>
      <c r="BW238" s="391" t="str">
        <f t="shared" si="258"/>
        <v xml:space="preserve"> </v>
      </c>
      <c r="BY238" s="388">
        <f t="shared" si="230"/>
        <v>2.7382612414691914</v>
      </c>
      <c r="BZ238" s="392">
        <f t="shared" si="231"/>
        <v>1.6609275584533827</v>
      </c>
      <c r="CA238" s="393">
        <f t="shared" si="232"/>
        <v>3725.6477807049182</v>
      </c>
      <c r="CB238" s="390">
        <f t="shared" si="259"/>
        <v>4621.88</v>
      </c>
      <c r="CC238" s="18" t="str">
        <f t="shared" si="260"/>
        <v xml:space="preserve"> </v>
      </c>
    </row>
    <row r="239" spans="1:81" s="26" customFormat="1" ht="9" customHeight="1">
      <c r="A239" s="443" t="s">
        <v>442</v>
      </c>
      <c r="B239" s="444"/>
      <c r="C239" s="444"/>
      <c r="D239" s="444"/>
      <c r="E239" s="444"/>
      <c r="F239" s="444"/>
      <c r="G239" s="444"/>
      <c r="H239" s="444"/>
      <c r="I239" s="444"/>
      <c r="J239" s="444"/>
      <c r="K239" s="444"/>
      <c r="L239" s="444"/>
      <c r="M239" s="444"/>
      <c r="N239" s="444"/>
      <c r="O239" s="444"/>
      <c r="P239" s="444"/>
      <c r="Q239" s="444"/>
      <c r="R239" s="444"/>
      <c r="S239" s="444"/>
      <c r="T239" s="444"/>
      <c r="U239" s="444"/>
      <c r="V239" s="444"/>
      <c r="W239" s="444"/>
      <c r="X239" s="444"/>
      <c r="Y239" s="444"/>
      <c r="Z239" s="444"/>
      <c r="AA239" s="444"/>
      <c r="AB239" s="444"/>
      <c r="AC239" s="444"/>
      <c r="AD239" s="444"/>
      <c r="AE239" s="444"/>
      <c r="AF239" s="444"/>
      <c r="AG239" s="444"/>
      <c r="AH239" s="444"/>
      <c r="AI239" s="444"/>
      <c r="AJ239" s="444"/>
      <c r="AK239" s="444"/>
      <c r="AL239" s="444"/>
      <c r="AN239" s="390" t="e">
        <f>I239/'Приложение 1.1'!J237</f>
        <v>#DIV/0!</v>
      </c>
      <c r="AO239" s="390" t="e">
        <f t="shared" si="236"/>
        <v>#DIV/0!</v>
      </c>
      <c r="AP239" s="390" t="e">
        <f t="shared" si="237"/>
        <v>#DIV/0!</v>
      </c>
      <c r="AQ239" s="390" t="e">
        <f t="shared" si="238"/>
        <v>#DIV/0!</v>
      </c>
      <c r="AR239" s="390" t="e">
        <f t="shared" si="239"/>
        <v>#DIV/0!</v>
      </c>
      <c r="AS239" s="390" t="e">
        <f t="shared" si="240"/>
        <v>#DIV/0!</v>
      </c>
      <c r="AT239" s="390" t="e">
        <f t="shared" si="241"/>
        <v>#DIV/0!</v>
      </c>
      <c r="AU239" s="390" t="e">
        <f t="shared" si="242"/>
        <v>#DIV/0!</v>
      </c>
      <c r="AV239" s="390" t="e">
        <f t="shared" si="243"/>
        <v>#DIV/0!</v>
      </c>
      <c r="AW239" s="390" t="e">
        <f t="shared" si="244"/>
        <v>#DIV/0!</v>
      </c>
      <c r="AX239" s="390" t="e">
        <f t="shared" si="245"/>
        <v>#DIV/0!</v>
      </c>
      <c r="AY239" s="390" t="e">
        <f>AI239/'Приложение 1.1'!J237</f>
        <v>#DIV/0!</v>
      </c>
      <c r="AZ239" s="390">
        <v>730.08</v>
      </c>
      <c r="BA239" s="390">
        <v>2070.12</v>
      </c>
      <c r="BB239" s="390">
        <v>848.92</v>
      </c>
      <c r="BC239" s="390">
        <v>819.73</v>
      </c>
      <c r="BD239" s="390">
        <v>611.5</v>
      </c>
      <c r="BE239" s="390">
        <v>1080.04</v>
      </c>
      <c r="BF239" s="390">
        <v>2102000</v>
      </c>
      <c r="BG239" s="390">
        <f t="shared" si="246"/>
        <v>4422.8500000000004</v>
      </c>
      <c r="BH239" s="390">
        <v>8748.57</v>
      </c>
      <c r="BI239" s="390">
        <v>3389.61</v>
      </c>
      <c r="BJ239" s="390">
        <v>5995.76</v>
      </c>
      <c r="BK239" s="390">
        <v>548.62</v>
      </c>
      <c r="BL239" s="391" t="e">
        <f t="shared" si="247"/>
        <v>#DIV/0!</v>
      </c>
      <c r="BM239" s="391" t="e">
        <f t="shared" si="248"/>
        <v>#DIV/0!</v>
      </c>
      <c r="BN239" s="391" t="e">
        <f t="shared" si="249"/>
        <v>#DIV/0!</v>
      </c>
      <c r="BO239" s="391" t="e">
        <f t="shared" si="250"/>
        <v>#DIV/0!</v>
      </c>
      <c r="BP239" s="391" t="e">
        <f t="shared" si="251"/>
        <v>#DIV/0!</v>
      </c>
      <c r="BQ239" s="391" t="e">
        <f t="shared" si="252"/>
        <v>#DIV/0!</v>
      </c>
      <c r="BR239" s="391" t="e">
        <f t="shared" si="253"/>
        <v>#DIV/0!</v>
      </c>
      <c r="BS239" s="391" t="e">
        <f t="shared" si="254"/>
        <v>#DIV/0!</v>
      </c>
      <c r="BT239" s="391" t="e">
        <f t="shared" si="255"/>
        <v>#DIV/0!</v>
      </c>
      <c r="BU239" s="391" t="e">
        <f t="shared" si="256"/>
        <v>#DIV/0!</v>
      </c>
      <c r="BV239" s="391" t="e">
        <f t="shared" si="257"/>
        <v>#DIV/0!</v>
      </c>
      <c r="BW239" s="391" t="e">
        <f t="shared" si="258"/>
        <v>#DIV/0!</v>
      </c>
      <c r="BY239" s="388" t="e">
        <f t="shared" ref="BY239:BY245" si="265">AJ239/G239*100</f>
        <v>#DIV/0!</v>
      </c>
      <c r="BZ239" s="392" t="e">
        <f t="shared" ref="BZ239:BZ245" si="266">AK239/G239*100</f>
        <v>#DIV/0!</v>
      </c>
      <c r="CA239" s="393" t="e">
        <f t="shared" ref="CA239:CA245" si="267">G239/W239</f>
        <v>#DIV/0!</v>
      </c>
      <c r="CB239" s="390">
        <f t="shared" si="259"/>
        <v>4621.88</v>
      </c>
      <c r="CC239" s="18" t="e">
        <f t="shared" si="260"/>
        <v>#DIV/0!</v>
      </c>
    </row>
    <row r="240" spans="1:81" s="26" customFormat="1" ht="9" customHeight="1">
      <c r="A240" s="139">
        <v>208</v>
      </c>
      <c r="B240" s="354" t="s">
        <v>825</v>
      </c>
      <c r="C240" s="361">
        <v>291.39999999999998</v>
      </c>
      <c r="D240" s="396">
        <v>15.3</v>
      </c>
      <c r="E240" s="361"/>
      <c r="F240" s="361"/>
      <c r="G240" s="178">
        <f>ROUND(H240+U240+X240+Z240+AB240+AD240+AF240+AH240+AI240+AJ240+AK240+AL240,2)</f>
        <v>31639.55</v>
      </c>
      <c r="H240" s="361">
        <f>ROUND(I240+K240+M240+O240+Q240+S240,2)</f>
        <v>26812</v>
      </c>
      <c r="I240" s="178">
        <v>26812</v>
      </c>
      <c r="J240" s="190">
        <v>0</v>
      </c>
      <c r="K240" s="190">
        <v>0</v>
      </c>
      <c r="L240" s="190">
        <v>0</v>
      </c>
      <c r="M240" s="190">
        <v>0</v>
      </c>
      <c r="N240" s="361">
        <v>0</v>
      </c>
      <c r="O240" s="361">
        <v>0</v>
      </c>
      <c r="P240" s="361">
        <v>0</v>
      </c>
      <c r="Q240" s="361">
        <v>0</v>
      </c>
      <c r="R240" s="361">
        <v>0</v>
      </c>
      <c r="S240" s="361">
        <v>0</v>
      </c>
      <c r="T240" s="103">
        <v>0</v>
      </c>
      <c r="U240" s="361">
        <v>0</v>
      </c>
      <c r="V240" s="361"/>
      <c r="W240" s="361">
        <v>0</v>
      </c>
      <c r="X240" s="361">
        <v>0</v>
      </c>
      <c r="Y240" s="380">
        <v>0</v>
      </c>
      <c r="Z240" s="380">
        <v>0</v>
      </c>
      <c r="AA240" s="380">
        <v>0</v>
      </c>
      <c r="AB240" s="380">
        <v>0</v>
      </c>
      <c r="AC240" s="380">
        <v>0</v>
      </c>
      <c r="AD240" s="380">
        <v>0</v>
      </c>
      <c r="AE240" s="380">
        <v>0</v>
      </c>
      <c r="AF240" s="380">
        <v>0</v>
      </c>
      <c r="AG240" s="380">
        <v>0</v>
      </c>
      <c r="AH240" s="380">
        <v>0</v>
      </c>
      <c r="AI240" s="380">
        <v>0</v>
      </c>
      <c r="AJ240" s="380">
        <v>3218.37</v>
      </c>
      <c r="AK240" s="380">
        <v>1609.18</v>
      </c>
      <c r="AL240" s="380">
        <v>0</v>
      </c>
      <c r="AN240" s="390">
        <f>I240/'Приложение 1.1'!J238</f>
        <v>92.010981468771462</v>
      </c>
      <c r="AO240" s="390" t="e">
        <f t="shared" si="236"/>
        <v>#DIV/0!</v>
      </c>
      <c r="AP240" s="390" t="e">
        <f t="shared" si="237"/>
        <v>#DIV/0!</v>
      </c>
      <c r="AQ240" s="390" t="e">
        <f t="shared" si="238"/>
        <v>#DIV/0!</v>
      </c>
      <c r="AR240" s="390" t="e">
        <f t="shared" si="239"/>
        <v>#DIV/0!</v>
      </c>
      <c r="AS240" s="390" t="e">
        <f t="shared" si="240"/>
        <v>#DIV/0!</v>
      </c>
      <c r="AT240" s="390" t="e">
        <f t="shared" si="241"/>
        <v>#DIV/0!</v>
      </c>
      <c r="AU240" s="390" t="e">
        <f t="shared" si="242"/>
        <v>#DIV/0!</v>
      </c>
      <c r="AV240" s="390" t="e">
        <f t="shared" si="243"/>
        <v>#DIV/0!</v>
      </c>
      <c r="AW240" s="390" t="e">
        <f t="shared" si="244"/>
        <v>#DIV/0!</v>
      </c>
      <c r="AX240" s="390" t="e">
        <f t="shared" si="245"/>
        <v>#DIV/0!</v>
      </c>
      <c r="AY240" s="390">
        <f>AI240/'Приложение 1.1'!J238</f>
        <v>0</v>
      </c>
      <c r="AZ240" s="390">
        <v>730.08</v>
      </c>
      <c r="BA240" s="390">
        <v>2070.12</v>
      </c>
      <c r="BB240" s="390">
        <v>848.92</v>
      </c>
      <c r="BC240" s="390">
        <v>819.73</v>
      </c>
      <c r="BD240" s="390">
        <v>611.5</v>
      </c>
      <c r="BE240" s="390">
        <v>1080.04</v>
      </c>
      <c r="BF240" s="390">
        <v>2102000</v>
      </c>
      <c r="BG240" s="390">
        <f t="shared" si="246"/>
        <v>4422.8500000000004</v>
      </c>
      <c r="BH240" s="390">
        <v>8748.57</v>
      </c>
      <c r="BI240" s="390">
        <v>3389.61</v>
      </c>
      <c r="BJ240" s="390">
        <v>5995.76</v>
      </c>
      <c r="BK240" s="390">
        <v>548.62</v>
      </c>
      <c r="BL240" s="391" t="str">
        <f t="shared" si="247"/>
        <v xml:space="preserve"> </v>
      </c>
      <c r="BM240" s="391" t="e">
        <f t="shared" si="248"/>
        <v>#DIV/0!</v>
      </c>
      <c r="BN240" s="391" t="e">
        <f t="shared" si="249"/>
        <v>#DIV/0!</v>
      </c>
      <c r="BO240" s="391" t="e">
        <f t="shared" si="250"/>
        <v>#DIV/0!</v>
      </c>
      <c r="BP240" s="391" t="e">
        <f t="shared" si="251"/>
        <v>#DIV/0!</v>
      </c>
      <c r="BQ240" s="391" t="e">
        <f t="shared" si="252"/>
        <v>#DIV/0!</v>
      </c>
      <c r="BR240" s="391" t="e">
        <f t="shared" si="253"/>
        <v>#DIV/0!</v>
      </c>
      <c r="BS240" s="391" t="e">
        <f t="shared" si="254"/>
        <v>#DIV/0!</v>
      </c>
      <c r="BT240" s="391" t="e">
        <f t="shared" si="255"/>
        <v>#DIV/0!</v>
      </c>
      <c r="BU240" s="391" t="e">
        <f t="shared" si="256"/>
        <v>#DIV/0!</v>
      </c>
      <c r="BV240" s="391" t="e">
        <f t="shared" si="257"/>
        <v>#DIV/0!</v>
      </c>
      <c r="BW240" s="391" t="str">
        <f t="shared" si="258"/>
        <v xml:space="preserve"> </v>
      </c>
      <c r="BY240" s="388">
        <f t="shared" si="265"/>
        <v>10.17198411481832</v>
      </c>
      <c r="BZ240" s="392">
        <f t="shared" si="266"/>
        <v>5.0859762544031124</v>
      </c>
      <c r="CA240" s="393" t="e">
        <f t="shared" si="267"/>
        <v>#DIV/0!</v>
      </c>
      <c r="CB240" s="390">
        <f t="shared" si="259"/>
        <v>4621.88</v>
      </c>
      <c r="CC240" s="18" t="e">
        <f t="shared" si="260"/>
        <v>#DIV/0!</v>
      </c>
    </row>
    <row r="241" spans="1:81" s="26" customFormat="1" ht="9" customHeight="1">
      <c r="A241" s="139">
        <v>209</v>
      </c>
      <c r="B241" s="354" t="s">
        <v>826</v>
      </c>
      <c r="C241" s="361">
        <v>803.5</v>
      </c>
      <c r="D241" s="396"/>
      <c r="E241" s="361"/>
      <c r="F241" s="361"/>
      <c r="G241" s="178">
        <f>ROUND(H241+U241+X241+Z241+AB241+AD241+AF241+AH241+AI241+AJ241+AK241+AL241,2)</f>
        <v>2012777.33</v>
      </c>
      <c r="H241" s="361">
        <f>I241+K241+M241+O241+Q241+S241</f>
        <v>0</v>
      </c>
      <c r="I241" s="190">
        <v>0</v>
      </c>
      <c r="J241" s="190">
        <v>0</v>
      </c>
      <c r="K241" s="190">
        <v>0</v>
      </c>
      <c r="L241" s="190">
        <v>0</v>
      </c>
      <c r="M241" s="190">
        <v>0</v>
      </c>
      <c r="N241" s="361">
        <v>0</v>
      </c>
      <c r="O241" s="361">
        <v>0</v>
      </c>
      <c r="P241" s="361">
        <v>0</v>
      </c>
      <c r="Q241" s="361">
        <v>0</v>
      </c>
      <c r="R241" s="361">
        <v>0</v>
      </c>
      <c r="S241" s="361">
        <v>0</v>
      </c>
      <c r="T241" s="103">
        <v>0</v>
      </c>
      <c r="U241" s="361">
        <v>0</v>
      </c>
      <c r="V241" s="361" t="s">
        <v>975</v>
      </c>
      <c r="W241" s="41">
        <v>600</v>
      </c>
      <c r="X241" s="361">
        <v>1950079.8</v>
      </c>
      <c r="Y241" s="380">
        <v>0</v>
      </c>
      <c r="Z241" s="380">
        <v>0</v>
      </c>
      <c r="AA241" s="380">
        <v>0</v>
      </c>
      <c r="AB241" s="380">
        <v>0</v>
      </c>
      <c r="AC241" s="380">
        <v>0</v>
      </c>
      <c r="AD241" s="380">
        <v>0</v>
      </c>
      <c r="AE241" s="380">
        <v>0</v>
      </c>
      <c r="AF241" s="380">
        <v>0</v>
      </c>
      <c r="AG241" s="380">
        <v>0</v>
      </c>
      <c r="AH241" s="380">
        <v>0</v>
      </c>
      <c r="AI241" s="380">
        <v>0</v>
      </c>
      <c r="AJ241" s="380">
        <v>41798.36</v>
      </c>
      <c r="AK241" s="380">
        <v>20899.169999999998</v>
      </c>
      <c r="AL241" s="380">
        <v>0</v>
      </c>
      <c r="AN241" s="390">
        <f>I241/'Приложение 1.1'!J239</f>
        <v>0</v>
      </c>
      <c r="AO241" s="390" t="e">
        <f t="shared" si="236"/>
        <v>#DIV/0!</v>
      </c>
      <c r="AP241" s="390" t="e">
        <f t="shared" si="237"/>
        <v>#DIV/0!</v>
      </c>
      <c r="AQ241" s="390" t="e">
        <f t="shared" si="238"/>
        <v>#DIV/0!</v>
      </c>
      <c r="AR241" s="390" t="e">
        <f t="shared" si="239"/>
        <v>#DIV/0!</v>
      </c>
      <c r="AS241" s="390" t="e">
        <f t="shared" si="240"/>
        <v>#DIV/0!</v>
      </c>
      <c r="AT241" s="390" t="e">
        <f t="shared" si="241"/>
        <v>#DIV/0!</v>
      </c>
      <c r="AU241" s="390">
        <f t="shared" si="242"/>
        <v>3250.1330000000003</v>
      </c>
      <c r="AV241" s="390" t="e">
        <f t="shared" si="243"/>
        <v>#DIV/0!</v>
      </c>
      <c r="AW241" s="390" t="e">
        <f t="shared" si="244"/>
        <v>#DIV/0!</v>
      </c>
      <c r="AX241" s="390" t="e">
        <f t="shared" si="245"/>
        <v>#DIV/0!</v>
      </c>
      <c r="AY241" s="390">
        <f>AI241/'Приложение 1.1'!J239</f>
        <v>0</v>
      </c>
      <c r="AZ241" s="390">
        <v>730.08</v>
      </c>
      <c r="BA241" s="390">
        <v>2070.12</v>
      </c>
      <c r="BB241" s="390">
        <v>848.92</v>
      </c>
      <c r="BC241" s="390">
        <v>819.73</v>
      </c>
      <c r="BD241" s="390">
        <v>611.5</v>
      </c>
      <c r="BE241" s="390">
        <v>1080.04</v>
      </c>
      <c r="BF241" s="390">
        <v>2102000</v>
      </c>
      <c r="BG241" s="390">
        <f t="shared" si="246"/>
        <v>4607.6000000000004</v>
      </c>
      <c r="BH241" s="390">
        <v>8748.57</v>
      </c>
      <c r="BI241" s="390">
        <v>3389.61</v>
      </c>
      <c r="BJ241" s="390">
        <v>5995.76</v>
      </c>
      <c r="BK241" s="390">
        <v>548.62</v>
      </c>
      <c r="BL241" s="391" t="str">
        <f t="shared" si="247"/>
        <v xml:space="preserve"> </v>
      </c>
      <c r="BM241" s="391" t="e">
        <f t="shared" si="248"/>
        <v>#DIV/0!</v>
      </c>
      <c r="BN241" s="391" t="e">
        <f t="shared" si="249"/>
        <v>#DIV/0!</v>
      </c>
      <c r="BO241" s="391" t="e">
        <f t="shared" si="250"/>
        <v>#DIV/0!</v>
      </c>
      <c r="BP241" s="391" t="e">
        <f t="shared" si="251"/>
        <v>#DIV/0!</v>
      </c>
      <c r="BQ241" s="391" t="e">
        <f t="shared" si="252"/>
        <v>#DIV/0!</v>
      </c>
      <c r="BR241" s="391" t="e">
        <f t="shared" si="253"/>
        <v>#DIV/0!</v>
      </c>
      <c r="BS241" s="391" t="str">
        <f t="shared" si="254"/>
        <v xml:space="preserve"> </v>
      </c>
      <c r="BT241" s="391" t="e">
        <f t="shared" si="255"/>
        <v>#DIV/0!</v>
      </c>
      <c r="BU241" s="391" t="e">
        <f t="shared" si="256"/>
        <v>#DIV/0!</v>
      </c>
      <c r="BV241" s="391" t="e">
        <f t="shared" si="257"/>
        <v>#DIV/0!</v>
      </c>
      <c r="BW241" s="391" t="str">
        <f t="shared" si="258"/>
        <v xml:space="preserve"> </v>
      </c>
      <c r="BY241" s="388">
        <f t="shared" si="265"/>
        <v>2.0766509726140447</v>
      </c>
      <c r="BZ241" s="392">
        <f t="shared" si="266"/>
        <v>1.0383249894810769</v>
      </c>
      <c r="CA241" s="393">
        <f t="shared" si="267"/>
        <v>3354.6288833333333</v>
      </c>
      <c r="CB241" s="390">
        <f t="shared" si="259"/>
        <v>4814.95</v>
      </c>
      <c r="CC241" s="18" t="str">
        <f t="shared" si="260"/>
        <v xml:space="preserve"> </v>
      </c>
    </row>
    <row r="242" spans="1:81" s="26" customFormat="1" ht="25.5" customHeight="1">
      <c r="A242" s="515" t="s">
        <v>443</v>
      </c>
      <c r="B242" s="515"/>
      <c r="C242" s="140">
        <f>SUM(C240:C241)</f>
        <v>1094.9000000000001</v>
      </c>
      <c r="D242" s="140"/>
      <c r="E242" s="140"/>
      <c r="F242" s="140"/>
      <c r="G242" s="140">
        <f>ROUND(SUM(G240:G241),2)</f>
        <v>2044416.88</v>
      </c>
      <c r="H242" s="140">
        <f>ROUND(SUM(H240:H241),2)</f>
        <v>26812</v>
      </c>
      <c r="I242" s="140">
        <f t="shared" ref="I242:AL242" si="268">SUM(I240:I241)</f>
        <v>26812</v>
      </c>
      <c r="J242" s="140">
        <f t="shared" si="268"/>
        <v>0</v>
      </c>
      <c r="K242" s="140">
        <f t="shared" si="268"/>
        <v>0</v>
      </c>
      <c r="L242" s="140">
        <f t="shared" si="268"/>
        <v>0</v>
      </c>
      <c r="M242" s="140">
        <f t="shared" si="268"/>
        <v>0</v>
      </c>
      <c r="N242" s="140">
        <f t="shared" si="268"/>
        <v>0</v>
      </c>
      <c r="O242" s="140">
        <f t="shared" si="268"/>
        <v>0</v>
      </c>
      <c r="P242" s="140">
        <f t="shared" si="268"/>
        <v>0</v>
      </c>
      <c r="Q242" s="140">
        <f t="shared" si="268"/>
        <v>0</v>
      </c>
      <c r="R242" s="140">
        <f t="shared" si="268"/>
        <v>0</v>
      </c>
      <c r="S242" s="140">
        <f t="shared" si="268"/>
        <v>0</v>
      </c>
      <c r="T242" s="163">
        <f t="shared" si="268"/>
        <v>0</v>
      </c>
      <c r="U242" s="140">
        <f t="shared" si="268"/>
        <v>0</v>
      </c>
      <c r="V242" s="140" t="s">
        <v>388</v>
      </c>
      <c r="W242" s="140">
        <f t="shared" si="268"/>
        <v>600</v>
      </c>
      <c r="X242" s="140">
        <f t="shared" si="268"/>
        <v>1950079.8</v>
      </c>
      <c r="Y242" s="140">
        <f t="shared" si="268"/>
        <v>0</v>
      </c>
      <c r="Z242" s="140">
        <f t="shared" si="268"/>
        <v>0</v>
      </c>
      <c r="AA242" s="140">
        <f t="shared" si="268"/>
        <v>0</v>
      </c>
      <c r="AB242" s="140">
        <f t="shared" si="268"/>
        <v>0</v>
      </c>
      <c r="AC242" s="140">
        <f t="shared" si="268"/>
        <v>0</v>
      </c>
      <c r="AD242" s="140">
        <f t="shared" si="268"/>
        <v>0</v>
      </c>
      <c r="AE242" s="140">
        <f t="shared" si="268"/>
        <v>0</v>
      </c>
      <c r="AF242" s="140">
        <f t="shared" si="268"/>
        <v>0</v>
      </c>
      <c r="AG242" s="140">
        <f t="shared" si="268"/>
        <v>0</v>
      </c>
      <c r="AH242" s="140">
        <f t="shared" si="268"/>
        <v>0</v>
      </c>
      <c r="AI242" s="140">
        <f t="shared" si="268"/>
        <v>0</v>
      </c>
      <c r="AJ242" s="140">
        <f t="shared" si="268"/>
        <v>45016.73</v>
      </c>
      <c r="AK242" s="140">
        <f t="shared" si="268"/>
        <v>22508.35</v>
      </c>
      <c r="AL242" s="140">
        <f t="shared" si="268"/>
        <v>0</v>
      </c>
      <c r="AN242" s="390">
        <f>I242/'Приложение 1.1'!J240</f>
        <v>24.488081103297102</v>
      </c>
      <c r="AO242" s="390" t="e">
        <f t="shared" si="236"/>
        <v>#DIV/0!</v>
      </c>
      <c r="AP242" s="390" t="e">
        <f t="shared" si="237"/>
        <v>#DIV/0!</v>
      </c>
      <c r="AQ242" s="390" t="e">
        <f t="shared" si="238"/>
        <v>#DIV/0!</v>
      </c>
      <c r="AR242" s="390" t="e">
        <f t="shared" si="239"/>
        <v>#DIV/0!</v>
      </c>
      <c r="AS242" s="390" t="e">
        <f t="shared" si="240"/>
        <v>#DIV/0!</v>
      </c>
      <c r="AT242" s="390" t="e">
        <f t="shared" si="241"/>
        <v>#DIV/0!</v>
      </c>
      <c r="AU242" s="390">
        <f t="shared" si="242"/>
        <v>3250.1330000000003</v>
      </c>
      <c r="AV242" s="390" t="e">
        <f t="shared" si="243"/>
        <v>#DIV/0!</v>
      </c>
      <c r="AW242" s="390" t="e">
        <f t="shared" si="244"/>
        <v>#DIV/0!</v>
      </c>
      <c r="AX242" s="390" t="e">
        <f t="shared" si="245"/>
        <v>#DIV/0!</v>
      </c>
      <c r="AY242" s="390">
        <f>AI242/'Приложение 1.1'!J240</f>
        <v>0</v>
      </c>
      <c r="AZ242" s="390">
        <v>730.08</v>
      </c>
      <c r="BA242" s="390">
        <v>2070.12</v>
      </c>
      <c r="BB242" s="390">
        <v>848.92</v>
      </c>
      <c r="BC242" s="390">
        <v>819.73</v>
      </c>
      <c r="BD242" s="390">
        <v>611.5</v>
      </c>
      <c r="BE242" s="390">
        <v>1080.04</v>
      </c>
      <c r="BF242" s="390">
        <v>2102000</v>
      </c>
      <c r="BG242" s="390">
        <f t="shared" si="246"/>
        <v>4422.8500000000004</v>
      </c>
      <c r="BH242" s="390">
        <v>8748.57</v>
      </c>
      <c r="BI242" s="390">
        <v>3389.61</v>
      </c>
      <c r="BJ242" s="390">
        <v>5995.76</v>
      </c>
      <c r="BK242" s="390">
        <v>548.62</v>
      </c>
      <c r="BL242" s="391" t="str">
        <f t="shared" si="247"/>
        <v xml:space="preserve"> </v>
      </c>
      <c r="BM242" s="391" t="e">
        <f t="shared" si="248"/>
        <v>#DIV/0!</v>
      </c>
      <c r="BN242" s="391" t="e">
        <f t="shared" si="249"/>
        <v>#DIV/0!</v>
      </c>
      <c r="BO242" s="391" t="e">
        <f t="shared" si="250"/>
        <v>#DIV/0!</v>
      </c>
      <c r="BP242" s="391" t="e">
        <f t="shared" si="251"/>
        <v>#DIV/0!</v>
      </c>
      <c r="BQ242" s="391" t="e">
        <f t="shared" si="252"/>
        <v>#DIV/0!</v>
      </c>
      <c r="BR242" s="391" t="e">
        <f t="shared" si="253"/>
        <v>#DIV/0!</v>
      </c>
      <c r="BS242" s="391" t="str">
        <f t="shared" si="254"/>
        <v xml:space="preserve"> </v>
      </c>
      <c r="BT242" s="391" t="e">
        <f t="shared" si="255"/>
        <v>#DIV/0!</v>
      </c>
      <c r="BU242" s="391" t="e">
        <f t="shared" si="256"/>
        <v>#DIV/0!</v>
      </c>
      <c r="BV242" s="391" t="e">
        <f t="shared" si="257"/>
        <v>#DIV/0!</v>
      </c>
      <c r="BW242" s="391" t="str">
        <f t="shared" si="258"/>
        <v xml:space="preserve"> </v>
      </c>
      <c r="BY242" s="388">
        <f t="shared" si="265"/>
        <v>2.201934959566564</v>
      </c>
      <c r="BZ242" s="392">
        <f t="shared" si="266"/>
        <v>1.1009667460777373</v>
      </c>
      <c r="CA242" s="393">
        <f t="shared" si="267"/>
        <v>3407.3614666666663</v>
      </c>
      <c r="CB242" s="390">
        <f t="shared" si="259"/>
        <v>4621.88</v>
      </c>
      <c r="CC242" s="18" t="str">
        <f t="shared" si="260"/>
        <v xml:space="preserve"> </v>
      </c>
    </row>
    <row r="243" spans="1:81" s="26" customFormat="1" ht="14.25" customHeight="1">
      <c r="A243" s="443" t="s">
        <v>394</v>
      </c>
      <c r="B243" s="444"/>
      <c r="C243" s="444"/>
      <c r="D243" s="444"/>
      <c r="E243" s="444"/>
      <c r="F243" s="444"/>
      <c r="G243" s="444"/>
      <c r="H243" s="444"/>
      <c r="I243" s="444"/>
      <c r="J243" s="444"/>
      <c r="K243" s="444"/>
      <c r="L243" s="444"/>
      <c r="M243" s="444"/>
      <c r="N243" s="444"/>
      <c r="O243" s="444"/>
      <c r="P243" s="444"/>
      <c r="Q243" s="444"/>
      <c r="R243" s="444"/>
      <c r="S243" s="444"/>
      <c r="T243" s="444"/>
      <c r="U243" s="444"/>
      <c r="V243" s="444"/>
      <c r="W243" s="444"/>
      <c r="X243" s="444"/>
      <c r="Y243" s="444"/>
      <c r="Z243" s="444"/>
      <c r="AA243" s="444"/>
      <c r="AB243" s="444"/>
      <c r="AC243" s="444"/>
      <c r="AD243" s="444"/>
      <c r="AE243" s="444"/>
      <c r="AF243" s="444"/>
      <c r="AG243" s="444"/>
      <c r="AH243" s="444"/>
      <c r="AI243" s="444"/>
      <c r="AJ243" s="444"/>
      <c r="AK243" s="444"/>
      <c r="AL243" s="445"/>
      <c r="AN243" s="390" t="e">
        <f>I243/'Приложение 1.1'!J241</f>
        <v>#DIV/0!</v>
      </c>
      <c r="AO243" s="390" t="e">
        <f t="shared" si="236"/>
        <v>#DIV/0!</v>
      </c>
      <c r="AP243" s="390" t="e">
        <f t="shared" si="237"/>
        <v>#DIV/0!</v>
      </c>
      <c r="AQ243" s="390" t="e">
        <f t="shared" si="238"/>
        <v>#DIV/0!</v>
      </c>
      <c r="AR243" s="390" t="e">
        <f t="shared" si="239"/>
        <v>#DIV/0!</v>
      </c>
      <c r="AS243" s="390" t="e">
        <f t="shared" si="240"/>
        <v>#DIV/0!</v>
      </c>
      <c r="AT243" s="390" t="e">
        <f t="shared" si="241"/>
        <v>#DIV/0!</v>
      </c>
      <c r="AU243" s="390" t="e">
        <f t="shared" si="242"/>
        <v>#DIV/0!</v>
      </c>
      <c r="AV243" s="390" t="e">
        <f t="shared" si="243"/>
        <v>#DIV/0!</v>
      </c>
      <c r="AW243" s="390" t="e">
        <f t="shared" si="244"/>
        <v>#DIV/0!</v>
      </c>
      <c r="AX243" s="390" t="e">
        <f t="shared" si="245"/>
        <v>#DIV/0!</v>
      </c>
      <c r="AY243" s="390" t="e">
        <f>AI243/'Приложение 1.1'!J241</f>
        <v>#DIV/0!</v>
      </c>
      <c r="AZ243" s="390">
        <v>730.08</v>
      </c>
      <c r="BA243" s="390">
        <v>2070.12</v>
      </c>
      <c r="BB243" s="390">
        <v>848.92</v>
      </c>
      <c r="BC243" s="390">
        <v>819.73</v>
      </c>
      <c r="BD243" s="390">
        <v>611.5</v>
      </c>
      <c r="BE243" s="390">
        <v>1080.04</v>
      </c>
      <c r="BF243" s="390">
        <v>2102000</v>
      </c>
      <c r="BG243" s="390">
        <f t="shared" si="246"/>
        <v>4422.8500000000004</v>
      </c>
      <c r="BH243" s="390">
        <v>8748.57</v>
      </c>
      <c r="BI243" s="390">
        <v>3389.61</v>
      </c>
      <c r="BJ243" s="390">
        <v>5995.76</v>
      </c>
      <c r="BK243" s="390">
        <v>548.62</v>
      </c>
      <c r="BL243" s="391" t="e">
        <f t="shared" si="247"/>
        <v>#DIV/0!</v>
      </c>
      <c r="BM243" s="391" t="e">
        <f t="shared" si="248"/>
        <v>#DIV/0!</v>
      </c>
      <c r="BN243" s="391" t="e">
        <f t="shared" si="249"/>
        <v>#DIV/0!</v>
      </c>
      <c r="BO243" s="391" t="e">
        <f t="shared" si="250"/>
        <v>#DIV/0!</v>
      </c>
      <c r="BP243" s="391" t="e">
        <f t="shared" si="251"/>
        <v>#DIV/0!</v>
      </c>
      <c r="BQ243" s="391" t="e">
        <f t="shared" si="252"/>
        <v>#DIV/0!</v>
      </c>
      <c r="BR243" s="391" t="e">
        <f t="shared" si="253"/>
        <v>#DIV/0!</v>
      </c>
      <c r="BS243" s="391" t="e">
        <f t="shared" si="254"/>
        <v>#DIV/0!</v>
      </c>
      <c r="BT243" s="391" t="e">
        <f t="shared" si="255"/>
        <v>#DIV/0!</v>
      </c>
      <c r="BU243" s="391" t="e">
        <f t="shared" si="256"/>
        <v>#DIV/0!</v>
      </c>
      <c r="BV243" s="391" t="e">
        <f t="shared" si="257"/>
        <v>#DIV/0!</v>
      </c>
      <c r="BW243" s="391" t="e">
        <f t="shared" si="258"/>
        <v>#DIV/0!</v>
      </c>
      <c r="BY243" s="388" t="e">
        <f t="shared" si="265"/>
        <v>#DIV/0!</v>
      </c>
      <c r="BZ243" s="392" t="e">
        <f t="shared" si="266"/>
        <v>#DIV/0!</v>
      </c>
      <c r="CA243" s="393" t="e">
        <f t="shared" si="267"/>
        <v>#DIV/0!</v>
      </c>
      <c r="CB243" s="390">
        <f t="shared" si="259"/>
        <v>4621.88</v>
      </c>
      <c r="CC243" s="18" t="e">
        <f t="shared" si="260"/>
        <v>#DIV/0!</v>
      </c>
    </row>
    <row r="244" spans="1:81" s="26" customFormat="1" ht="9" customHeight="1">
      <c r="A244" s="139">
        <v>210</v>
      </c>
      <c r="B244" s="354" t="s">
        <v>824</v>
      </c>
      <c r="C244" s="361">
        <v>752.2</v>
      </c>
      <c r="D244" s="396"/>
      <c r="E244" s="361"/>
      <c r="F244" s="361"/>
      <c r="G244" s="178">
        <f>ROUND(H244+U244+X244+Z244+AB244+AD244+AF244+AH244+AI244+AJ244+AK244+AL244,2)</f>
        <v>2484603.9500000002</v>
      </c>
      <c r="H244" s="361">
        <f>I244+K244+M244+O244+Q244+S244</f>
        <v>0</v>
      </c>
      <c r="I244" s="190">
        <v>0</v>
      </c>
      <c r="J244" s="190">
        <v>0</v>
      </c>
      <c r="K244" s="190">
        <v>0</v>
      </c>
      <c r="L244" s="190">
        <v>0</v>
      </c>
      <c r="M244" s="190">
        <v>0</v>
      </c>
      <c r="N244" s="361">
        <v>0</v>
      </c>
      <c r="O244" s="361">
        <v>0</v>
      </c>
      <c r="P244" s="361">
        <v>0</v>
      </c>
      <c r="Q244" s="361">
        <v>0</v>
      </c>
      <c r="R244" s="361">
        <v>0</v>
      </c>
      <c r="S244" s="361">
        <v>0</v>
      </c>
      <c r="T244" s="103">
        <v>0</v>
      </c>
      <c r="U244" s="361">
        <v>0</v>
      </c>
      <c r="V244" s="361" t="s">
        <v>976</v>
      </c>
      <c r="W244" s="19">
        <v>601</v>
      </c>
      <c r="X244" s="361">
        <v>2423786.96</v>
      </c>
      <c r="Y244" s="380">
        <v>0</v>
      </c>
      <c r="Z244" s="380">
        <v>0</v>
      </c>
      <c r="AA244" s="380">
        <v>0</v>
      </c>
      <c r="AB244" s="380">
        <v>0</v>
      </c>
      <c r="AC244" s="380">
        <v>0</v>
      </c>
      <c r="AD244" s="380">
        <v>0</v>
      </c>
      <c r="AE244" s="380">
        <v>0</v>
      </c>
      <c r="AF244" s="380">
        <v>0</v>
      </c>
      <c r="AG244" s="380">
        <v>0</v>
      </c>
      <c r="AH244" s="380">
        <v>0</v>
      </c>
      <c r="AI244" s="380">
        <v>0</v>
      </c>
      <c r="AJ244" s="380">
        <v>40544.660000000003</v>
      </c>
      <c r="AK244" s="380">
        <v>20272.330000000002</v>
      </c>
      <c r="AL244" s="380">
        <v>0</v>
      </c>
      <c r="AN244" s="390">
        <f>I244/'Приложение 1.1'!J242</f>
        <v>0</v>
      </c>
      <c r="AO244" s="390" t="e">
        <f t="shared" si="236"/>
        <v>#DIV/0!</v>
      </c>
      <c r="AP244" s="390" t="e">
        <f t="shared" si="237"/>
        <v>#DIV/0!</v>
      </c>
      <c r="AQ244" s="390" t="e">
        <f t="shared" si="238"/>
        <v>#DIV/0!</v>
      </c>
      <c r="AR244" s="390" t="e">
        <f t="shared" si="239"/>
        <v>#DIV/0!</v>
      </c>
      <c r="AS244" s="390" t="e">
        <f t="shared" si="240"/>
        <v>#DIV/0!</v>
      </c>
      <c r="AT244" s="390" t="e">
        <f t="shared" si="241"/>
        <v>#DIV/0!</v>
      </c>
      <c r="AU244" s="390">
        <f t="shared" si="242"/>
        <v>4032.9233943427621</v>
      </c>
      <c r="AV244" s="390" t="e">
        <f t="shared" si="243"/>
        <v>#DIV/0!</v>
      </c>
      <c r="AW244" s="390" t="e">
        <f t="shared" si="244"/>
        <v>#DIV/0!</v>
      </c>
      <c r="AX244" s="390" t="e">
        <f t="shared" si="245"/>
        <v>#DIV/0!</v>
      </c>
      <c r="AY244" s="390">
        <f>AI244/'Приложение 1.1'!J242</f>
        <v>0</v>
      </c>
      <c r="AZ244" s="390">
        <v>730.08</v>
      </c>
      <c r="BA244" s="390">
        <v>2070.12</v>
      </c>
      <c r="BB244" s="390">
        <v>848.92</v>
      </c>
      <c r="BC244" s="390">
        <v>819.73</v>
      </c>
      <c r="BD244" s="390">
        <v>611.5</v>
      </c>
      <c r="BE244" s="390">
        <v>1080.04</v>
      </c>
      <c r="BF244" s="390">
        <v>2102000</v>
      </c>
      <c r="BG244" s="390">
        <f t="shared" si="246"/>
        <v>4422.8500000000004</v>
      </c>
      <c r="BH244" s="390">
        <v>8748.57</v>
      </c>
      <c r="BI244" s="390">
        <v>3389.61</v>
      </c>
      <c r="BJ244" s="390">
        <v>5995.76</v>
      </c>
      <c r="BK244" s="390">
        <v>548.62</v>
      </c>
      <c r="BL244" s="391" t="str">
        <f t="shared" si="247"/>
        <v xml:space="preserve"> </v>
      </c>
      <c r="BM244" s="391" t="e">
        <f t="shared" si="248"/>
        <v>#DIV/0!</v>
      </c>
      <c r="BN244" s="391" t="e">
        <f t="shared" si="249"/>
        <v>#DIV/0!</v>
      </c>
      <c r="BO244" s="391" t="e">
        <f t="shared" si="250"/>
        <v>#DIV/0!</v>
      </c>
      <c r="BP244" s="391" t="e">
        <f t="shared" si="251"/>
        <v>#DIV/0!</v>
      </c>
      <c r="BQ244" s="391" t="e">
        <f t="shared" si="252"/>
        <v>#DIV/0!</v>
      </c>
      <c r="BR244" s="391" t="e">
        <f t="shared" si="253"/>
        <v>#DIV/0!</v>
      </c>
      <c r="BS244" s="391" t="str">
        <f t="shared" si="254"/>
        <v xml:space="preserve"> </v>
      </c>
      <c r="BT244" s="391" t="e">
        <f t="shared" si="255"/>
        <v>#DIV/0!</v>
      </c>
      <c r="BU244" s="391" t="e">
        <f t="shared" si="256"/>
        <v>#DIV/0!</v>
      </c>
      <c r="BV244" s="391" t="e">
        <f t="shared" si="257"/>
        <v>#DIV/0!</v>
      </c>
      <c r="BW244" s="391" t="str">
        <f t="shared" si="258"/>
        <v xml:space="preserve"> </v>
      </c>
      <c r="BY244" s="388">
        <f t="shared" si="265"/>
        <v>1.6318359310344008</v>
      </c>
      <c r="BZ244" s="392">
        <f t="shared" si="266"/>
        <v>0.81591796551720042</v>
      </c>
      <c r="CA244" s="393">
        <f t="shared" si="267"/>
        <v>4134.116389351082</v>
      </c>
      <c r="CB244" s="390">
        <f t="shared" si="259"/>
        <v>4621.88</v>
      </c>
      <c r="CC244" s="18" t="str">
        <f t="shared" si="260"/>
        <v xml:space="preserve"> </v>
      </c>
    </row>
    <row r="245" spans="1:81" s="26" customFormat="1" ht="9" customHeight="1">
      <c r="A245" s="139">
        <v>211</v>
      </c>
      <c r="B245" s="354" t="s">
        <v>827</v>
      </c>
      <c r="C245" s="361">
        <v>1865</v>
      </c>
      <c r="D245" s="396"/>
      <c r="E245" s="361"/>
      <c r="F245" s="361"/>
      <c r="G245" s="178">
        <f>ROUND(H245+U245+X245+Z245+AB245+AD245+AF245+AH245+AI245+AJ245+AK245+AL245,2)</f>
        <v>2989320.31</v>
      </c>
      <c r="H245" s="361">
        <f>I245+K245+M245+O245+Q245+S245</f>
        <v>0</v>
      </c>
      <c r="I245" s="190">
        <v>0</v>
      </c>
      <c r="J245" s="190">
        <v>0</v>
      </c>
      <c r="K245" s="190">
        <v>0</v>
      </c>
      <c r="L245" s="190">
        <v>0</v>
      </c>
      <c r="M245" s="190">
        <v>0</v>
      </c>
      <c r="N245" s="361">
        <v>0</v>
      </c>
      <c r="O245" s="361">
        <v>0</v>
      </c>
      <c r="P245" s="361">
        <v>0</v>
      </c>
      <c r="Q245" s="361">
        <v>0</v>
      </c>
      <c r="R245" s="361">
        <v>0</v>
      </c>
      <c r="S245" s="361">
        <v>0</v>
      </c>
      <c r="T245" s="103">
        <v>0</v>
      </c>
      <c r="U245" s="361">
        <v>0</v>
      </c>
      <c r="V245" s="361" t="s">
        <v>975</v>
      </c>
      <c r="W245" s="19">
        <v>945.9</v>
      </c>
      <c r="X245" s="361">
        <v>2895274</v>
      </c>
      <c r="Y245" s="380">
        <v>0</v>
      </c>
      <c r="Z245" s="380">
        <v>0</v>
      </c>
      <c r="AA245" s="380">
        <v>0</v>
      </c>
      <c r="AB245" s="380">
        <v>0</v>
      </c>
      <c r="AC245" s="380">
        <v>0</v>
      </c>
      <c r="AD245" s="380">
        <v>0</v>
      </c>
      <c r="AE245" s="380">
        <v>0</v>
      </c>
      <c r="AF245" s="380">
        <v>0</v>
      </c>
      <c r="AG245" s="380">
        <v>0</v>
      </c>
      <c r="AH245" s="380">
        <v>0</v>
      </c>
      <c r="AI245" s="380">
        <v>0</v>
      </c>
      <c r="AJ245" s="380">
        <v>62697.54</v>
      </c>
      <c r="AK245" s="380">
        <v>31348.77</v>
      </c>
      <c r="AL245" s="380">
        <v>0</v>
      </c>
      <c r="AN245" s="390">
        <f>I245/'Приложение 1.1'!J243</f>
        <v>0</v>
      </c>
      <c r="AO245" s="390" t="e">
        <f t="shared" si="236"/>
        <v>#DIV/0!</v>
      </c>
      <c r="AP245" s="390" t="e">
        <f t="shared" si="237"/>
        <v>#DIV/0!</v>
      </c>
      <c r="AQ245" s="390" t="e">
        <f t="shared" si="238"/>
        <v>#DIV/0!</v>
      </c>
      <c r="AR245" s="390" t="e">
        <f t="shared" si="239"/>
        <v>#DIV/0!</v>
      </c>
      <c r="AS245" s="390" t="e">
        <f t="shared" si="240"/>
        <v>#DIV/0!</v>
      </c>
      <c r="AT245" s="390" t="e">
        <f t="shared" si="241"/>
        <v>#DIV/0!</v>
      </c>
      <c r="AU245" s="390">
        <f t="shared" si="242"/>
        <v>3060.8668992493922</v>
      </c>
      <c r="AV245" s="390" t="e">
        <f t="shared" si="243"/>
        <v>#DIV/0!</v>
      </c>
      <c r="AW245" s="390" t="e">
        <f t="shared" si="244"/>
        <v>#DIV/0!</v>
      </c>
      <c r="AX245" s="390" t="e">
        <f t="shared" si="245"/>
        <v>#DIV/0!</v>
      </c>
      <c r="AY245" s="390">
        <f>AI245/'Приложение 1.1'!J243</f>
        <v>0</v>
      </c>
      <c r="AZ245" s="390">
        <v>730.08</v>
      </c>
      <c r="BA245" s="390">
        <v>2070.12</v>
      </c>
      <c r="BB245" s="390">
        <v>848.92</v>
      </c>
      <c r="BC245" s="390">
        <v>819.73</v>
      </c>
      <c r="BD245" s="390">
        <v>611.5</v>
      </c>
      <c r="BE245" s="390">
        <v>1080.04</v>
      </c>
      <c r="BF245" s="390">
        <v>2102000</v>
      </c>
      <c r="BG245" s="390">
        <f t="shared" si="246"/>
        <v>4607.6000000000004</v>
      </c>
      <c r="BH245" s="390">
        <v>8748.57</v>
      </c>
      <c r="BI245" s="390">
        <v>3389.61</v>
      </c>
      <c r="BJ245" s="390">
        <v>5995.76</v>
      </c>
      <c r="BK245" s="390">
        <v>548.62</v>
      </c>
      <c r="BL245" s="391" t="str">
        <f t="shared" si="247"/>
        <v xml:space="preserve"> </v>
      </c>
      <c r="BM245" s="391" t="e">
        <f t="shared" si="248"/>
        <v>#DIV/0!</v>
      </c>
      <c r="BN245" s="391" t="e">
        <f t="shared" si="249"/>
        <v>#DIV/0!</v>
      </c>
      <c r="BO245" s="391" t="e">
        <f t="shared" si="250"/>
        <v>#DIV/0!</v>
      </c>
      <c r="BP245" s="391" t="e">
        <f t="shared" si="251"/>
        <v>#DIV/0!</v>
      </c>
      <c r="BQ245" s="391" t="e">
        <f t="shared" si="252"/>
        <v>#DIV/0!</v>
      </c>
      <c r="BR245" s="391" t="e">
        <f t="shared" si="253"/>
        <v>#DIV/0!</v>
      </c>
      <c r="BS245" s="391" t="str">
        <f t="shared" si="254"/>
        <v xml:space="preserve"> </v>
      </c>
      <c r="BT245" s="391" t="e">
        <f t="shared" si="255"/>
        <v>#DIV/0!</v>
      </c>
      <c r="BU245" s="391" t="e">
        <f t="shared" si="256"/>
        <v>#DIV/0!</v>
      </c>
      <c r="BV245" s="391" t="e">
        <f t="shared" si="257"/>
        <v>#DIV/0!</v>
      </c>
      <c r="BW245" s="391" t="str">
        <f t="shared" si="258"/>
        <v xml:space="preserve"> </v>
      </c>
      <c r="BY245" s="388">
        <f t="shared" si="265"/>
        <v>2.0973844719905577</v>
      </c>
      <c r="BZ245" s="392">
        <f t="shared" si="266"/>
        <v>1.0486922359952788</v>
      </c>
      <c r="CA245" s="393">
        <f t="shared" si="267"/>
        <v>3160.2921133312193</v>
      </c>
      <c r="CB245" s="390">
        <f t="shared" si="259"/>
        <v>4814.95</v>
      </c>
      <c r="CC245" s="18" t="str">
        <f t="shared" si="260"/>
        <v xml:space="preserve"> </v>
      </c>
    </row>
    <row r="246" spans="1:81" s="26" customFormat="1" ht="9" customHeight="1">
      <c r="A246" s="139">
        <v>212</v>
      </c>
      <c r="B246" s="354" t="s">
        <v>1178</v>
      </c>
      <c r="C246" s="361"/>
      <c r="D246" s="396"/>
      <c r="E246" s="361"/>
      <c r="F246" s="361"/>
      <c r="G246" s="184">
        <f>ROUND(X246+Z246,2)</f>
        <v>987401.58</v>
      </c>
      <c r="H246" s="361">
        <v>0</v>
      </c>
      <c r="I246" s="190">
        <v>0</v>
      </c>
      <c r="J246" s="190">
        <v>0</v>
      </c>
      <c r="K246" s="190">
        <v>0</v>
      </c>
      <c r="L246" s="190">
        <v>0</v>
      </c>
      <c r="M246" s="190">
        <v>0</v>
      </c>
      <c r="N246" s="361">
        <v>0</v>
      </c>
      <c r="O246" s="361">
        <v>0</v>
      </c>
      <c r="P246" s="361">
        <v>0</v>
      </c>
      <c r="Q246" s="361">
        <v>0</v>
      </c>
      <c r="R246" s="361">
        <v>0</v>
      </c>
      <c r="S246" s="361">
        <v>0</v>
      </c>
      <c r="T246" s="103">
        <v>0</v>
      </c>
      <c r="U246" s="361">
        <v>0</v>
      </c>
      <c r="V246" s="361" t="s">
        <v>975</v>
      </c>
      <c r="W246" s="19">
        <v>1100</v>
      </c>
      <c r="X246" s="361">
        <v>463344.58</v>
      </c>
      <c r="Y246" s="380">
        <v>184</v>
      </c>
      <c r="Z246" s="380">
        <v>524057</v>
      </c>
      <c r="AA246" s="380">
        <v>0</v>
      </c>
      <c r="AB246" s="380">
        <v>0</v>
      </c>
      <c r="AC246" s="380">
        <v>0</v>
      </c>
      <c r="AD246" s="380">
        <v>0</v>
      </c>
      <c r="AE246" s="380">
        <v>0</v>
      </c>
      <c r="AF246" s="380">
        <v>0</v>
      </c>
      <c r="AG246" s="380">
        <v>0</v>
      </c>
      <c r="AH246" s="380">
        <v>0</v>
      </c>
      <c r="AI246" s="380">
        <v>0</v>
      </c>
      <c r="AJ246" s="380">
        <v>0</v>
      </c>
      <c r="AK246" s="380">
        <v>0</v>
      </c>
      <c r="AL246" s="380">
        <v>0</v>
      </c>
      <c r="AM246" s="26" t="s">
        <v>1067</v>
      </c>
      <c r="AN246" s="390">
        <f>I246/'Приложение 1.1'!J244</f>
        <v>0</v>
      </c>
      <c r="AO246" s="390" t="e">
        <f t="shared" si="236"/>
        <v>#DIV/0!</v>
      </c>
      <c r="AP246" s="390" t="e">
        <f t="shared" si="237"/>
        <v>#DIV/0!</v>
      </c>
      <c r="AQ246" s="390" t="e">
        <f t="shared" si="238"/>
        <v>#DIV/0!</v>
      </c>
      <c r="AR246" s="390" t="e">
        <f t="shared" si="239"/>
        <v>#DIV/0!</v>
      </c>
      <c r="AS246" s="390" t="e">
        <f t="shared" si="240"/>
        <v>#DIV/0!</v>
      </c>
      <c r="AT246" s="390" t="e">
        <f t="shared" si="241"/>
        <v>#DIV/0!</v>
      </c>
      <c r="AU246" s="390">
        <f t="shared" si="242"/>
        <v>421.22234545454546</v>
      </c>
      <c r="AV246" s="390">
        <f t="shared" si="243"/>
        <v>2848.1358695652175</v>
      </c>
      <c r="AW246" s="390" t="e">
        <f t="shared" si="244"/>
        <v>#DIV/0!</v>
      </c>
      <c r="AX246" s="390" t="e">
        <f t="shared" si="245"/>
        <v>#DIV/0!</v>
      </c>
      <c r="AY246" s="390">
        <f>AI246/'Приложение 1.1'!J244</f>
        <v>0</v>
      </c>
      <c r="AZ246" s="390">
        <v>730.08</v>
      </c>
      <c r="BA246" s="390">
        <v>2070.12</v>
      </c>
      <c r="BB246" s="390">
        <v>848.92</v>
      </c>
      <c r="BC246" s="390">
        <v>819.73</v>
      </c>
      <c r="BD246" s="390">
        <v>611.5</v>
      </c>
      <c r="BE246" s="390">
        <v>1080.04</v>
      </c>
      <c r="BF246" s="390">
        <v>2102000</v>
      </c>
      <c r="BG246" s="390">
        <f t="shared" si="246"/>
        <v>4607.6000000000004</v>
      </c>
      <c r="BH246" s="390">
        <v>8748.57</v>
      </c>
      <c r="BI246" s="390">
        <v>3389.61</v>
      </c>
      <c r="BJ246" s="390">
        <v>5995.76</v>
      </c>
      <c r="BK246" s="390">
        <v>548.62</v>
      </c>
      <c r="BL246" s="391" t="str">
        <f t="shared" si="247"/>
        <v xml:space="preserve"> </v>
      </c>
      <c r="BM246" s="391" t="e">
        <f t="shared" si="248"/>
        <v>#DIV/0!</v>
      </c>
      <c r="BN246" s="391" t="e">
        <f t="shared" si="249"/>
        <v>#DIV/0!</v>
      </c>
      <c r="BO246" s="391" t="e">
        <f t="shared" si="250"/>
        <v>#DIV/0!</v>
      </c>
      <c r="BP246" s="391" t="e">
        <f t="shared" si="251"/>
        <v>#DIV/0!</v>
      </c>
      <c r="BQ246" s="391" t="e">
        <f t="shared" si="252"/>
        <v>#DIV/0!</v>
      </c>
      <c r="BR246" s="391" t="e">
        <f t="shared" si="253"/>
        <v>#DIV/0!</v>
      </c>
      <c r="BS246" s="391" t="str">
        <f t="shared" si="254"/>
        <v xml:space="preserve"> </v>
      </c>
      <c r="BT246" s="391" t="str">
        <f t="shared" si="255"/>
        <v xml:space="preserve"> </v>
      </c>
      <c r="BU246" s="391" t="e">
        <f t="shared" si="256"/>
        <v>#DIV/0!</v>
      </c>
      <c r="BV246" s="391" t="e">
        <f t="shared" si="257"/>
        <v>#DIV/0!</v>
      </c>
      <c r="BW246" s="391" t="str">
        <f t="shared" si="258"/>
        <v xml:space="preserve"> </v>
      </c>
      <c r="BY246" s="388"/>
      <c r="BZ246" s="392"/>
      <c r="CA246" s="393"/>
      <c r="CB246" s="390">
        <f t="shared" si="259"/>
        <v>4814.95</v>
      </c>
      <c r="CC246" s="18"/>
    </row>
    <row r="247" spans="1:81" s="26" customFormat="1" ht="22.5" customHeight="1">
      <c r="A247" s="515" t="s">
        <v>395</v>
      </c>
      <c r="B247" s="515"/>
      <c r="C247" s="140">
        <f>SUM(C244:C245)</f>
        <v>2617.1999999999998</v>
      </c>
      <c r="D247" s="140"/>
      <c r="E247" s="140"/>
      <c r="F247" s="140"/>
      <c r="G247" s="140">
        <f>ROUND(SUM(G244:G246),2)</f>
        <v>6461325.8399999999</v>
      </c>
      <c r="H247" s="140">
        <f t="shared" ref="H247:W247" si="269">ROUND(SUM(H244:H246),2)</f>
        <v>0</v>
      </c>
      <c r="I247" s="140">
        <f t="shared" si="269"/>
        <v>0</v>
      </c>
      <c r="J247" s="140">
        <f t="shared" si="269"/>
        <v>0</v>
      </c>
      <c r="K247" s="140">
        <f t="shared" si="269"/>
        <v>0</v>
      </c>
      <c r="L247" s="140">
        <f t="shared" si="269"/>
        <v>0</v>
      </c>
      <c r="M247" s="140">
        <f t="shared" si="269"/>
        <v>0</v>
      </c>
      <c r="N247" s="140">
        <f t="shared" si="269"/>
        <v>0</v>
      </c>
      <c r="O247" s="140">
        <f t="shared" si="269"/>
        <v>0</v>
      </c>
      <c r="P247" s="140">
        <f t="shared" si="269"/>
        <v>0</v>
      </c>
      <c r="Q247" s="140">
        <f t="shared" si="269"/>
        <v>0</v>
      </c>
      <c r="R247" s="140">
        <f t="shared" si="269"/>
        <v>0</v>
      </c>
      <c r="S247" s="140">
        <f t="shared" si="269"/>
        <v>0</v>
      </c>
      <c r="T247" s="103">
        <f t="shared" si="269"/>
        <v>0</v>
      </c>
      <c r="U247" s="140">
        <f t="shared" si="269"/>
        <v>0</v>
      </c>
      <c r="V247" s="140" t="s">
        <v>388</v>
      </c>
      <c r="W247" s="140">
        <f t="shared" si="269"/>
        <v>2646.9</v>
      </c>
      <c r="X247" s="140">
        <f t="shared" ref="X247" si="270">ROUND(SUM(X244:X246),2)</f>
        <v>5782405.54</v>
      </c>
      <c r="Y247" s="140">
        <f t="shared" ref="Y247" si="271">ROUND(SUM(Y244:Y246),2)</f>
        <v>184</v>
      </c>
      <c r="Z247" s="140">
        <f t="shared" ref="Z247" si="272">ROUND(SUM(Z244:Z246),2)</f>
        <v>524057</v>
      </c>
      <c r="AA247" s="140">
        <f t="shared" ref="AA247" si="273">ROUND(SUM(AA244:AA246),2)</f>
        <v>0</v>
      </c>
      <c r="AB247" s="140">
        <f t="shared" ref="AB247" si="274">ROUND(SUM(AB244:AB246),2)</f>
        <v>0</v>
      </c>
      <c r="AC247" s="140">
        <f t="shared" ref="AC247" si="275">ROUND(SUM(AC244:AC246),2)</f>
        <v>0</v>
      </c>
      <c r="AD247" s="140">
        <f t="shared" ref="AD247" si="276">ROUND(SUM(AD244:AD246),2)</f>
        <v>0</v>
      </c>
      <c r="AE247" s="140">
        <f t="shared" ref="AE247" si="277">ROUND(SUM(AE244:AE246),2)</f>
        <v>0</v>
      </c>
      <c r="AF247" s="140">
        <f t="shared" ref="AF247" si="278">ROUND(SUM(AF244:AF246),2)</f>
        <v>0</v>
      </c>
      <c r="AG247" s="140">
        <f t="shared" ref="AG247" si="279">ROUND(SUM(AG244:AG246),2)</f>
        <v>0</v>
      </c>
      <c r="AH247" s="140">
        <f t="shared" ref="AH247" si="280">ROUND(SUM(AH244:AH246),2)</f>
        <v>0</v>
      </c>
      <c r="AI247" s="140">
        <f t="shared" ref="AI247" si="281">ROUND(SUM(AI244:AI246),2)</f>
        <v>0</v>
      </c>
      <c r="AJ247" s="140">
        <f t="shared" ref="AJ247" si="282">ROUND(SUM(AJ244:AJ246),2)</f>
        <v>103242.2</v>
      </c>
      <c r="AK247" s="140">
        <f t="shared" ref="AK247" si="283">ROUND(SUM(AK244:AK246),2)</f>
        <v>51621.1</v>
      </c>
      <c r="AL247" s="140">
        <f t="shared" ref="AL247" si="284">ROUND(SUM(AL244:AL246),2)</f>
        <v>0</v>
      </c>
      <c r="AN247" s="390">
        <f>I247/'Приложение 1.1'!J245</f>
        <v>0</v>
      </c>
      <c r="AO247" s="390" t="e">
        <f t="shared" si="236"/>
        <v>#DIV/0!</v>
      </c>
      <c r="AP247" s="390" t="e">
        <f t="shared" si="237"/>
        <v>#DIV/0!</v>
      </c>
      <c r="AQ247" s="390" t="e">
        <f t="shared" si="238"/>
        <v>#DIV/0!</v>
      </c>
      <c r="AR247" s="390" t="e">
        <f t="shared" si="239"/>
        <v>#DIV/0!</v>
      </c>
      <c r="AS247" s="390" t="e">
        <f t="shared" si="240"/>
        <v>#DIV/0!</v>
      </c>
      <c r="AT247" s="390" t="e">
        <f t="shared" si="241"/>
        <v>#DIV/0!</v>
      </c>
      <c r="AU247" s="390">
        <f t="shared" si="242"/>
        <v>2184.5953908345609</v>
      </c>
      <c r="AV247" s="390">
        <f t="shared" si="243"/>
        <v>2848.1358695652175</v>
      </c>
      <c r="AW247" s="390" t="e">
        <f t="shared" si="244"/>
        <v>#DIV/0!</v>
      </c>
      <c r="AX247" s="390" t="e">
        <f t="shared" si="245"/>
        <v>#DIV/0!</v>
      </c>
      <c r="AY247" s="390">
        <f>AI247/'Приложение 1.1'!J245</f>
        <v>0</v>
      </c>
      <c r="AZ247" s="390">
        <v>730.08</v>
      </c>
      <c r="BA247" s="390">
        <v>2070.12</v>
      </c>
      <c r="BB247" s="390">
        <v>848.92</v>
      </c>
      <c r="BC247" s="390">
        <v>819.73</v>
      </c>
      <c r="BD247" s="390">
        <v>611.5</v>
      </c>
      <c r="BE247" s="390">
        <v>1080.04</v>
      </c>
      <c r="BF247" s="390">
        <v>2102000</v>
      </c>
      <c r="BG247" s="390">
        <f t="shared" si="246"/>
        <v>4422.8500000000004</v>
      </c>
      <c r="BH247" s="390">
        <v>8748.57</v>
      </c>
      <c r="BI247" s="390">
        <v>3389.61</v>
      </c>
      <c r="BJ247" s="390">
        <v>5995.76</v>
      </c>
      <c r="BK247" s="390">
        <v>548.62</v>
      </c>
      <c r="BL247" s="391" t="str">
        <f t="shared" si="247"/>
        <v xml:space="preserve"> </v>
      </c>
      <c r="BM247" s="391" t="e">
        <f t="shared" si="248"/>
        <v>#DIV/0!</v>
      </c>
      <c r="BN247" s="391" t="e">
        <f t="shared" si="249"/>
        <v>#DIV/0!</v>
      </c>
      <c r="BO247" s="391" t="e">
        <f t="shared" si="250"/>
        <v>#DIV/0!</v>
      </c>
      <c r="BP247" s="391" t="e">
        <f t="shared" si="251"/>
        <v>#DIV/0!</v>
      </c>
      <c r="BQ247" s="391" t="e">
        <f t="shared" si="252"/>
        <v>#DIV/0!</v>
      </c>
      <c r="BR247" s="391" t="e">
        <f t="shared" si="253"/>
        <v>#DIV/0!</v>
      </c>
      <c r="BS247" s="391" t="str">
        <f t="shared" si="254"/>
        <v xml:space="preserve"> </v>
      </c>
      <c r="BT247" s="391" t="str">
        <f t="shared" si="255"/>
        <v xml:space="preserve"> </v>
      </c>
      <c r="BU247" s="391" t="e">
        <f t="shared" si="256"/>
        <v>#DIV/0!</v>
      </c>
      <c r="BV247" s="391" t="e">
        <f t="shared" si="257"/>
        <v>#DIV/0!</v>
      </c>
      <c r="BW247" s="391" t="str">
        <f t="shared" si="258"/>
        <v xml:space="preserve"> </v>
      </c>
      <c r="BY247" s="388">
        <f t="shared" ref="BY247:BY310" si="285">AJ247/G247*100</f>
        <v>1.5978485307281762</v>
      </c>
      <c r="BZ247" s="392">
        <f t="shared" ref="BZ247:BZ310" si="286">AK247/G247*100</f>
        <v>0.79892426536408812</v>
      </c>
      <c r="CA247" s="393">
        <f t="shared" ref="CA247:CA270" si="287">G247/W247</f>
        <v>2441.0917828403035</v>
      </c>
      <c r="CB247" s="390">
        <f t="shared" si="259"/>
        <v>4621.88</v>
      </c>
      <c r="CC247" s="18" t="str">
        <f t="shared" si="260"/>
        <v xml:space="preserve"> </v>
      </c>
    </row>
    <row r="248" spans="1:81" s="26" customFormat="1" ht="12" customHeight="1">
      <c r="A248" s="433" t="s">
        <v>439</v>
      </c>
      <c r="B248" s="434"/>
      <c r="C248" s="434"/>
      <c r="D248" s="434"/>
      <c r="E248" s="434"/>
      <c r="F248" s="434"/>
      <c r="G248" s="434"/>
      <c r="H248" s="434"/>
      <c r="I248" s="434"/>
      <c r="J248" s="434"/>
      <c r="K248" s="434"/>
      <c r="L248" s="434"/>
      <c r="M248" s="434"/>
      <c r="N248" s="434"/>
      <c r="O248" s="434"/>
      <c r="P248" s="434"/>
      <c r="Q248" s="434"/>
      <c r="R248" s="434"/>
      <c r="S248" s="434"/>
      <c r="T248" s="434"/>
      <c r="U248" s="434"/>
      <c r="V248" s="434"/>
      <c r="W248" s="434"/>
      <c r="X248" s="434"/>
      <c r="Y248" s="434"/>
      <c r="Z248" s="434"/>
      <c r="AA248" s="434"/>
      <c r="AB248" s="434"/>
      <c r="AC248" s="434"/>
      <c r="AD248" s="434"/>
      <c r="AE248" s="434"/>
      <c r="AF248" s="434"/>
      <c r="AG248" s="434"/>
      <c r="AH248" s="434"/>
      <c r="AI248" s="434"/>
      <c r="AJ248" s="434"/>
      <c r="AK248" s="434"/>
      <c r="AL248" s="435"/>
      <c r="AN248" s="390" t="e">
        <f>I248/'Приложение 1.1'!J246</f>
        <v>#DIV/0!</v>
      </c>
      <c r="AO248" s="390" t="e">
        <f t="shared" si="236"/>
        <v>#DIV/0!</v>
      </c>
      <c r="AP248" s="390" t="e">
        <f t="shared" si="237"/>
        <v>#DIV/0!</v>
      </c>
      <c r="AQ248" s="390" t="e">
        <f t="shared" si="238"/>
        <v>#DIV/0!</v>
      </c>
      <c r="AR248" s="390" t="e">
        <f t="shared" si="239"/>
        <v>#DIV/0!</v>
      </c>
      <c r="AS248" s="390" t="e">
        <f t="shared" si="240"/>
        <v>#DIV/0!</v>
      </c>
      <c r="AT248" s="390" t="e">
        <f t="shared" si="241"/>
        <v>#DIV/0!</v>
      </c>
      <c r="AU248" s="390" t="e">
        <f t="shared" si="242"/>
        <v>#DIV/0!</v>
      </c>
      <c r="AV248" s="390" t="e">
        <f t="shared" si="243"/>
        <v>#DIV/0!</v>
      </c>
      <c r="AW248" s="390" t="e">
        <f t="shared" si="244"/>
        <v>#DIV/0!</v>
      </c>
      <c r="AX248" s="390" t="e">
        <f t="shared" si="245"/>
        <v>#DIV/0!</v>
      </c>
      <c r="AY248" s="390" t="e">
        <f>AI248/'Приложение 1.1'!J246</f>
        <v>#DIV/0!</v>
      </c>
      <c r="AZ248" s="390">
        <v>730.08</v>
      </c>
      <c r="BA248" s="390">
        <v>2070.12</v>
      </c>
      <c r="BB248" s="390">
        <v>848.92</v>
      </c>
      <c r="BC248" s="390">
        <v>819.73</v>
      </c>
      <c r="BD248" s="390">
        <v>611.5</v>
      </c>
      <c r="BE248" s="390">
        <v>1080.04</v>
      </c>
      <c r="BF248" s="390">
        <v>2102000</v>
      </c>
      <c r="BG248" s="390">
        <f t="shared" si="246"/>
        <v>4422.8500000000004</v>
      </c>
      <c r="BH248" s="390">
        <v>8748.57</v>
      </c>
      <c r="BI248" s="390">
        <v>3389.61</v>
      </c>
      <c r="BJ248" s="390">
        <v>5995.76</v>
      </c>
      <c r="BK248" s="390">
        <v>548.62</v>
      </c>
      <c r="BL248" s="391" t="e">
        <f t="shared" si="247"/>
        <v>#DIV/0!</v>
      </c>
      <c r="BM248" s="391" t="e">
        <f t="shared" si="248"/>
        <v>#DIV/0!</v>
      </c>
      <c r="BN248" s="391" t="e">
        <f t="shared" si="249"/>
        <v>#DIV/0!</v>
      </c>
      <c r="BO248" s="391" t="e">
        <f t="shared" si="250"/>
        <v>#DIV/0!</v>
      </c>
      <c r="BP248" s="391" t="e">
        <f t="shared" si="251"/>
        <v>#DIV/0!</v>
      </c>
      <c r="BQ248" s="391" t="e">
        <f t="shared" si="252"/>
        <v>#DIV/0!</v>
      </c>
      <c r="BR248" s="391" t="e">
        <f t="shared" si="253"/>
        <v>#DIV/0!</v>
      </c>
      <c r="BS248" s="391" t="e">
        <f t="shared" si="254"/>
        <v>#DIV/0!</v>
      </c>
      <c r="BT248" s="391" t="e">
        <f t="shared" si="255"/>
        <v>#DIV/0!</v>
      </c>
      <c r="BU248" s="391" t="e">
        <f t="shared" si="256"/>
        <v>#DIV/0!</v>
      </c>
      <c r="BV248" s="391" t="e">
        <f t="shared" si="257"/>
        <v>#DIV/0!</v>
      </c>
      <c r="BW248" s="391" t="e">
        <f t="shared" si="258"/>
        <v>#DIV/0!</v>
      </c>
      <c r="BY248" s="388" t="e">
        <f t="shared" si="285"/>
        <v>#DIV/0!</v>
      </c>
      <c r="BZ248" s="392" t="e">
        <f t="shared" si="286"/>
        <v>#DIV/0!</v>
      </c>
      <c r="CA248" s="393" t="e">
        <f t="shared" si="287"/>
        <v>#DIV/0!</v>
      </c>
      <c r="CB248" s="390">
        <f t="shared" si="259"/>
        <v>4621.88</v>
      </c>
      <c r="CC248" s="18" t="e">
        <f t="shared" si="260"/>
        <v>#DIV/0!</v>
      </c>
    </row>
    <row r="249" spans="1:81" s="26" customFormat="1" ht="9" customHeight="1">
      <c r="A249" s="368">
        <v>213</v>
      </c>
      <c r="B249" s="354" t="s">
        <v>831</v>
      </c>
      <c r="C249" s="361">
        <v>1538.2</v>
      </c>
      <c r="D249" s="396">
        <v>710</v>
      </c>
      <c r="E249" s="361"/>
      <c r="F249" s="361"/>
      <c r="G249" s="361">
        <f>ROUND(H249+U249+X249+Z249+AB249+AD249+AF249+AH249+AI249+AJ249+AK249+AL249,2)</f>
        <v>1743919.52</v>
      </c>
      <c r="H249" s="361">
        <f>ROUND(I249+K249+M249+O249+Q249+S249,2)</f>
        <v>1422675.26</v>
      </c>
      <c r="I249" s="178">
        <v>327955.03999999998</v>
      </c>
      <c r="J249" s="190">
        <v>1039</v>
      </c>
      <c r="K249" s="178">
        <v>976298.96</v>
      </c>
      <c r="L249" s="190">
        <v>0</v>
      </c>
      <c r="M249" s="190">
        <v>0</v>
      </c>
      <c r="N249" s="361">
        <v>159</v>
      </c>
      <c r="O249" s="361">
        <v>118421.26</v>
      </c>
      <c r="P249" s="361">
        <v>0</v>
      </c>
      <c r="Q249" s="361">
        <v>0</v>
      </c>
      <c r="R249" s="361">
        <v>0</v>
      </c>
      <c r="S249" s="361">
        <v>0</v>
      </c>
      <c r="T249" s="103">
        <v>0</v>
      </c>
      <c r="U249" s="361">
        <v>0</v>
      </c>
      <c r="V249" s="361"/>
      <c r="W249" s="361">
        <v>0</v>
      </c>
      <c r="X249" s="361">
        <v>0</v>
      </c>
      <c r="Y249" s="380">
        <v>0</v>
      </c>
      <c r="Z249" s="380">
        <v>0</v>
      </c>
      <c r="AA249" s="380">
        <v>0</v>
      </c>
      <c r="AB249" s="380">
        <v>0</v>
      </c>
      <c r="AC249" s="380">
        <v>0</v>
      </c>
      <c r="AD249" s="380">
        <v>0</v>
      </c>
      <c r="AE249" s="380">
        <v>0</v>
      </c>
      <c r="AF249" s="380">
        <v>0</v>
      </c>
      <c r="AG249" s="380">
        <v>0</v>
      </c>
      <c r="AH249" s="380">
        <v>0</v>
      </c>
      <c r="AI249" s="361">
        <v>190672.66</v>
      </c>
      <c r="AJ249" s="380">
        <v>86902.17</v>
      </c>
      <c r="AK249" s="380">
        <v>43669.43</v>
      </c>
      <c r="AL249" s="380">
        <v>0</v>
      </c>
      <c r="AN249" s="390">
        <f>I249/'Приложение 1.1'!J247</f>
        <v>213.20702119360288</v>
      </c>
      <c r="AO249" s="390">
        <f t="shared" si="236"/>
        <v>939.65251203079879</v>
      </c>
      <c r="AP249" s="390" t="e">
        <f t="shared" si="237"/>
        <v>#DIV/0!</v>
      </c>
      <c r="AQ249" s="390">
        <f t="shared" si="238"/>
        <v>744.78779874213831</v>
      </c>
      <c r="AR249" s="390" t="e">
        <f t="shared" si="239"/>
        <v>#DIV/0!</v>
      </c>
      <c r="AS249" s="390" t="e">
        <f t="shared" si="240"/>
        <v>#DIV/0!</v>
      </c>
      <c r="AT249" s="390" t="e">
        <f t="shared" si="241"/>
        <v>#DIV/0!</v>
      </c>
      <c r="AU249" s="390" t="e">
        <f t="shared" si="242"/>
        <v>#DIV/0!</v>
      </c>
      <c r="AV249" s="390" t="e">
        <f t="shared" si="243"/>
        <v>#DIV/0!</v>
      </c>
      <c r="AW249" s="390" t="e">
        <f t="shared" si="244"/>
        <v>#DIV/0!</v>
      </c>
      <c r="AX249" s="390" t="e">
        <f t="shared" si="245"/>
        <v>#DIV/0!</v>
      </c>
      <c r="AY249" s="390">
        <f>AI249/'Приложение 1.1'!J247</f>
        <v>123.95830191132492</v>
      </c>
      <c r="AZ249" s="390">
        <v>730.08</v>
      </c>
      <c r="BA249" s="390">
        <v>2070.12</v>
      </c>
      <c r="BB249" s="390">
        <v>848.92</v>
      </c>
      <c r="BC249" s="390">
        <v>819.73</v>
      </c>
      <c r="BD249" s="390">
        <v>611.5</v>
      </c>
      <c r="BE249" s="390">
        <v>1080.04</v>
      </c>
      <c r="BF249" s="390">
        <v>2102000</v>
      </c>
      <c r="BG249" s="390">
        <f t="shared" si="246"/>
        <v>4422.8500000000004</v>
      </c>
      <c r="BH249" s="390">
        <v>8748.57</v>
      </c>
      <c r="BI249" s="390">
        <v>3389.61</v>
      </c>
      <c r="BJ249" s="390">
        <v>5995.76</v>
      </c>
      <c r="BK249" s="390">
        <v>548.62</v>
      </c>
      <c r="BL249" s="391" t="str">
        <f t="shared" si="247"/>
        <v xml:space="preserve"> </v>
      </c>
      <c r="BM249" s="391" t="str">
        <f t="shared" si="248"/>
        <v xml:space="preserve"> </v>
      </c>
      <c r="BN249" s="391" t="e">
        <f t="shared" si="249"/>
        <v>#DIV/0!</v>
      </c>
      <c r="BO249" s="391" t="str">
        <f t="shared" si="250"/>
        <v xml:space="preserve"> </v>
      </c>
      <c r="BP249" s="391" t="e">
        <f t="shared" si="251"/>
        <v>#DIV/0!</v>
      </c>
      <c r="BQ249" s="391" t="e">
        <f t="shared" si="252"/>
        <v>#DIV/0!</v>
      </c>
      <c r="BR249" s="391" t="e">
        <f t="shared" si="253"/>
        <v>#DIV/0!</v>
      </c>
      <c r="BS249" s="391" t="e">
        <f t="shared" si="254"/>
        <v>#DIV/0!</v>
      </c>
      <c r="BT249" s="391" t="e">
        <f t="shared" si="255"/>
        <v>#DIV/0!</v>
      </c>
      <c r="BU249" s="391" t="e">
        <f t="shared" si="256"/>
        <v>#DIV/0!</v>
      </c>
      <c r="BV249" s="391" t="e">
        <f t="shared" si="257"/>
        <v>#DIV/0!</v>
      </c>
      <c r="BW249" s="391" t="str">
        <f t="shared" si="258"/>
        <v xml:space="preserve"> </v>
      </c>
      <c r="BY249" s="388">
        <f t="shared" si="285"/>
        <v>4.9831525482322716</v>
      </c>
      <c r="BZ249" s="392">
        <f t="shared" si="286"/>
        <v>2.5040966340006334</v>
      </c>
      <c r="CA249" s="393" t="e">
        <f t="shared" si="287"/>
        <v>#DIV/0!</v>
      </c>
      <c r="CB249" s="390">
        <f t="shared" si="259"/>
        <v>4621.88</v>
      </c>
      <c r="CC249" s="18" t="e">
        <f t="shared" si="260"/>
        <v>#DIV/0!</v>
      </c>
    </row>
    <row r="250" spans="1:81" s="26" customFormat="1" ht="27" customHeight="1">
      <c r="A250" s="514" t="s">
        <v>440</v>
      </c>
      <c r="B250" s="514"/>
      <c r="C250" s="361">
        <f>SUM(C249)</f>
        <v>1538.2</v>
      </c>
      <c r="D250" s="361"/>
      <c r="E250" s="361"/>
      <c r="F250" s="361"/>
      <c r="G250" s="361">
        <f>ROUND(SUM(G249),2)</f>
        <v>1743919.52</v>
      </c>
      <c r="H250" s="361">
        <f>ROUND(SUM(H249),2)</f>
        <v>1422675.26</v>
      </c>
      <c r="I250" s="361">
        <f t="shared" ref="I250:AL250" si="288">SUM(I249)</f>
        <v>327955.03999999998</v>
      </c>
      <c r="J250" s="361">
        <f t="shared" si="288"/>
        <v>1039</v>
      </c>
      <c r="K250" s="361">
        <f t="shared" si="288"/>
        <v>976298.96</v>
      </c>
      <c r="L250" s="361">
        <f t="shared" si="288"/>
        <v>0</v>
      </c>
      <c r="M250" s="361">
        <f t="shared" si="288"/>
        <v>0</v>
      </c>
      <c r="N250" s="361">
        <f t="shared" si="288"/>
        <v>159</v>
      </c>
      <c r="O250" s="361">
        <f t="shared" si="288"/>
        <v>118421.26</v>
      </c>
      <c r="P250" s="361">
        <f t="shared" si="288"/>
        <v>0</v>
      </c>
      <c r="Q250" s="361">
        <f t="shared" si="288"/>
        <v>0</v>
      </c>
      <c r="R250" s="361">
        <f t="shared" si="288"/>
        <v>0</v>
      </c>
      <c r="S250" s="361">
        <f t="shared" si="288"/>
        <v>0</v>
      </c>
      <c r="T250" s="103">
        <f t="shared" si="288"/>
        <v>0</v>
      </c>
      <c r="U250" s="361">
        <f t="shared" si="288"/>
        <v>0</v>
      </c>
      <c r="V250" s="361" t="s">
        <v>388</v>
      </c>
      <c r="W250" s="361">
        <f t="shared" si="288"/>
        <v>0</v>
      </c>
      <c r="X250" s="361">
        <f t="shared" si="288"/>
        <v>0</v>
      </c>
      <c r="Y250" s="361">
        <f t="shared" si="288"/>
        <v>0</v>
      </c>
      <c r="Z250" s="361">
        <f t="shared" si="288"/>
        <v>0</v>
      </c>
      <c r="AA250" s="361">
        <f t="shared" si="288"/>
        <v>0</v>
      </c>
      <c r="AB250" s="361">
        <f t="shared" si="288"/>
        <v>0</v>
      </c>
      <c r="AC250" s="361">
        <f t="shared" si="288"/>
        <v>0</v>
      </c>
      <c r="AD250" s="361">
        <f t="shared" si="288"/>
        <v>0</v>
      </c>
      <c r="AE250" s="361">
        <f t="shared" si="288"/>
        <v>0</v>
      </c>
      <c r="AF250" s="361">
        <f t="shared" si="288"/>
        <v>0</v>
      </c>
      <c r="AG250" s="361">
        <f t="shared" si="288"/>
        <v>0</v>
      </c>
      <c r="AH250" s="361">
        <f t="shared" si="288"/>
        <v>0</v>
      </c>
      <c r="AI250" s="361">
        <f t="shared" si="288"/>
        <v>190672.66</v>
      </c>
      <c r="AJ250" s="361">
        <f t="shared" si="288"/>
        <v>86902.17</v>
      </c>
      <c r="AK250" s="361">
        <f t="shared" si="288"/>
        <v>43669.43</v>
      </c>
      <c r="AL250" s="361">
        <f t="shared" si="288"/>
        <v>0</v>
      </c>
      <c r="AN250" s="390">
        <f>I250/'Приложение 1.1'!J248</f>
        <v>213.20702119360288</v>
      </c>
      <c r="AO250" s="390">
        <f t="shared" si="236"/>
        <v>939.65251203079879</v>
      </c>
      <c r="AP250" s="390" t="e">
        <f t="shared" si="237"/>
        <v>#DIV/0!</v>
      </c>
      <c r="AQ250" s="390">
        <f t="shared" si="238"/>
        <v>744.78779874213831</v>
      </c>
      <c r="AR250" s="390" t="e">
        <f t="shared" si="239"/>
        <v>#DIV/0!</v>
      </c>
      <c r="AS250" s="390" t="e">
        <f t="shared" si="240"/>
        <v>#DIV/0!</v>
      </c>
      <c r="AT250" s="390" t="e">
        <f t="shared" si="241"/>
        <v>#DIV/0!</v>
      </c>
      <c r="AU250" s="390" t="e">
        <f t="shared" si="242"/>
        <v>#DIV/0!</v>
      </c>
      <c r="AV250" s="390" t="e">
        <f t="shared" si="243"/>
        <v>#DIV/0!</v>
      </c>
      <c r="AW250" s="390" t="e">
        <f t="shared" si="244"/>
        <v>#DIV/0!</v>
      </c>
      <c r="AX250" s="390" t="e">
        <f t="shared" si="245"/>
        <v>#DIV/0!</v>
      </c>
      <c r="AY250" s="390">
        <f>AI250/'Приложение 1.1'!J248</f>
        <v>123.95830191132492</v>
      </c>
      <c r="AZ250" s="390">
        <v>730.08</v>
      </c>
      <c r="BA250" s="390">
        <v>2070.12</v>
      </c>
      <c r="BB250" s="390">
        <v>848.92</v>
      </c>
      <c r="BC250" s="390">
        <v>819.73</v>
      </c>
      <c r="BD250" s="390">
        <v>611.5</v>
      </c>
      <c r="BE250" s="390">
        <v>1080.04</v>
      </c>
      <c r="BF250" s="390">
        <v>2102000</v>
      </c>
      <c r="BG250" s="390">
        <f t="shared" si="246"/>
        <v>4422.8500000000004</v>
      </c>
      <c r="BH250" s="390">
        <v>8748.57</v>
      </c>
      <c r="BI250" s="390">
        <v>3389.61</v>
      </c>
      <c r="BJ250" s="390">
        <v>5995.76</v>
      </c>
      <c r="BK250" s="390">
        <v>548.62</v>
      </c>
      <c r="BL250" s="391" t="str">
        <f t="shared" si="247"/>
        <v xml:space="preserve"> </v>
      </c>
      <c r="BM250" s="391" t="str">
        <f t="shared" si="248"/>
        <v xml:space="preserve"> </v>
      </c>
      <c r="BN250" s="391" t="e">
        <f t="shared" si="249"/>
        <v>#DIV/0!</v>
      </c>
      <c r="BO250" s="391" t="str">
        <f t="shared" si="250"/>
        <v xml:space="preserve"> </v>
      </c>
      <c r="BP250" s="391" t="e">
        <f t="shared" si="251"/>
        <v>#DIV/0!</v>
      </c>
      <c r="BQ250" s="391" t="e">
        <f t="shared" si="252"/>
        <v>#DIV/0!</v>
      </c>
      <c r="BR250" s="391" t="e">
        <f t="shared" si="253"/>
        <v>#DIV/0!</v>
      </c>
      <c r="BS250" s="391" t="e">
        <f t="shared" si="254"/>
        <v>#DIV/0!</v>
      </c>
      <c r="BT250" s="391" t="e">
        <f t="shared" si="255"/>
        <v>#DIV/0!</v>
      </c>
      <c r="BU250" s="391" t="e">
        <f t="shared" si="256"/>
        <v>#DIV/0!</v>
      </c>
      <c r="BV250" s="391" t="e">
        <f t="shared" si="257"/>
        <v>#DIV/0!</v>
      </c>
      <c r="BW250" s="391" t="str">
        <f t="shared" si="258"/>
        <v xml:space="preserve"> </v>
      </c>
      <c r="BY250" s="388">
        <f t="shared" si="285"/>
        <v>4.9831525482322716</v>
      </c>
      <c r="BZ250" s="392">
        <f t="shared" si="286"/>
        <v>2.5040966340006334</v>
      </c>
      <c r="CA250" s="393" t="e">
        <f t="shared" si="287"/>
        <v>#DIV/0!</v>
      </c>
      <c r="CB250" s="390">
        <f t="shared" si="259"/>
        <v>4621.88</v>
      </c>
      <c r="CC250" s="18" t="e">
        <f t="shared" si="260"/>
        <v>#DIV/0!</v>
      </c>
    </row>
    <row r="251" spans="1:81" s="26" customFormat="1" ht="11.25" customHeight="1">
      <c r="A251" s="443" t="s">
        <v>432</v>
      </c>
      <c r="B251" s="444"/>
      <c r="C251" s="444"/>
      <c r="D251" s="444"/>
      <c r="E251" s="444"/>
      <c r="F251" s="444"/>
      <c r="G251" s="444"/>
      <c r="H251" s="444"/>
      <c r="I251" s="444"/>
      <c r="J251" s="444"/>
      <c r="K251" s="444"/>
      <c r="L251" s="444"/>
      <c r="M251" s="444"/>
      <c r="N251" s="444"/>
      <c r="O251" s="444"/>
      <c r="P251" s="444"/>
      <c r="Q251" s="444"/>
      <c r="R251" s="444"/>
      <c r="S251" s="444"/>
      <c r="T251" s="444"/>
      <c r="U251" s="444"/>
      <c r="V251" s="444"/>
      <c r="W251" s="444"/>
      <c r="X251" s="444"/>
      <c r="Y251" s="444"/>
      <c r="Z251" s="444"/>
      <c r="AA251" s="444"/>
      <c r="AB251" s="444"/>
      <c r="AC251" s="444"/>
      <c r="AD251" s="444"/>
      <c r="AE251" s="444"/>
      <c r="AF251" s="444"/>
      <c r="AG251" s="444"/>
      <c r="AH251" s="444"/>
      <c r="AI251" s="444"/>
      <c r="AJ251" s="444"/>
      <c r="AK251" s="444"/>
      <c r="AL251" s="445"/>
      <c r="AN251" s="390" t="e">
        <f>I251/'Приложение 1.1'!J249</f>
        <v>#DIV/0!</v>
      </c>
      <c r="AO251" s="390" t="e">
        <f t="shared" si="236"/>
        <v>#DIV/0!</v>
      </c>
      <c r="AP251" s="390" t="e">
        <f t="shared" si="237"/>
        <v>#DIV/0!</v>
      </c>
      <c r="AQ251" s="390" t="e">
        <f t="shared" si="238"/>
        <v>#DIV/0!</v>
      </c>
      <c r="AR251" s="390" t="e">
        <f t="shared" si="239"/>
        <v>#DIV/0!</v>
      </c>
      <c r="AS251" s="390" t="e">
        <f t="shared" si="240"/>
        <v>#DIV/0!</v>
      </c>
      <c r="AT251" s="390" t="e">
        <f t="shared" si="241"/>
        <v>#DIV/0!</v>
      </c>
      <c r="AU251" s="390" t="e">
        <f t="shared" si="242"/>
        <v>#DIV/0!</v>
      </c>
      <c r="AV251" s="390" t="e">
        <f t="shared" si="243"/>
        <v>#DIV/0!</v>
      </c>
      <c r="AW251" s="390" t="e">
        <f t="shared" si="244"/>
        <v>#DIV/0!</v>
      </c>
      <c r="AX251" s="390" t="e">
        <f t="shared" si="245"/>
        <v>#DIV/0!</v>
      </c>
      <c r="AY251" s="390" t="e">
        <f>AI251/'Приложение 1.1'!J249</f>
        <v>#DIV/0!</v>
      </c>
      <c r="AZ251" s="390">
        <v>730.08</v>
      </c>
      <c r="BA251" s="390">
        <v>2070.12</v>
      </c>
      <c r="BB251" s="390">
        <v>848.92</v>
      </c>
      <c r="BC251" s="390">
        <v>819.73</v>
      </c>
      <c r="BD251" s="390">
        <v>611.5</v>
      </c>
      <c r="BE251" s="390">
        <v>1080.04</v>
      </c>
      <c r="BF251" s="390">
        <v>2102000</v>
      </c>
      <c r="BG251" s="390">
        <f t="shared" si="246"/>
        <v>4422.8500000000004</v>
      </c>
      <c r="BH251" s="390">
        <v>8748.57</v>
      </c>
      <c r="BI251" s="390">
        <v>3389.61</v>
      </c>
      <c r="BJ251" s="390">
        <v>5995.76</v>
      </c>
      <c r="BK251" s="390">
        <v>548.62</v>
      </c>
      <c r="BL251" s="391" t="e">
        <f t="shared" si="247"/>
        <v>#DIV/0!</v>
      </c>
      <c r="BM251" s="391" t="e">
        <f t="shared" si="248"/>
        <v>#DIV/0!</v>
      </c>
      <c r="BN251" s="391" t="e">
        <f t="shared" si="249"/>
        <v>#DIV/0!</v>
      </c>
      <c r="BO251" s="391" t="e">
        <f t="shared" si="250"/>
        <v>#DIV/0!</v>
      </c>
      <c r="BP251" s="391" t="e">
        <f t="shared" si="251"/>
        <v>#DIV/0!</v>
      </c>
      <c r="BQ251" s="391" t="e">
        <f t="shared" si="252"/>
        <v>#DIV/0!</v>
      </c>
      <c r="BR251" s="391" t="e">
        <f t="shared" si="253"/>
        <v>#DIV/0!</v>
      </c>
      <c r="BS251" s="391" t="e">
        <f t="shared" si="254"/>
        <v>#DIV/0!</v>
      </c>
      <c r="BT251" s="391" t="e">
        <f t="shared" si="255"/>
        <v>#DIV/0!</v>
      </c>
      <c r="BU251" s="391" t="e">
        <f t="shared" si="256"/>
        <v>#DIV/0!</v>
      </c>
      <c r="BV251" s="391" t="e">
        <f t="shared" si="257"/>
        <v>#DIV/0!</v>
      </c>
      <c r="BW251" s="391" t="e">
        <f t="shared" si="258"/>
        <v>#DIV/0!</v>
      </c>
      <c r="BY251" s="388" t="e">
        <f t="shared" si="285"/>
        <v>#DIV/0!</v>
      </c>
      <c r="BZ251" s="392" t="e">
        <f t="shared" si="286"/>
        <v>#DIV/0!</v>
      </c>
      <c r="CA251" s="393" t="e">
        <f t="shared" si="287"/>
        <v>#DIV/0!</v>
      </c>
      <c r="CB251" s="390">
        <f t="shared" si="259"/>
        <v>4621.88</v>
      </c>
      <c r="CC251" s="18" t="e">
        <f t="shared" si="260"/>
        <v>#DIV/0!</v>
      </c>
    </row>
    <row r="252" spans="1:81" s="26" customFormat="1" ht="9" customHeight="1">
      <c r="A252" s="139">
        <v>214</v>
      </c>
      <c r="B252" s="354" t="s">
        <v>837</v>
      </c>
      <c r="C252" s="361">
        <v>516.20000000000005</v>
      </c>
      <c r="D252" s="396"/>
      <c r="E252" s="361"/>
      <c r="F252" s="361"/>
      <c r="G252" s="178">
        <f>ROUND(H252+U252+X252+Z252+AB252+AD252+AF252+AH252+AI252+AJ252+AK252+AL252,2)</f>
        <v>1676393.18</v>
      </c>
      <c r="H252" s="361">
        <f>I252+K252+M252+O252+Q252+S252</f>
        <v>0</v>
      </c>
      <c r="I252" s="190">
        <v>0</v>
      </c>
      <c r="J252" s="190">
        <v>0</v>
      </c>
      <c r="K252" s="190">
        <v>0</v>
      </c>
      <c r="L252" s="190">
        <v>0</v>
      </c>
      <c r="M252" s="190">
        <v>0</v>
      </c>
      <c r="N252" s="361">
        <v>0</v>
      </c>
      <c r="O252" s="361">
        <v>0</v>
      </c>
      <c r="P252" s="361">
        <v>0</v>
      </c>
      <c r="Q252" s="361">
        <v>0</v>
      </c>
      <c r="R252" s="361">
        <v>0</v>
      </c>
      <c r="S252" s="361">
        <v>0</v>
      </c>
      <c r="T252" s="103">
        <v>0</v>
      </c>
      <c r="U252" s="361">
        <v>0</v>
      </c>
      <c r="V252" s="361" t="s">
        <v>976</v>
      </c>
      <c r="W252" s="380">
        <v>460</v>
      </c>
      <c r="X252" s="361">
        <v>1607199</v>
      </c>
      <c r="Y252" s="380">
        <v>0</v>
      </c>
      <c r="Z252" s="380">
        <v>0</v>
      </c>
      <c r="AA252" s="380">
        <v>0</v>
      </c>
      <c r="AB252" s="380">
        <v>0</v>
      </c>
      <c r="AC252" s="380">
        <v>0</v>
      </c>
      <c r="AD252" s="380">
        <v>0</v>
      </c>
      <c r="AE252" s="380">
        <v>0</v>
      </c>
      <c r="AF252" s="380">
        <v>0</v>
      </c>
      <c r="AG252" s="380">
        <v>0</v>
      </c>
      <c r="AH252" s="380">
        <v>0</v>
      </c>
      <c r="AI252" s="380">
        <v>0</v>
      </c>
      <c r="AJ252" s="380">
        <v>41488.660000000003</v>
      </c>
      <c r="AK252" s="380">
        <v>27705.52</v>
      </c>
      <c r="AL252" s="380">
        <v>0</v>
      </c>
      <c r="AN252" s="390">
        <f>I252/'Приложение 1.1'!J250</f>
        <v>0</v>
      </c>
      <c r="AO252" s="390" t="e">
        <f t="shared" si="236"/>
        <v>#DIV/0!</v>
      </c>
      <c r="AP252" s="390" t="e">
        <f t="shared" si="237"/>
        <v>#DIV/0!</v>
      </c>
      <c r="AQ252" s="390" t="e">
        <f t="shared" si="238"/>
        <v>#DIV/0!</v>
      </c>
      <c r="AR252" s="390" t="e">
        <f t="shared" si="239"/>
        <v>#DIV/0!</v>
      </c>
      <c r="AS252" s="390" t="e">
        <f t="shared" si="240"/>
        <v>#DIV/0!</v>
      </c>
      <c r="AT252" s="390" t="e">
        <f t="shared" si="241"/>
        <v>#DIV/0!</v>
      </c>
      <c r="AU252" s="390">
        <f t="shared" si="242"/>
        <v>3493.9108695652176</v>
      </c>
      <c r="AV252" s="390" t="e">
        <f t="shared" si="243"/>
        <v>#DIV/0!</v>
      </c>
      <c r="AW252" s="390" t="e">
        <f t="shared" si="244"/>
        <v>#DIV/0!</v>
      </c>
      <c r="AX252" s="390" t="e">
        <f t="shared" si="245"/>
        <v>#DIV/0!</v>
      </c>
      <c r="AY252" s="390">
        <f>AI252/'Приложение 1.1'!J250</f>
        <v>0</v>
      </c>
      <c r="AZ252" s="390">
        <v>730.08</v>
      </c>
      <c r="BA252" s="390">
        <v>2070.12</v>
      </c>
      <c r="BB252" s="390">
        <v>848.92</v>
      </c>
      <c r="BC252" s="390">
        <v>819.73</v>
      </c>
      <c r="BD252" s="390">
        <v>611.5</v>
      </c>
      <c r="BE252" s="390">
        <v>1080.04</v>
      </c>
      <c r="BF252" s="390">
        <v>2102000</v>
      </c>
      <c r="BG252" s="390">
        <f t="shared" si="246"/>
        <v>4422.8500000000004</v>
      </c>
      <c r="BH252" s="390">
        <v>8748.57</v>
      </c>
      <c r="BI252" s="390">
        <v>3389.61</v>
      </c>
      <c r="BJ252" s="390">
        <v>5995.76</v>
      </c>
      <c r="BK252" s="390">
        <v>548.62</v>
      </c>
      <c r="BL252" s="391" t="str">
        <f t="shared" si="247"/>
        <v xml:space="preserve"> </v>
      </c>
      <c r="BM252" s="391" t="e">
        <f t="shared" si="248"/>
        <v>#DIV/0!</v>
      </c>
      <c r="BN252" s="391" t="e">
        <f t="shared" si="249"/>
        <v>#DIV/0!</v>
      </c>
      <c r="BO252" s="391" t="e">
        <f t="shared" si="250"/>
        <v>#DIV/0!</v>
      </c>
      <c r="BP252" s="391" t="e">
        <f t="shared" si="251"/>
        <v>#DIV/0!</v>
      </c>
      <c r="BQ252" s="391" t="e">
        <f t="shared" si="252"/>
        <v>#DIV/0!</v>
      </c>
      <c r="BR252" s="391" t="e">
        <f t="shared" si="253"/>
        <v>#DIV/0!</v>
      </c>
      <c r="BS252" s="391" t="str">
        <f t="shared" si="254"/>
        <v xml:space="preserve"> </v>
      </c>
      <c r="BT252" s="391" t="e">
        <f t="shared" si="255"/>
        <v>#DIV/0!</v>
      </c>
      <c r="BU252" s="391" t="e">
        <f t="shared" si="256"/>
        <v>#DIV/0!</v>
      </c>
      <c r="BV252" s="391" t="e">
        <f t="shared" si="257"/>
        <v>#DIV/0!</v>
      </c>
      <c r="BW252" s="391" t="str">
        <f t="shared" si="258"/>
        <v xml:space="preserve"> </v>
      </c>
      <c r="BY252" s="388">
        <f t="shared" si="285"/>
        <v>2.4748764487338226</v>
      </c>
      <c r="BZ252" s="392">
        <f t="shared" si="286"/>
        <v>1.6526862749465492</v>
      </c>
      <c r="CA252" s="393">
        <f t="shared" si="287"/>
        <v>3644.3330000000001</v>
      </c>
      <c r="CB252" s="390">
        <f t="shared" si="259"/>
        <v>4621.88</v>
      </c>
      <c r="CC252" s="18" t="str">
        <f t="shared" si="260"/>
        <v xml:space="preserve"> </v>
      </c>
    </row>
    <row r="253" spans="1:81" s="26" customFormat="1" ht="36" customHeight="1">
      <c r="A253" s="514" t="s">
        <v>433</v>
      </c>
      <c r="B253" s="514"/>
      <c r="C253" s="361">
        <f>SUM(C252)</f>
        <v>516.20000000000005</v>
      </c>
      <c r="D253" s="275"/>
      <c r="E253" s="140"/>
      <c r="F253" s="140"/>
      <c r="G253" s="361">
        <f>ROUND(SUM(G252),2)</f>
        <v>1676393.18</v>
      </c>
      <c r="H253" s="361">
        <f t="shared" ref="H253:AL253" si="289">SUM(H252)</f>
        <v>0</v>
      </c>
      <c r="I253" s="361">
        <f t="shared" si="289"/>
        <v>0</v>
      </c>
      <c r="J253" s="361">
        <f t="shared" si="289"/>
        <v>0</v>
      </c>
      <c r="K253" s="361">
        <f t="shared" si="289"/>
        <v>0</v>
      </c>
      <c r="L253" s="361">
        <f t="shared" si="289"/>
        <v>0</v>
      </c>
      <c r="M253" s="361">
        <f t="shared" si="289"/>
        <v>0</v>
      </c>
      <c r="N253" s="361">
        <f t="shared" si="289"/>
        <v>0</v>
      </c>
      <c r="O253" s="361">
        <f t="shared" si="289"/>
        <v>0</v>
      </c>
      <c r="P253" s="361">
        <f t="shared" si="289"/>
        <v>0</v>
      </c>
      <c r="Q253" s="361">
        <f t="shared" si="289"/>
        <v>0</v>
      </c>
      <c r="R253" s="361">
        <f t="shared" si="289"/>
        <v>0</v>
      </c>
      <c r="S253" s="361">
        <f t="shared" si="289"/>
        <v>0</v>
      </c>
      <c r="T253" s="103">
        <f t="shared" si="289"/>
        <v>0</v>
      </c>
      <c r="U253" s="361">
        <f t="shared" si="289"/>
        <v>0</v>
      </c>
      <c r="V253" s="140" t="s">
        <v>388</v>
      </c>
      <c r="W253" s="361">
        <f t="shared" si="289"/>
        <v>460</v>
      </c>
      <c r="X253" s="361">
        <f t="shared" si="289"/>
        <v>1607199</v>
      </c>
      <c r="Y253" s="361">
        <f t="shared" si="289"/>
        <v>0</v>
      </c>
      <c r="Z253" s="361">
        <f t="shared" si="289"/>
        <v>0</v>
      </c>
      <c r="AA253" s="361">
        <f t="shared" si="289"/>
        <v>0</v>
      </c>
      <c r="AB253" s="361">
        <f t="shared" si="289"/>
        <v>0</v>
      </c>
      <c r="AC253" s="361">
        <f t="shared" si="289"/>
        <v>0</v>
      </c>
      <c r="AD253" s="361">
        <f t="shared" si="289"/>
        <v>0</v>
      </c>
      <c r="AE253" s="361">
        <f t="shared" si="289"/>
        <v>0</v>
      </c>
      <c r="AF253" s="361">
        <f t="shared" si="289"/>
        <v>0</v>
      </c>
      <c r="AG253" s="361">
        <f t="shared" si="289"/>
        <v>0</v>
      </c>
      <c r="AH253" s="361">
        <f t="shared" si="289"/>
        <v>0</v>
      </c>
      <c r="AI253" s="361">
        <f t="shared" si="289"/>
        <v>0</v>
      </c>
      <c r="AJ253" s="361">
        <f t="shared" si="289"/>
        <v>41488.660000000003</v>
      </c>
      <c r="AK253" s="361">
        <f t="shared" si="289"/>
        <v>27705.52</v>
      </c>
      <c r="AL253" s="361">
        <f t="shared" si="289"/>
        <v>0</v>
      </c>
      <c r="AN253" s="390">
        <f>I253/'Приложение 1.1'!J251</f>
        <v>0</v>
      </c>
      <c r="AO253" s="390" t="e">
        <f t="shared" si="236"/>
        <v>#DIV/0!</v>
      </c>
      <c r="AP253" s="390" t="e">
        <f t="shared" si="237"/>
        <v>#DIV/0!</v>
      </c>
      <c r="AQ253" s="390" t="e">
        <f t="shared" si="238"/>
        <v>#DIV/0!</v>
      </c>
      <c r="AR253" s="390" t="e">
        <f t="shared" si="239"/>
        <v>#DIV/0!</v>
      </c>
      <c r="AS253" s="390" t="e">
        <f t="shared" si="240"/>
        <v>#DIV/0!</v>
      </c>
      <c r="AT253" s="390" t="e">
        <f t="shared" si="241"/>
        <v>#DIV/0!</v>
      </c>
      <c r="AU253" s="390">
        <f t="shared" si="242"/>
        <v>3493.9108695652176</v>
      </c>
      <c r="AV253" s="390" t="e">
        <f t="shared" si="243"/>
        <v>#DIV/0!</v>
      </c>
      <c r="AW253" s="390" t="e">
        <f t="shared" si="244"/>
        <v>#DIV/0!</v>
      </c>
      <c r="AX253" s="390" t="e">
        <f t="shared" si="245"/>
        <v>#DIV/0!</v>
      </c>
      <c r="AY253" s="390">
        <f>AI253/'Приложение 1.1'!J251</f>
        <v>0</v>
      </c>
      <c r="AZ253" s="390">
        <v>730.08</v>
      </c>
      <c r="BA253" s="390">
        <v>2070.12</v>
      </c>
      <c r="BB253" s="390">
        <v>848.92</v>
      </c>
      <c r="BC253" s="390">
        <v>819.73</v>
      </c>
      <c r="BD253" s="390">
        <v>611.5</v>
      </c>
      <c r="BE253" s="390">
        <v>1080.04</v>
      </c>
      <c r="BF253" s="390">
        <v>2102000</v>
      </c>
      <c r="BG253" s="390">
        <f t="shared" si="246"/>
        <v>4422.8500000000004</v>
      </c>
      <c r="BH253" s="390">
        <v>8748.57</v>
      </c>
      <c r="BI253" s="390">
        <v>3389.61</v>
      </c>
      <c r="BJ253" s="390">
        <v>5995.76</v>
      </c>
      <c r="BK253" s="390">
        <v>548.62</v>
      </c>
      <c r="BL253" s="391" t="str">
        <f t="shared" si="247"/>
        <v xml:space="preserve"> </v>
      </c>
      <c r="BM253" s="391" t="e">
        <f t="shared" si="248"/>
        <v>#DIV/0!</v>
      </c>
      <c r="BN253" s="391" t="e">
        <f t="shared" si="249"/>
        <v>#DIV/0!</v>
      </c>
      <c r="BO253" s="391" t="e">
        <f t="shared" si="250"/>
        <v>#DIV/0!</v>
      </c>
      <c r="BP253" s="391" t="e">
        <f t="shared" si="251"/>
        <v>#DIV/0!</v>
      </c>
      <c r="BQ253" s="391" t="e">
        <f t="shared" si="252"/>
        <v>#DIV/0!</v>
      </c>
      <c r="BR253" s="391" t="e">
        <f t="shared" si="253"/>
        <v>#DIV/0!</v>
      </c>
      <c r="BS253" s="391" t="str">
        <f t="shared" si="254"/>
        <v xml:space="preserve"> </v>
      </c>
      <c r="BT253" s="391" t="e">
        <f t="shared" si="255"/>
        <v>#DIV/0!</v>
      </c>
      <c r="BU253" s="391" t="e">
        <f t="shared" si="256"/>
        <v>#DIV/0!</v>
      </c>
      <c r="BV253" s="391" t="e">
        <f t="shared" si="257"/>
        <v>#DIV/0!</v>
      </c>
      <c r="BW253" s="391" t="str">
        <f t="shared" si="258"/>
        <v xml:space="preserve"> </v>
      </c>
      <c r="BY253" s="388">
        <f t="shared" si="285"/>
        <v>2.4748764487338226</v>
      </c>
      <c r="BZ253" s="392">
        <f t="shared" si="286"/>
        <v>1.6526862749465492</v>
      </c>
      <c r="CA253" s="393">
        <f t="shared" si="287"/>
        <v>3644.3330000000001</v>
      </c>
      <c r="CB253" s="390">
        <f t="shared" si="259"/>
        <v>4621.88</v>
      </c>
      <c r="CC253" s="18" t="str">
        <f t="shared" si="260"/>
        <v xml:space="preserve"> </v>
      </c>
    </row>
    <row r="254" spans="1:81" s="26" customFormat="1" ht="12.75" customHeight="1">
      <c r="A254" s="443" t="s">
        <v>841</v>
      </c>
      <c r="B254" s="444"/>
      <c r="C254" s="444"/>
      <c r="D254" s="444"/>
      <c r="E254" s="444"/>
      <c r="F254" s="444"/>
      <c r="G254" s="444"/>
      <c r="H254" s="444"/>
      <c r="I254" s="444"/>
      <c r="J254" s="444"/>
      <c r="K254" s="444"/>
      <c r="L254" s="444"/>
      <c r="M254" s="444"/>
      <c r="N254" s="444"/>
      <c r="O254" s="444"/>
      <c r="P254" s="444"/>
      <c r="Q254" s="444"/>
      <c r="R254" s="444"/>
      <c r="S254" s="444"/>
      <c r="T254" s="444"/>
      <c r="U254" s="444"/>
      <c r="V254" s="444"/>
      <c r="W254" s="444"/>
      <c r="X254" s="444"/>
      <c r="Y254" s="444"/>
      <c r="Z254" s="444"/>
      <c r="AA254" s="444"/>
      <c r="AB254" s="444"/>
      <c r="AC254" s="444"/>
      <c r="AD254" s="444"/>
      <c r="AE254" s="444"/>
      <c r="AF254" s="444"/>
      <c r="AG254" s="444"/>
      <c r="AH254" s="444"/>
      <c r="AI254" s="444"/>
      <c r="AJ254" s="444"/>
      <c r="AK254" s="444"/>
      <c r="AL254" s="445"/>
      <c r="AN254" s="390" t="e">
        <f>I254/'Приложение 1.1'!J252</f>
        <v>#DIV/0!</v>
      </c>
      <c r="AO254" s="390" t="e">
        <f t="shared" si="236"/>
        <v>#DIV/0!</v>
      </c>
      <c r="AP254" s="390" t="e">
        <f t="shared" si="237"/>
        <v>#DIV/0!</v>
      </c>
      <c r="AQ254" s="390" t="e">
        <f t="shared" si="238"/>
        <v>#DIV/0!</v>
      </c>
      <c r="AR254" s="390" t="e">
        <f t="shared" si="239"/>
        <v>#DIV/0!</v>
      </c>
      <c r="AS254" s="390" t="e">
        <f t="shared" si="240"/>
        <v>#DIV/0!</v>
      </c>
      <c r="AT254" s="390" t="e">
        <f t="shared" si="241"/>
        <v>#DIV/0!</v>
      </c>
      <c r="AU254" s="390" t="e">
        <f t="shared" si="242"/>
        <v>#DIV/0!</v>
      </c>
      <c r="AV254" s="390" t="e">
        <f t="shared" si="243"/>
        <v>#DIV/0!</v>
      </c>
      <c r="AW254" s="390" t="e">
        <f t="shared" si="244"/>
        <v>#DIV/0!</v>
      </c>
      <c r="AX254" s="390" t="e">
        <f t="shared" si="245"/>
        <v>#DIV/0!</v>
      </c>
      <c r="AY254" s="390" t="e">
        <f>AI254/'Приложение 1.1'!J252</f>
        <v>#DIV/0!</v>
      </c>
      <c r="AZ254" s="390">
        <v>730.08</v>
      </c>
      <c r="BA254" s="390">
        <v>2070.12</v>
      </c>
      <c r="BB254" s="390">
        <v>848.92</v>
      </c>
      <c r="BC254" s="390">
        <v>819.73</v>
      </c>
      <c r="BD254" s="390">
        <v>611.5</v>
      </c>
      <c r="BE254" s="390">
        <v>1080.04</v>
      </c>
      <c r="BF254" s="390">
        <v>2102000</v>
      </c>
      <c r="BG254" s="390">
        <f t="shared" si="246"/>
        <v>4422.8500000000004</v>
      </c>
      <c r="BH254" s="390">
        <v>8748.57</v>
      </c>
      <c r="BI254" s="390">
        <v>3389.61</v>
      </c>
      <c r="BJ254" s="390">
        <v>5995.76</v>
      </c>
      <c r="BK254" s="390">
        <v>548.62</v>
      </c>
      <c r="BL254" s="391" t="e">
        <f t="shared" si="247"/>
        <v>#DIV/0!</v>
      </c>
      <c r="BM254" s="391" t="e">
        <f t="shared" si="248"/>
        <v>#DIV/0!</v>
      </c>
      <c r="BN254" s="391" t="e">
        <f t="shared" si="249"/>
        <v>#DIV/0!</v>
      </c>
      <c r="BO254" s="391" t="e">
        <f t="shared" si="250"/>
        <v>#DIV/0!</v>
      </c>
      <c r="BP254" s="391" t="e">
        <f t="shared" si="251"/>
        <v>#DIV/0!</v>
      </c>
      <c r="BQ254" s="391" t="e">
        <f t="shared" si="252"/>
        <v>#DIV/0!</v>
      </c>
      <c r="BR254" s="391" t="e">
        <f t="shared" si="253"/>
        <v>#DIV/0!</v>
      </c>
      <c r="BS254" s="391" t="e">
        <f t="shared" si="254"/>
        <v>#DIV/0!</v>
      </c>
      <c r="BT254" s="391" t="e">
        <f t="shared" si="255"/>
        <v>#DIV/0!</v>
      </c>
      <c r="BU254" s="391" t="e">
        <f t="shared" si="256"/>
        <v>#DIV/0!</v>
      </c>
      <c r="BV254" s="391" t="e">
        <f t="shared" si="257"/>
        <v>#DIV/0!</v>
      </c>
      <c r="BW254" s="391" t="e">
        <f t="shared" si="258"/>
        <v>#DIV/0!</v>
      </c>
      <c r="BY254" s="388" t="e">
        <f t="shared" si="285"/>
        <v>#DIV/0!</v>
      </c>
      <c r="BZ254" s="392" t="e">
        <f t="shared" si="286"/>
        <v>#DIV/0!</v>
      </c>
      <c r="CA254" s="393" t="e">
        <f t="shared" si="287"/>
        <v>#DIV/0!</v>
      </c>
      <c r="CB254" s="390">
        <f t="shared" si="259"/>
        <v>4621.88</v>
      </c>
      <c r="CC254" s="18" t="e">
        <f t="shared" si="260"/>
        <v>#DIV/0!</v>
      </c>
    </row>
    <row r="255" spans="1:81" s="26" customFormat="1" ht="9" customHeight="1">
      <c r="A255" s="139">
        <v>215</v>
      </c>
      <c r="B255" s="354" t="s">
        <v>838</v>
      </c>
      <c r="C255" s="361">
        <v>634.20000000000005</v>
      </c>
      <c r="D255" s="396"/>
      <c r="E255" s="361"/>
      <c r="F255" s="361"/>
      <c r="G255" s="361">
        <f>H255+U255+X255+Z255+AB255+AD255+AF255+AH255+AI255+AJ255+AK255+AL255</f>
        <v>1264812.56</v>
      </c>
      <c r="H255" s="361">
        <f>I255+K255+M255+O255+Q255+S255</f>
        <v>0</v>
      </c>
      <c r="I255" s="190">
        <v>0</v>
      </c>
      <c r="J255" s="190">
        <v>0</v>
      </c>
      <c r="K255" s="190">
        <v>0</v>
      </c>
      <c r="L255" s="190">
        <v>0</v>
      </c>
      <c r="M255" s="190">
        <v>0</v>
      </c>
      <c r="N255" s="361">
        <v>0</v>
      </c>
      <c r="O255" s="361">
        <v>0</v>
      </c>
      <c r="P255" s="361">
        <v>0</v>
      </c>
      <c r="Q255" s="361">
        <v>0</v>
      </c>
      <c r="R255" s="361">
        <v>0</v>
      </c>
      <c r="S255" s="361">
        <v>0</v>
      </c>
      <c r="T255" s="103">
        <v>0</v>
      </c>
      <c r="U255" s="361">
        <v>0</v>
      </c>
      <c r="V255" s="361" t="s">
        <v>975</v>
      </c>
      <c r="W255" s="380">
        <v>470.22</v>
      </c>
      <c r="X255" s="361">
        <v>1205782</v>
      </c>
      <c r="Y255" s="380">
        <v>0</v>
      </c>
      <c r="Z255" s="380">
        <v>0</v>
      </c>
      <c r="AA255" s="380">
        <v>0</v>
      </c>
      <c r="AB255" s="380">
        <v>0</v>
      </c>
      <c r="AC255" s="380">
        <v>0</v>
      </c>
      <c r="AD255" s="380">
        <v>0</v>
      </c>
      <c r="AE255" s="380">
        <v>0</v>
      </c>
      <c r="AF255" s="380">
        <v>0</v>
      </c>
      <c r="AG255" s="380">
        <v>0</v>
      </c>
      <c r="AH255" s="380">
        <v>0</v>
      </c>
      <c r="AI255" s="380">
        <v>0</v>
      </c>
      <c r="AJ255" s="380">
        <v>35394.58</v>
      </c>
      <c r="AK255" s="380">
        <v>23635.98</v>
      </c>
      <c r="AL255" s="380">
        <v>0</v>
      </c>
      <c r="AN255" s="390">
        <f>I255/'Приложение 1.1'!J253</f>
        <v>0</v>
      </c>
      <c r="AO255" s="390" t="e">
        <f t="shared" si="236"/>
        <v>#DIV/0!</v>
      </c>
      <c r="AP255" s="390" t="e">
        <f t="shared" si="237"/>
        <v>#DIV/0!</v>
      </c>
      <c r="AQ255" s="390" t="e">
        <f t="shared" si="238"/>
        <v>#DIV/0!</v>
      </c>
      <c r="AR255" s="390" t="e">
        <f t="shared" si="239"/>
        <v>#DIV/0!</v>
      </c>
      <c r="AS255" s="390" t="e">
        <f t="shared" si="240"/>
        <v>#DIV/0!</v>
      </c>
      <c r="AT255" s="390" t="e">
        <f t="shared" si="241"/>
        <v>#DIV/0!</v>
      </c>
      <c r="AU255" s="390">
        <f t="shared" si="242"/>
        <v>2564.293309514695</v>
      </c>
      <c r="AV255" s="390" t="e">
        <f t="shared" si="243"/>
        <v>#DIV/0!</v>
      </c>
      <c r="AW255" s="390" t="e">
        <f t="shared" si="244"/>
        <v>#DIV/0!</v>
      </c>
      <c r="AX255" s="390" t="e">
        <f t="shared" si="245"/>
        <v>#DIV/0!</v>
      </c>
      <c r="AY255" s="390">
        <f>AI255/'Приложение 1.1'!J253</f>
        <v>0</v>
      </c>
      <c r="AZ255" s="390">
        <v>730.08</v>
      </c>
      <c r="BA255" s="390">
        <v>2070.12</v>
      </c>
      <c r="BB255" s="390">
        <v>848.92</v>
      </c>
      <c r="BC255" s="390">
        <v>819.73</v>
      </c>
      <c r="BD255" s="390">
        <v>611.5</v>
      </c>
      <c r="BE255" s="390">
        <v>1080.04</v>
      </c>
      <c r="BF255" s="390">
        <v>2102000</v>
      </c>
      <c r="BG255" s="390">
        <f t="shared" si="246"/>
        <v>4607.6000000000004</v>
      </c>
      <c r="BH255" s="390">
        <v>8748.57</v>
      </c>
      <c r="BI255" s="390">
        <v>3389.61</v>
      </c>
      <c r="BJ255" s="390">
        <v>5995.76</v>
      </c>
      <c r="BK255" s="390">
        <v>548.62</v>
      </c>
      <c r="BL255" s="391" t="str">
        <f t="shared" si="247"/>
        <v xml:space="preserve"> </v>
      </c>
      <c r="BM255" s="391" t="e">
        <f t="shared" si="248"/>
        <v>#DIV/0!</v>
      </c>
      <c r="BN255" s="391" t="e">
        <f t="shared" si="249"/>
        <v>#DIV/0!</v>
      </c>
      <c r="BO255" s="391" t="e">
        <f t="shared" si="250"/>
        <v>#DIV/0!</v>
      </c>
      <c r="BP255" s="391" t="e">
        <f t="shared" si="251"/>
        <v>#DIV/0!</v>
      </c>
      <c r="BQ255" s="391" t="e">
        <f t="shared" si="252"/>
        <v>#DIV/0!</v>
      </c>
      <c r="BR255" s="391" t="e">
        <f t="shared" si="253"/>
        <v>#DIV/0!</v>
      </c>
      <c r="BS255" s="391" t="str">
        <f t="shared" si="254"/>
        <v xml:space="preserve"> </v>
      </c>
      <c r="BT255" s="391" t="e">
        <f t="shared" si="255"/>
        <v>#DIV/0!</v>
      </c>
      <c r="BU255" s="391" t="e">
        <f t="shared" si="256"/>
        <v>#DIV/0!</v>
      </c>
      <c r="BV255" s="391" t="e">
        <f t="shared" si="257"/>
        <v>#DIV/0!</v>
      </c>
      <c r="BW255" s="391" t="str">
        <f t="shared" si="258"/>
        <v xml:space="preserve"> </v>
      </c>
      <c r="BY255" s="388">
        <f t="shared" si="285"/>
        <v>2.7984051644774937</v>
      </c>
      <c r="BZ255" s="392">
        <f t="shared" si="286"/>
        <v>1.868733814597793</v>
      </c>
      <c r="CA255" s="393">
        <f t="shared" si="287"/>
        <v>2689.8314831355538</v>
      </c>
      <c r="CB255" s="390">
        <f t="shared" si="259"/>
        <v>4814.95</v>
      </c>
      <c r="CC255" s="18" t="str">
        <f t="shared" si="260"/>
        <v xml:space="preserve"> </v>
      </c>
    </row>
    <row r="256" spans="1:81" s="26" customFormat="1" ht="24" customHeight="1">
      <c r="A256" s="514" t="s">
        <v>984</v>
      </c>
      <c r="B256" s="514"/>
      <c r="C256" s="361">
        <f>SUM(C255)</f>
        <v>634.20000000000005</v>
      </c>
      <c r="D256" s="275"/>
      <c r="E256" s="140"/>
      <c r="F256" s="140"/>
      <c r="G256" s="361">
        <f>ROUND(SUM(G255),2)</f>
        <v>1264812.56</v>
      </c>
      <c r="H256" s="361">
        <f t="shared" ref="H256:AL256" si="290">SUM(H255)</f>
        <v>0</v>
      </c>
      <c r="I256" s="361">
        <f t="shared" si="290"/>
        <v>0</v>
      </c>
      <c r="J256" s="361">
        <f t="shared" si="290"/>
        <v>0</v>
      </c>
      <c r="K256" s="361">
        <f t="shared" si="290"/>
        <v>0</v>
      </c>
      <c r="L256" s="361">
        <f t="shared" si="290"/>
        <v>0</v>
      </c>
      <c r="M256" s="361">
        <f t="shared" si="290"/>
        <v>0</v>
      </c>
      <c r="N256" s="361">
        <f t="shared" si="290"/>
        <v>0</v>
      </c>
      <c r="O256" s="361">
        <f t="shared" si="290"/>
        <v>0</v>
      </c>
      <c r="P256" s="361">
        <f t="shared" si="290"/>
        <v>0</v>
      </c>
      <c r="Q256" s="361">
        <f t="shared" si="290"/>
        <v>0</v>
      </c>
      <c r="R256" s="361">
        <f t="shared" si="290"/>
        <v>0</v>
      </c>
      <c r="S256" s="361">
        <f t="shared" si="290"/>
        <v>0</v>
      </c>
      <c r="T256" s="103">
        <f t="shared" si="290"/>
        <v>0</v>
      </c>
      <c r="U256" s="361">
        <f t="shared" si="290"/>
        <v>0</v>
      </c>
      <c r="V256" s="140" t="s">
        <v>388</v>
      </c>
      <c r="W256" s="361">
        <f t="shared" si="290"/>
        <v>470.22</v>
      </c>
      <c r="X256" s="361">
        <f t="shared" si="290"/>
        <v>1205782</v>
      </c>
      <c r="Y256" s="361">
        <f t="shared" si="290"/>
        <v>0</v>
      </c>
      <c r="Z256" s="361">
        <f t="shared" si="290"/>
        <v>0</v>
      </c>
      <c r="AA256" s="361">
        <f t="shared" si="290"/>
        <v>0</v>
      </c>
      <c r="AB256" s="361">
        <f t="shared" si="290"/>
        <v>0</v>
      </c>
      <c r="AC256" s="361">
        <f t="shared" si="290"/>
        <v>0</v>
      </c>
      <c r="AD256" s="361">
        <f t="shared" si="290"/>
        <v>0</v>
      </c>
      <c r="AE256" s="361">
        <f t="shared" si="290"/>
        <v>0</v>
      </c>
      <c r="AF256" s="361">
        <f t="shared" si="290"/>
        <v>0</v>
      </c>
      <c r="AG256" s="361">
        <f t="shared" si="290"/>
        <v>0</v>
      </c>
      <c r="AH256" s="361">
        <f t="shared" si="290"/>
        <v>0</v>
      </c>
      <c r="AI256" s="361">
        <f t="shared" si="290"/>
        <v>0</v>
      </c>
      <c r="AJ256" s="361">
        <f t="shared" si="290"/>
        <v>35394.58</v>
      </c>
      <c r="AK256" s="361">
        <f t="shared" si="290"/>
        <v>23635.98</v>
      </c>
      <c r="AL256" s="361">
        <f t="shared" si="290"/>
        <v>0</v>
      </c>
      <c r="AN256" s="390">
        <f>I256/'Приложение 1.1'!J254</f>
        <v>0</v>
      </c>
      <c r="AO256" s="390" t="e">
        <f t="shared" si="236"/>
        <v>#DIV/0!</v>
      </c>
      <c r="AP256" s="390" t="e">
        <f t="shared" si="237"/>
        <v>#DIV/0!</v>
      </c>
      <c r="AQ256" s="390" t="e">
        <f t="shared" si="238"/>
        <v>#DIV/0!</v>
      </c>
      <c r="AR256" s="390" t="e">
        <f t="shared" si="239"/>
        <v>#DIV/0!</v>
      </c>
      <c r="AS256" s="390" t="e">
        <f t="shared" si="240"/>
        <v>#DIV/0!</v>
      </c>
      <c r="AT256" s="390" t="e">
        <f t="shared" si="241"/>
        <v>#DIV/0!</v>
      </c>
      <c r="AU256" s="390">
        <f t="shared" si="242"/>
        <v>2564.293309514695</v>
      </c>
      <c r="AV256" s="390" t="e">
        <f t="shared" si="243"/>
        <v>#DIV/0!</v>
      </c>
      <c r="AW256" s="390" t="e">
        <f t="shared" si="244"/>
        <v>#DIV/0!</v>
      </c>
      <c r="AX256" s="390" t="e">
        <f t="shared" si="245"/>
        <v>#DIV/0!</v>
      </c>
      <c r="AY256" s="390">
        <f>AI256/'Приложение 1.1'!J254</f>
        <v>0</v>
      </c>
      <c r="AZ256" s="390">
        <v>730.08</v>
      </c>
      <c r="BA256" s="390">
        <v>2070.12</v>
      </c>
      <c r="BB256" s="390">
        <v>848.92</v>
      </c>
      <c r="BC256" s="390">
        <v>819.73</v>
      </c>
      <c r="BD256" s="390">
        <v>611.5</v>
      </c>
      <c r="BE256" s="390">
        <v>1080.04</v>
      </c>
      <c r="BF256" s="390">
        <v>2102000</v>
      </c>
      <c r="BG256" s="390">
        <f t="shared" si="246"/>
        <v>4422.8500000000004</v>
      </c>
      <c r="BH256" s="390">
        <v>8748.57</v>
      </c>
      <c r="BI256" s="390">
        <v>3389.61</v>
      </c>
      <c r="BJ256" s="390">
        <v>5995.76</v>
      </c>
      <c r="BK256" s="390">
        <v>548.62</v>
      </c>
      <c r="BL256" s="391" t="str">
        <f t="shared" si="247"/>
        <v xml:space="preserve"> </v>
      </c>
      <c r="BM256" s="391" t="e">
        <f t="shared" si="248"/>
        <v>#DIV/0!</v>
      </c>
      <c r="BN256" s="391" t="e">
        <f t="shared" si="249"/>
        <v>#DIV/0!</v>
      </c>
      <c r="BO256" s="391" t="e">
        <f t="shared" si="250"/>
        <v>#DIV/0!</v>
      </c>
      <c r="BP256" s="391" t="e">
        <f t="shared" si="251"/>
        <v>#DIV/0!</v>
      </c>
      <c r="BQ256" s="391" t="e">
        <f t="shared" si="252"/>
        <v>#DIV/0!</v>
      </c>
      <c r="BR256" s="391" t="e">
        <f t="shared" si="253"/>
        <v>#DIV/0!</v>
      </c>
      <c r="BS256" s="391" t="str">
        <f t="shared" si="254"/>
        <v xml:space="preserve"> </v>
      </c>
      <c r="BT256" s="391" t="e">
        <f t="shared" si="255"/>
        <v>#DIV/0!</v>
      </c>
      <c r="BU256" s="391" t="e">
        <f t="shared" si="256"/>
        <v>#DIV/0!</v>
      </c>
      <c r="BV256" s="391" t="e">
        <f t="shared" si="257"/>
        <v>#DIV/0!</v>
      </c>
      <c r="BW256" s="391" t="str">
        <f t="shared" si="258"/>
        <v xml:space="preserve"> </v>
      </c>
      <c r="BY256" s="388">
        <f t="shared" si="285"/>
        <v>2.7984051644774937</v>
      </c>
      <c r="BZ256" s="392">
        <f t="shared" si="286"/>
        <v>1.868733814597793</v>
      </c>
      <c r="CA256" s="393">
        <f t="shared" si="287"/>
        <v>2689.8314831355538</v>
      </c>
      <c r="CB256" s="390">
        <f t="shared" si="259"/>
        <v>4621.88</v>
      </c>
      <c r="CC256" s="18" t="str">
        <f t="shared" si="260"/>
        <v xml:space="preserve"> </v>
      </c>
    </row>
    <row r="257" spans="1:81" s="26" customFormat="1" ht="12" customHeight="1">
      <c r="A257" s="575" t="s">
        <v>406</v>
      </c>
      <c r="B257" s="576"/>
      <c r="C257" s="576"/>
      <c r="D257" s="576"/>
      <c r="E257" s="576"/>
      <c r="F257" s="576"/>
      <c r="G257" s="576"/>
      <c r="H257" s="576"/>
      <c r="I257" s="576"/>
      <c r="J257" s="576"/>
      <c r="K257" s="576"/>
      <c r="L257" s="576"/>
      <c r="M257" s="576"/>
      <c r="N257" s="576"/>
      <c r="O257" s="576"/>
      <c r="P257" s="576"/>
      <c r="Q257" s="576"/>
      <c r="R257" s="576"/>
      <c r="S257" s="576"/>
      <c r="T257" s="576"/>
      <c r="U257" s="576"/>
      <c r="V257" s="576"/>
      <c r="W257" s="576"/>
      <c r="X257" s="576"/>
      <c r="Y257" s="576"/>
      <c r="Z257" s="576"/>
      <c r="AA257" s="576"/>
      <c r="AB257" s="576"/>
      <c r="AC257" s="576"/>
      <c r="AD257" s="576"/>
      <c r="AE257" s="576"/>
      <c r="AF257" s="576"/>
      <c r="AG257" s="576"/>
      <c r="AH257" s="576"/>
      <c r="AI257" s="576"/>
      <c r="AJ257" s="576"/>
      <c r="AK257" s="576"/>
      <c r="AL257" s="580"/>
      <c r="AN257" s="390" t="e">
        <f>I257/'Приложение 1.1'!J255</f>
        <v>#DIV/0!</v>
      </c>
      <c r="AO257" s="390" t="e">
        <f t="shared" si="236"/>
        <v>#DIV/0!</v>
      </c>
      <c r="AP257" s="390" t="e">
        <f t="shared" si="237"/>
        <v>#DIV/0!</v>
      </c>
      <c r="AQ257" s="390" t="e">
        <f t="shared" si="238"/>
        <v>#DIV/0!</v>
      </c>
      <c r="AR257" s="390" t="e">
        <f t="shared" si="239"/>
        <v>#DIV/0!</v>
      </c>
      <c r="AS257" s="390" t="e">
        <f t="shared" si="240"/>
        <v>#DIV/0!</v>
      </c>
      <c r="AT257" s="390" t="e">
        <f t="shared" si="241"/>
        <v>#DIV/0!</v>
      </c>
      <c r="AU257" s="390" t="e">
        <f t="shared" si="242"/>
        <v>#DIV/0!</v>
      </c>
      <c r="AV257" s="390" t="e">
        <f t="shared" si="243"/>
        <v>#DIV/0!</v>
      </c>
      <c r="AW257" s="390" t="e">
        <f t="shared" si="244"/>
        <v>#DIV/0!</v>
      </c>
      <c r="AX257" s="390" t="e">
        <f t="shared" si="245"/>
        <v>#DIV/0!</v>
      </c>
      <c r="AY257" s="390" t="e">
        <f>AI257/'Приложение 1.1'!J255</f>
        <v>#DIV/0!</v>
      </c>
      <c r="AZ257" s="390">
        <v>730.08</v>
      </c>
      <c r="BA257" s="390">
        <v>2070.12</v>
      </c>
      <c r="BB257" s="390">
        <v>848.92</v>
      </c>
      <c r="BC257" s="390">
        <v>819.73</v>
      </c>
      <c r="BD257" s="390">
        <v>611.5</v>
      </c>
      <c r="BE257" s="390">
        <v>1080.04</v>
      </c>
      <c r="BF257" s="390">
        <v>2102000</v>
      </c>
      <c r="BG257" s="390">
        <f t="shared" si="246"/>
        <v>4422.8500000000004</v>
      </c>
      <c r="BH257" s="390">
        <v>8748.57</v>
      </c>
      <c r="BI257" s="390">
        <v>3389.61</v>
      </c>
      <c r="BJ257" s="390">
        <v>5995.76</v>
      </c>
      <c r="BK257" s="390">
        <v>548.62</v>
      </c>
      <c r="BL257" s="391" t="e">
        <f t="shared" si="247"/>
        <v>#DIV/0!</v>
      </c>
      <c r="BM257" s="391" t="e">
        <f t="shared" si="248"/>
        <v>#DIV/0!</v>
      </c>
      <c r="BN257" s="391" t="e">
        <f t="shared" si="249"/>
        <v>#DIV/0!</v>
      </c>
      <c r="BO257" s="391" t="e">
        <f t="shared" si="250"/>
        <v>#DIV/0!</v>
      </c>
      <c r="BP257" s="391" t="e">
        <f t="shared" si="251"/>
        <v>#DIV/0!</v>
      </c>
      <c r="BQ257" s="391" t="e">
        <f t="shared" si="252"/>
        <v>#DIV/0!</v>
      </c>
      <c r="BR257" s="391" t="e">
        <f t="shared" si="253"/>
        <v>#DIV/0!</v>
      </c>
      <c r="BS257" s="391" t="e">
        <f t="shared" si="254"/>
        <v>#DIV/0!</v>
      </c>
      <c r="BT257" s="391" t="e">
        <f t="shared" si="255"/>
        <v>#DIV/0!</v>
      </c>
      <c r="BU257" s="391" t="e">
        <f t="shared" si="256"/>
        <v>#DIV/0!</v>
      </c>
      <c r="BV257" s="391" t="e">
        <f t="shared" si="257"/>
        <v>#DIV/0!</v>
      </c>
      <c r="BW257" s="391" t="e">
        <f t="shared" si="258"/>
        <v>#DIV/0!</v>
      </c>
      <c r="BY257" s="388" t="e">
        <f t="shared" si="285"/>
        <v>#DIV/0!</v>
      </c>
      <c r="BZ257" s="392" t="e">
        <f t="shared" si="286"/>
        <v>#DIV/0!</v>
      </c>
      <c r="CA257" s="393" t="e">
        <f t="shared" si="287"/>
        <v>#DIV/0!</v>
      </c>
      <c r="CB257" s="390">
        <f t="shared" si="259"/>
        <v>4621.88</v>
      </c>
      <c r="CC257" s="18" t="e">
        <f t="shared" si="260"/>
        <v>#DIV/0!</v>
      </c>
    </row>
    <row r="258" spans="1:81" s="26" customFormat="1" ht="9" customHeight="1">
      <c r="A258" s="114">
        <v>216</v>
      </c>
      <c r="B258" s="123" t="s">
        <v>864</v>
      </c>
      <c r="C258" s="361">
        <v>1137.9000000000001</v>
      </c>
      <c r="D258" s="396"/>
      <c r="E258" s="361"/>
      <c r="F258" s="361"/>
      <c r="G258" s="178">
        <f>ROUND(H258+U258+X258+Z258+AB258+AD258+AF258+AH258+AI258+AJ258+AK258+AL258,2)</f>
        <v>2527049.2599999998</v>
      </c>
      <c r="H258" s="361">
        <f>I258+K258+M258+O258+Q258+S258</f>
        <v>0</v>
      </c>
      <c r="I258" s="190">
        <v>0</v>
      </c>
      <c r="J258" s="190">
        <v>0</v>
      </c>
      <c r="K258" s="190">
        <v>0</v>
      </c>
      <c r="L258" s="190">
        <v>0</v>
      </c>
      <c r="M258" s="190">
        <v>0</v>
      </c>
      <c r="N258" s="361">
        <v>0</v>
      </c>
      <c r="O258" s="361">
        <v>0</v>
      </c>
      <c r="P258" s="361">
        <v>0</v>
      </c>
      <c r="Q258" s="361">
        <v>0</v>
      </c>
      <c r="R258" s="361">
        <v>0</v>
      </c>
      <c r="S258" s="361">
        <v>0</v>
      </c>
      <c r="T258" s="103">
        <v>0</v>
      </c>
      <c r="U258" s="361">
        <v>0</v>
      </c>
      <c r="V258" s="361" t="s">
        <v>975</v>
      </c>
      <c r="W258" s="361">
        <v>601.20000000000005</v>
      </c>
      <c r="X258" s="361">
        <v>2461161.09</v>
      </c>
      <c r="Y258" s="380">
        <v>0</v>
      </c>
      <c r="Z258" s="380">
        <v>0</v>
      </c>
      <c r="AA258" s="380">
        <v>0</v>
      </c>
      <c r="AB258" s="380">
        <v>0</v>
      </c>
      <c r="AC258" s="380">
        <v>0</v>
      </c>
      <c r="AD258" s="380">
        <v>0</v>
      </c>
      <c r="AE258" s="380">
        <v>0</v>
      </c>
      <c r="AF258" s="380">
        <v>0</v>
      </c>
      <c r="AG258" s="380">
        <v>0</v>
      </c>
      <c r="AH258" s="380">
        <v>0</v>
      </c>
      <c r="AI258" s="380">
        <v>0</v>
      </c>
      <c r="AJ258" s="380">
        <v>41008.199999999997</v>
      </c>
      <c r="AK258" s="380">
        <v>24879.97</v>
      </c>
      <c r="AL258" s="380">
        <v>0</v>
      </c>
      <c r="AN258" s="390">
        <f>I258/'Приложение 1.1'!J256</f>
        <v>0</v>
      </c>
      <c r="AO258" s="390" t="e">
        <f t="shared" si="236"/>
        <v>#DIV/0!</v>
      </c>
      <c r="AP258" s="390" t="e">
        <f t="shared" si="237"/>
        <v>#DIV/0!</v>
      </c>
      <c r="AQ258" s="390" t="e">
        <f t="shared" si="238"/>
        <v>#DIV/0!</v>
      </c>
      <c r="AR258" s="390" t="e">
        <f t="shared" si="239"/>
        <v>#DIV/0!</v>
      </c>
      <c r="AS258" s="390" t="e">
        <f t="shared" si="240"/>
        <v>#DIV/0!</v>
      </c>
      <c r="AT258" s="390" t="e">
        <f t="shared" si="241"/>
        <v>#DIV/0!</v>
      </c>
      <c r="AU258" s="390">
        <f t="shared" si="242"/>
        <v>4093.7476546906182</v>
      </c>
      <c r="AV258" s="390" t="e">
        <f t="shared" si="243"/>
        <v>#DIV/0!</v>
      </c>
      <c r="AW258" s="390" t="e">
        <f t="shared" si="244"/>
        <v>#DIV/0!</v>
      </c>
      <c r="AX258" s="390" t="e">
        <f t="shared" si="245"/>
        <v>#DIV/0!</v>
      </c>
      <c r="AY258" s="390">
        <f>AI258/'Приложение 1.1'!J256</f>
        <v>0</v>
      </c>
      <c r="AZ258" s="390">
        <v>730.08</v>
      </c>
      <c r="BA258" s="390">
        <v>2070.12</v>
      </c>
      <c r="BB258" s="390">
        <v>848.92</v>
      </c>
      <c r="BC258" s="390">
        <v>819.73</v>
      </c>
      <c r="BD258" s="390">
        <v>611.5</v>
      </c>
      <c r="BE258" s="390">
        <v>1080.04</v>
      </c>
      <c r="BF258" s="390">
        <v>2102000</v>
      </c>
      <c r="BG258" s="390">
        <f t="shared" si="246"/>
        <v>4607.6000000000004</v>
      </c>
      <c r="BH258" s="390">
        <v>8748.57</v>
      </c>
      <c r="BI258" s="390">
        <v>3389.61</v>
      </c>
      <c r="BJ258" s="390">
        <v>5995.76</v>
      </c>
      <c r="BK258" s="390">
        <v>548.62</v>
      </c>
      <c r="BL258" s="391" t="str">
        <f t="shared" si="247"/>
        <v xml:space="preserve"> </v>
      </c>
      <c r="BM258" s="391" t="e">
        <f t="shared" si="248"/>
        <v>#DIV/0!</v>
      </c>
      <c r="BN258" s="391" t="e">
        <f t="shared" si="249"/>
        <v>#DIV/0!</v>
      </c>
      <c r="BO258" s="391" t="e">
        <f t="shared" si="250"/>
        <v>#DIV/0!</v>
      </c>
      <c r="BP258" s="391" t="e">
        <f t="shared" si="251"/>
        <v>#DIV/0!</v>
      </c>
      <c r="BQ258" s="391" t="e">
        <f t="shared" si="252"/>
        <v>#DIV/0!</v>
      </c>
      <c r="BR258" s="391" t="e">
        <f t="shared" si="253"/>
        <v>#DIV/0!</v>
      </c>
      <c r="BS258" s="391" t="str">
        <f t="shared" si="254"/>
        <v xml:space="preserve"> </v>
      </c>
      <c r="BT258" s="391" t="e">
        <f t="shared" si="255"/>
        <v>#DIV/0!</v>
      </c>
      <c r="BU258" s="391" t="e">
        <f t="shared" si="256"/>
        <v>#DIV/0!</v>
      </c>
      <c r="BV258" s="391" t="e">
        <f t="shared" si="257"/>
        <v>#DIV/0!</v>
      </c>
      <c r="BW258" s="391" t="str">
        <f t="shared" si="258"/>
        <v xml:space="preserve"> </v>
      </c>
      <c r="BY258" s="388">
        <f t="shared" si="285"/>
        <v>1.622770107773839</v>
      </c>
      <c r="BZ258" s="392">
        <f t="shared" si="286"/>
        <v>0.98454630045478431</v>
      </c>
      <c r="CA258" s="393">
        <f t="shared" si="287"/>
        <v>4203.3420825016628</v>
      </c>
      <c r="CB258" s="390">
        <f t="shared" si="259"/>
        <v>4814.95</v>
      </c>
      <c r="CC258" s="18" t="str">
        <f t="shared" si="260"/>
        <v xml:space="preserve"> </v>
      </c>
    </row>
    <row r="259" spans="1:81" s="26" customFormat="1" ht="36" customHeight="1">
      <c r="A259" s="514" t="s">
        <v>407</v>
      </c>
      <c r="B259" s="514"/>
      <c r="C259" s="361">
        <f>SUM(C258)</f>
        <v>1137.9000000000001</v>
      </c>
      <c r="D259" s="275"/>
      <c r="E259" s="361"/>
      <c r="F259" s="361"/>
      <c r="G259" s="361">
        <f>ROUND(SUM(G258),2)</f>
        <v>2527049.2599999998</v>
      </c>
      <c r="H259" s="361">
        <f t="shared" ref="H259:AL259" si="291">SUM(H258)</f>
        <v>0</v>
      </c>
      <c r="I259" s="361">
        <f t="shared" si="291"/>
        <v>0</v>
      </c>
      <c r="J259" s="361">
        <f t="shared" si="291"/>
        <v>0</v>
      </c>
      <c r="K259" s="361">
        <f t="shared" si="291"/>
        <v>0</v>
      </c>
      <c r="L259" s="361">
        <f t="shared" si="291"/>
        <v>0</v>
      </c>
      <c r="M259" s="361">
        <f t="shared" si="291"/>
        <v>0</v>
      </c>
      <c r="N259" s="361">
        <f t="shared" si="291"/>
        <v>0</v>
      </c>
      <c r="O259" s="361">
        <f t="shared" si="291"/>
        <v>0</v>
      </c>
      <c r="P259" s="361">
        <f t="shared" si="291"/>
        <v>0</v>
      </c>
      <c r="Q259" s="361">
        <f t="shared" si="291"/>
        <v>0</v>
      </c>
      <c r="R259" s="361">
        <f t="shared" si="291"/>
        <v>0</v>
      </c>
      <c r="S259" s="361">
        <f t="shared" si="291"/>
        <v>0</v>
      </c>
      <c r="T259" s="103">
        <f t="shared" si="291"/>
        <v>0</v>
      </c>
      <c r="U259" s="361">
        <f t="shared" si="291"/>
        <v>0</v>
      </c>
      <c r="V259" s="361" t="s">
        <v>388</v>
      </c>
      <c r="W259" s="361">
        <f t="shared" si="291"/>
        <v>601.20000000000005</v>
      </c>
      <c r="X259" s="361">
        <f t="shared" si="291"/>
        <v>2461161.09</v>
      </c>
      <c r="Y259" s="361">
        <f t="shared" si="291"/>
        <v>0</v>
      </c>
      <c r="Z259" s="361">
        <f t="shared" si="291"/>
        <v>0</v>
      </c>
      <c r="AA259" s="361">
        <f t="shared" si="291"/>
        <v>0</v>
      </c>
      <c r="AB259" s="361">
        <f t="shared" si="291"/>
        <v>0</v>
      </c>
      <c r="AC259" s="361">
        <f t="shared" si="291"/>
        <v>0</v>
      </c>
      <c r="AD259" s="361">
        <f t="shared" si="291"/>
        <v>0</v>
      </c>
      <c r="AE259" s="361">
        <f t="shared" si="291"/>
        <v>0</v>
      </c>
      <c r="AF259" s="361">
        <f t="shared" si="291"/>
        <v>0</v>
      </c>
      <c r="AG259" s="361">
        <f t="shared" si="291"/>
        <v>0</v>
      </c>
      <c r="AH259" s="361">
        <f t="shared" si="291"/>
        <v>0</v>
      </c>
      <c r="AI259" s="361">
        <f t="shared" si="291"/>
        <v>0</v>
      </c>
      <c r="AJ259" s="361">
        <f t="shared" si="291"/>
        <v>41008.199999999997</v>
      </c>
      <c r="AK259" s="361">
        <f t="shared" si="291"/>
        <v>24879.97</v>
      </c>
      <c r="AL259" s="361">
        <f t="shared" si="291"/>
        <v>0</v>
      </c>
      <c r="AN259" s="390">
        <f>I259/'Приложение 1.1'!J257</f>
        <v>0</v>
      </c>
      <c r="AO259" s="390" t="e">
        <f t="shared" si="236"/>
        <v>#DIV/0!</v>
      </c>
      <c r="AP259" s="390" t="e">
        <f t="shared" si="237"/>
        <v>#DIV/0!</v>
      </c>
      <c r="AQ259" s="390" t="e">
        <f t="shared" si="238"/>
        <v>#DIV/0!</v>
      </c>
      <c r="AR259" s="390" t="e">
        <f t="shared" si="239"/>
        <v>#DIV/0!</v>
      </c>
      <c r="AS259" s="390" t="e">
        <f t="shared" si="240"/>
        <v>#DIV/0!</v>
      </c>
      <c r="AT259" s="390" t="e">
        <f t="shared" si="241"/>
        <v>#DIV/0!</v>
      </c>
      <c r="AU259" s="390">
        <f t="shared" si="242"/>
        <v>4093.7476546906182</v>
      </c>
      <c r="AV259" s="390" t="e">
        <f t="shared" si="243"/>
        <v>#DIV/0!</v>
      </c>
      <c r="AW259" s="390" t="e">
        <f t="shared" si="244"/>
        <v>#DIV/0!</v>
      </c>
      <c r="AX259" s="390" t="e">
        <f t="shared" si="245"/>
        <v>#DIV/0!</v>
      </c>
      <c r="AY259" s="390">
        <f>AI259/'Приложение 1.1'!J257</f>
        <v>0</v>
      </c>
      <c r="AZ259" s="390">
        <v>730.08</v>
      </c>
      <c r="BA259" s="390">
        <v>2070.12</v>
      </c>
      <c r="BB259" s="390">
        <v>848.92</v>
      </c>
      <c r="BC259" s="390">
        <v>819.73</v>
      </c>
      <c r="BD259" s="390">
        <v>611.5</v>
      </c>
      <c r="BE259" s="390">
        <v>1080.04</v>
      </c>
      <c r="BF259" s="390">
        <v>2102000</v>
      </c>
      <c r="BG259" s="390">
        <f t="shared" si="246"/>
        <v>4422.8500000000004</v>
      </c>
      <c r="BH259" s="390">
        <v>8748.57</v>
      </c>
      <c r="BI259" s="390">
        <v>3389.61</v>
      </c>
      <c r="BJ259" s="390">
        <v>5995.76</v>
      </c>
      <c r="BK259" s="390">
        <v>548.62</v>
      </c>
      <c r="BL259" s="391" t="str">
        <f t="shared" si="247"/>
        <v xml:space="preserve"> </v>
      </c>
      <c r="BM259" s="391" t="e">
        <f t="shared" si="248"/>
        <v>#DIV/0!</v>
      </c>
      <c r="BN259" s="391" t="e">
        <f t="shared" si="249"/>
        <v>#DIV/0!</v>
      </c>
      <c r="BO259" s="391" t="e">
        <f t="shared" si="250"/>
        <v>#DIV/0!</v>
      </c>
      <c r="BP259" s="391" t="e">
        <f t="shared" si="251"/>
        <v>#DIV/0!</v>
      </c>
      <c r="BQ259" s="391" t="e">
        <f t="shared" si="252"/>
        <v>#DIV/0!</v>
      </c>
      <c r="BR259" s="391" t="e">
        <f t="shared" si="253"/>
        <v>#DIV/0!</v>
      </c>
      <c r="BS259" s="391" t="str">
        <f t="shared" si="254"/>
        <v xml:space="preserve"> </v>
      </c>
      <c r="BT259" s="391" t="e">
        <f t="shared" si="255"/>
        <v>#DIV/0!</v>
      </c>
      <c r="BU259" s="391" t="e">
        <f t="shared" si="256"/>
        <v>#DIV/0!</v>
      </c>
      <c r="BV259" s="391" t="e">
        <f t="shared" si="257"/>
        <v>#DIV/0!</v>
      </c>
      <c r="BW259" s="391" t="str">
        <f t="shared" si="258"/>
        <v xml:space="preserve"> </v>
      </c>
      <c r="BY259" s="388">
        <f t="shared" si="285"/>
        <v>1.622770107773839</v>
      </c>
      <c r="BZ259" s="392">
        <f t="shared" si="286"/>
        <v>0.98454630045478431</v>
      </c>
      <c r="CA259" s="393">
        <f t="shared" si="287"/>
        <v>4203.3420825016628</v>
      </c>
      <c r="CB259" s="390">
        <f t="shared" si="259"/>
        <v>4621.88</v>
      </c>
      <c r="CC259" s="18" t="str">
        <f t="shared" si="260"/>
        <v xml:space="preserve"> </v>
      </c>
    </row>
    <row r="260" spans="1:81" s="26" customFormat="1" ht="12.75" customHeight="1">
      <c r="A260" s="433" t="s">
        <v>293</v>
      </c>
      <c r="B260" s="434"/>
      <c r="C260" s="434"/>
      <c r="D260" s="434"/>
      <c r="E260" s="434"/>
      <c r="F260" s="434"/>
      <c r="G260" s="434"/>
      <c r="H260" s="434"/>
      <c r="I260" s="434"/>
      <c r="J260" s="434"/>
      <c r="K260" s="434"/>
      <c r="L260" s="434"/>
      <c r="M260" s="434"/>
      <c r="N260" s="434"/>
      <c r="O260" s="434"/>
      <c r="P260" s="434"/>
      <c r="Q260" s="434"/>
      <c r="R260" s="434"/>
      <c r="S260" s="434"/>
      <c r="T260" s="434"/>
      <c r="U260" s="434"/>
      <c r="V260" s="434"/>
      <c r="W260" s="434"/>
      <c r="X260" s="434"/>
      <c r="Y260" s="434"/>
      <c r="Z260" s="434"/>
      <c r="AA260" s="434"/>
      <c r="AB260" s="434"/>
      <c r="AC260" s="434"/>
      <c r="AD260" s="434"/>
      <c r="AE260" s="434"/>
      <c r="AF260" s="434"/>
      <c r="AG260" s="434"/>
      <c r="AH260" s="434"/>
      <c r="AI260" s="434"/>
      <c r="AJ260" s="434"/>
      <c r="AK260" s="434"/>
      <c r="AL260" s="435"/>
      <c r="AN260" s="390" t="e">
        <f>I260/'Приложение 1.1'!J258</f>
        <v>#DIV/0!</v>
      </c>
      <c r="AO260" s="390" t="e">
        <f t="shared" si="236"/>
        <v>#DIV/0!</v>
      </c>
      <c r="AP260" s="390" t="e">
        <f t="shared" si="237"/>
        <v>#DIV/0!</v>
      </c>
      <c r="AQ260" s="390" t="e">
        <f t="shared" si="238"/>
        <v>#DIV/0!</v>
      </c>
      <c r="AR260" s="390" t="e">
        <f t="shared" si="239"/>
        <v>#DIV/0!</v>
      </c>
      <c r="AS260" s="390" t="e">
        <f t="shared" si="240"/>
        <v>#DIV/0!</v>
      </c>
      <c r="AT260" s="390" t="e">
        <f t="shared" si="241"/>
        <v>#DIV/0!</v>
      </c>
      <c r="AU260" s="390" t="e">
        <f t="shared" si="242"/>
        <v>#DIV/0!</v>
      </c>
      <c r="AV260" s="390" t="e">
        <f t="shared" si="243"/>
        <v>#DIV/0!</v>
      </c>
      <c r="AW260" s="390" t="e">
        <f t="shared" si="244"/>
        <v>#DIV/0!</v>
      </c>
      <c r="AX260" s="390" t="e">
        <f t="shared" si="245"/>
        <v>#DIV/0!</v>
      </c>
      <c r="AY260" s="390" t="e">
        <f>AI260/'Приложение 1.1'!J258</f>
        <v>#DIV/0!</v>
      </c>
      <c r="AZ260" s="390">
        <v>730.08</v>
      </c>
      <c r="BA260" s="390">
        <v>2070.12</v>
      </c>
      <c r="BB260" s="390">
        <v>848.92</v>
      </c>
      <c r="BC260" s="390">
        <v>819.73</v>
      </c>
      <c r="BD260" s="390">
        <v>611.5</v>
      </c>
      <c r="BE260" s="390">
        <v>1080.04</v>
      </c>
      <c r="BF260" s="390">
        <v>2102000</v>
      </c>
      <c r="BG260" s="390">
        <f t="shared" si="246"/>
        <v>4422.8500000000004</v>
      </c>
      <c r="BH260" s="390">
        <v>8748.57</v>
      </c>
      <c r="BI260" s="390">
        <v>3389.61</v>
      </c>
      <c r="BJ260" s="390">
        <v>5995.76</v>
      </c>
      <c r="BK260" s="390">
        <v>548.62</v>
      </c>
      <c r="BL260" s="391" t="e">
        <f t="shared" si="247"/>
        <v>#DIV/0!</v>
      </c>
      <c r="BM260" s="391" t="e">
        <f t="shared" si="248"/>
        <v>#DIV/0!</v>
      </c>
      <c r="BN260" s="391" t="e">
        <f t="shared" si="249"/>
        <v>#DIV/0!</v>
      </c>
      <c r="BO260" s="391" t="e">
        <f t="shared" si="250"/>
        <v>#DIV/0!</v>
      </c>
      <c r="BP260" s="391" t="e">
        <f t="shared" si="251"/>
        <v>#DIV/0!</v>
      </c>
      <c r="BQ260" s="391" t="e">
        <f t="shared" si="252"/>
        <v>#DIV/0!</v>
      </c>
      <c r="BR260" s="391" t="e">
        <f t="shared" si="253"/>
        <v>#DIV/0!</v>
      </c>
      <c r="BS260" s="391" t="e">
        <f t="shared" si="254"/>
        <v>#DIV/0!</v>
      </c>
      <c r="BT260" s="391" t="e">
        <f t="shared" si="255"/>
        <v>#DIV/0!</v>
      </c>
      <c r="BU260" s="391" t="e">
        <f t="shared" si="256"/>
        <v>#DIV/0!</v>
      </c>
      <c r="BV260" s="391" t="e">
        <f t="shared" si="257"/>
        <v>#DIV/0!</v>
      </c>
      <c r="BW260" s="391" t="e">
        <f t="shared" si="258"/>
        <v>#DIV/0!</v>
      </c>
      <c r="BY260" s="388" t="e">
        <f t="shared" si="285"/>
        <v>#DIV/0!</v>
      </c>
      <c r="BZ260" s="392" t="e">
        <f t="shared" si="286"/>
        <v>#DIV/0!</v>
      </c>
      <c r="CA260" s="393" t="e">
        <f t="shared" si="287"/>
        <v>#DIV/0!</v>
      </c>
      <c r="CB260" s="390">
        <f t="shared" si="259"/>
        <v>4621.88</v>
      </c>
      <c r="CC260" s="18" t="e">
        <f t="shared" si="260"/>
        <v>#DIV/0!</v>
      </c>
    </row>
    <row r="261" spans="1:81" s="26" customFormat="1" ht="9" customHeight="1">
      <c r="A261" s="368">
        <v>217</v>
      </c>
      <c r="B261" s="354" t="s">
        <v>842</v>
      </c>
      <c r="C261" s="361">
        <v>5744.2</v>
      </c>
      <c r="D261" s="396"/>
      <c r="E261" s="361"/>
      <c r="F261" s="361"/>
      <c r="G261" s="178">
        <f t="shared" ref="G261:G266" si="292">ROUND(H261+U261+X261+Z261+AB261+AD261+AF261+AH261+AI261+AJ261+AK261+AL261,2)</f>
        <v>4319006.53</v>
      </c>
      <c r="H261" s="361">
        <f>I261+K261+M261+O261+Q261+S261</f>
        <v>0</v>
      </c>
      <c r="I261" s="190">
        <v>0</v>
      </c>
      <c r="J261" s="190">
        <v>0</v>
      </c>
      <c r="K261" s="190">
        <v>0</v>
      </c>
      <c r="L261" s="190">
        <v>0</v>
      </c>
      <c r="M261" s="190">
        <v>0</v>
      </c>
      <c r="N261" s="361">
        <v>0</v>
      </c>
      <c r="O261" s="361">
        <v>0</v>
      </c>
      <c r="P261" s="361">
        <v>0</v>
      </c>
      <c r="Q261" s="361">
        <v>0</v>
      </c>
      <c r="R261" s="361">
        <v>0</v>
      </c>
      <c r="S261" s="361">
        <v>0</v>
      </c>
      <c r="T261" s="103">
        <v>0</v>
      </c>
      <c r="U261" s="361">
        <v>0</v>
      </c>
      <c r="V261" s="361" t="s">
        <v>975</v>
      </c>
      <c r="W261" s="361">
        <v>1367.15</v>
      </c>
      <c r="X261" s="361">
        <v>4087697.41</v>
      </c>
      <c r="Y261" s="380">
        <v>0</v>
      </c>
      <c r="Z261" s="380">
        <v>0</v>
      </c>
      <c r="AA261" s="380">
        <v>0</v>
      </c>
      <c r="AB261" s="380">
        <v>0</v>
      </c>
      <c r="AC261" s="380">
        <v>0</v>
      </c>
      <c r="AD261" s="380">
        <v>0</v>
      </c>
      <c r="AE261" s="380">
        <v>0</v>
      </c>
      <c r="AF261" s="380">
        <v>0</v>
      </c>
      <c r="AG261" s="380">
        <v>0</v>
      </c>
      <c r="AH261" s="380">
        <v>0</v>
      </c>
      <c r="AI261" s="380">
        <v>0</v>
      </c>
      <c r="AJ261" s="380">
        <v>154206.07999999999</v>
      </c>
      <c r="AK261" s="380">
        <v>77103.039999999994</v>
      </c>
      <c r="AL261" s="380">
        <v>0</v>
      </c>
      <c r="AN261" s="390">
        <f>I261/'Приложение 1.1'!J259</f>
        <v>0</v>
      </c>
      <c r="AO261" s="390" t="e">
        <f t="shared" si="236"/>
        <v>#DIV/0!</v>
      </c>
      <c r="AP261" s="390" t="e">
        <f t="shared" si="237"/>
        <v>#DIV/0!</v>
      </c>
      <c r="AQ261" s="390" t="e">
        <f t="shared" si="238"/>
        <v>#DIV/0!</v>
      </c>
      <c r="AR261" s="390" t="e">
        <f t="shared" si="239"/>
        <v>#DIV/0!</v>
      </c>
      <c r="AS261" s="390" t="e">
        <f t="shared" si="240"/>
        <v>#DIV/0!</v>
      </c>
      <c r="AT261" s="390" t="e">
        <f t="shared" si="241"/>
        <v>#DIV/0!</v>
      </c>
      <c r="AU261" s="390">
        <f t="shared" si="242"/>
        <v>2989.9406868302672</v>
      </c>
      <c r="AV261" s="390" t="e">
        <f t="shared" si="243"/>
        <v>#DIV/0!</v>
      </c>
      <c r="AW261" s="390" t="e">
        <f t="shared" si="244"/>
        <v>#DIV/0!</v>
      </c>
      <c r="AX261" s="390" t="e">
        <f t="shared" si="245"/>
        <v>#DIV/0!</v>
      </c>
      <c r="AY261" s="390">
        <f>AI261/'Приложение 1.1'!J259</f>
        <v>0</v>
      </c>
      <c r="AZ261" s="390">
        <v>730.08</v>
      </c>
      <c r="BA261" s="390">
        <v>2070.12</v>
      </c>
      <c r="BB261" s="390">
        <v>848.92</v>
      </c>
      <c r="BC261" s="390">
        <v>819.73</v>
      </c>
      <c r="BD261" s="390">
        <v>611.5</v>
      </c>
      <c r="BE261" s="390">
        <v>1080.04</v>
      </c>
      <c r="BF261" s="390">
        <v>2102000</v>
      </c>
      <c r="BG261" s="390">
        <f t="shared" si="246"/>
        <v>4607.6000000000004</v>
      </c>
      <c r="BH261" s="390">
        <v>8748.57</v>
      </c>
      <c r="BI261" s="390">
        <v>3389.61</v>
      </c>
      <c r="BJ261" s="390">
        <v>5995.76</v>
      </c>
      <c r="BK261" s="390">
        <v>548.62</v>
      </c>
      <c r="BL261" s="391" t="str">
        <f t="shared" si="247"/>
        <v xml:space="preserve"> </v>
      </c>
      <c r="BM261" s="391" t="e">
        <f t="shared" si="248"/>
        <v>#DIV/0!</v>
      </c>
      <c r="BN261" s="391" t="e">
        <f t="shared" si="249"/>
        <v>#DIV/0!</v>
      </c>
      <c r="BO261" s="391" t="e">
        <f t="shared" si="250"/>
        <v>#DIV/0!</v>
      </c>
      <c r="BP261" s="391" t="e">
        <f t="shared" si="251"/>
        <v>#DIV/0!</v>
      </c>
      <c r="BQ261" s="391" t="e">
        <f t="shared" si="252"/>
        <v>#DIV/0!</v>
      </c>
      <c r="BR261" s="391" t="e">
        <f t="shared" si="253"/>
        <v>#DIV/0!</v>
      </c>
      <c r="BS261" s="391" t="str">
        <f t="shared" si="254"/>
        <v xml:space="preserve"> </v>
      </c>
      <c r="BT261" s="391" t="e">
        <f t="shared" si="255"/>
        <v>#DIV/0!</v>
      </c>
      <c r="BU261" s="391" t="e">
        <f t="shared" si="256"/>
        <v>#DIV/0!</v>
      </c>
      <c r="BV261" s="391" t="e">
        <f t="shared" si="257"/>
        <v>#DIV/0!</v>
      </c>
      <c r="BW261" s="391" t="str">
        <f t="shared" si="258"/>
        <v xml:space="preserve"> </v>
      </c>
      <c r="BY261" s="388">
        <f t="shared" si="285"/>
        <v>3.5704062711847757</v>
      </c>
      <c r="BZ261" s="392">
        <f t="shared" si="286"/>
        <v>1.7852031355923879</v>
      </c>
      <c r="CA261" s="393">
        <f t="shared" si="287"/>
        <v>3159.1314266905606</v>
      </c>
      <c r="CB261" s="390">
        <f t="shared" si="259"/>
        <v>4814.95</v>
      </c>
      <c r="CC261" s="18" t="str">
        <f t="shared" si="260"/>
        <v xml:space="preserve"> </v>
      </c>
    </row>
    <row r="262" spans="1:81" s="26" customFormat="1" ht="9" customHeight="1">
      <c r="A262" s="368">
        <v>218</v>
      </c>
      <c r="B262" s="354" t="s">
        <v>843</v>
      </c>
      <c r="C262" s="361">
        <v>6094.5</v>
      </c>
      <c r="D262" s="396"/>
      <c r="E262" s="361"/>
      <c r="F262" s="361"/>
      <c r="G262" s="178">
        <f t="shared" si="292"/>
        <v>4605116.66</v>
      </c>
      <c r="H262" s="361">
        <f t="shared" ref="H262:H271" si="293">I262+K262+M262+O262+Q262+S262</f>
        <v>0</v>
      </c>
      <c r="I262" s="190">
        <v>0</v>
      </c>
      <c r="J262" s="190">
        <v>0</v>
      </c>
      <c r="K262" s="190">
        <v>0</v>
      </c>
      <c r="L262" s="190">
        <v>0</v>
      </c>
      <c r="M262" s="190">
        <v>0</v>
      </c>
      <c r="N262" s="361">
        <v>0</v>
      </c>
      <c r="O262" s="361">
        <v>0</v>
      </c>
      <c r="P262" s="361">
        <v>0</v>
      </c>
      <c r="Q262" s="361">
        <v>0</v>
      </c>
      <c r="R262" s="361">
        <v>0</v>
      </c>
      <c r="S262" s="361">
        <v>0</v>
      </c>
      <c r="T262" s="103">
        <v>0</v>
      </c>
      <c r="U262" s="361">
        <v>0</v>
      </c>
      <c r="V262" s="361" t="s">
        <v>975</v>
      </c>
      <c r="W262" s="361">
        <v>1427.18</v>
      </c>
      <c r="X262" s="361">
        <v>4352042.53</v>
      </c>
      <c r="Y262" s="380">
        <v>0</v>
      </c>
      <c r="Z262" s="380">
        <v>0</v>
      </c>
      <c r="AA262" s="380">
        <v>0</v>
      </c>
      <c r="AB262" s="380">
        <v>0</v>
      </c>
      <c r="AC262" s="380">
        <v>0</v>
      </c>
      <c r="AD262" s="380">
        <v>0</v>
      </c>
      <c r="AE262" s="380">
        <v>0</v>
      </c>
      <c r="AF262" s="380">
        <v>0</v>
      </c>
      <c r="AG262" s="380">
        <v>0</v>
      </c>
      <c r="AH262" s="380">
        <v>0</v>
      </c>
      <c r="AI262" s="380">
        <v>0</v>
      </c>
      <c r="AJ262" s="380">
        <v>168716.09</v>
      </c>
      <c r="AK262" s="380">
        <v>84358.04</v>
      </c>
      <c r="AL262" s="380">
        <v>0</v>
      </c>
      <c r="AN262" s="390">
        <f>I262/'Приложение 1.1'!J260</f>
        <v>0</v>
      </c>
      <c r="AO262" s="390" t="e">
        <f t="shared" si="236"/>
        <v>#DIV/0!</v>
      </c>
      <c r="AP262" s="390" t="e">
        <f t="shared" si="237"/>
        <v>#DIV/0!</v>
      </c>
      <c r="AQ262" s="390" t="e">
        <f t="shared" si="238"/>
        <v>#DIV/0!</v>
      </c>
      <c r="AR262" s="390" t="e">
        <f t="shared" si="239"/>
        <v>#DIV/0!</v>
      </c>
      <c r="AS262" s="390" t="e">
        <f t="shared" si="240"/>
        <v>#DIV/0!</v>
      </c>
      <c r="AT262" s="390" t="e">
        <f t="shared" si="241"/>
        <v>#DIV/0!</v>
      </c>
      <c r="AU262" s="390">
        <f t="shared" si="242"/>
        <v>3049.3998864894406</v>
      </c>
      <c r="AV262" s="390" t="e">
        <f t="shared" si="243"/>
        <v>#DIV/0!</v>
      </c>
      <c r="AW262" s="390" t="e">
        <f t="shared" si="244"/>
        <v>#DIV/0!</v>
      </c>
      <c r="AX262" s="390" t="e">
        <f t="shared" si="245"/>
        <v>#DIV/0!</v>
      </c>
      <c r="AY262" s="390">
        <f>AI262/'Приложение 1.1'!J260</f>
        <v>0</v>
      </c>
      <c r="AZ262" s="390">
        <v>730.08</v>
      </c>
      <c r="BA262" s="390">
        <v>2070.12</v>
      </c>
      <c r="BB262" s="390">
        <v>848.92</v>
      </c>
      <c r="BC262" s="390">
        <v>819.73</v>
      </c>
      <c r="BD262" s="390">
        <v>611.5</v>
      </c>
      <c r="BE262" s="390">
        <v>1080.04</v>
      </c>
      <c r="BF262" s="390">
        <v>2102000</v>
      </c>
      <c r="BG262" s="390">
        <f t="shared" si="246"/>
        <v>4607.6000000000004</v>
      </c>
      <c r="BH262" s="390">
        <v>8748.57</v>
      </c>
      <c r="BI262" s="390">
        <v>3389.61</v>
      </c>
      <c r="BJ262" s="390">
        <v>5995.76</v>
      </c>
      <c r="BK262" s="390">
        <v>548.62</v>
      </c>
      <c r="BL262" s="391" t="str">
        <f t="shared" si="247"/>
        <v xml:space="preserve"> </v>
      </c>
      <c r="BM262" s="391" t="e">
        <f t="shared" si="248"/>
        <v>#DIV/0!</v>
      </c>
      <c r="BN262" s="391" t="e">
        <f t="shared" si="249"/>
        <v>#DIV/0!</v>
      </c>
      <c r="BO262" s="391" t="e">
        <f t="shared" si="250"/>
        <v>#DIV/0!</v>
      </c>
      <c r="BP262" s="391" t="e">
        <f t="shared" si="251"/>
        <v>#DIV/0!</v>
      </c>
      <c r="BQ262" s="391" t="e">
        <f t="shared" si="252"/>
        <v>#DIV/0!</v>
      </c>
      <c r="BR262" s="391" t="e">
        <f t="shared" si="253"/>
        <v>#DIV/0!</v>
      </c>
      <c r="BS262" s="391" t="str">
        <f t="shared" si="254"/>
        <v xml:space="preserve"> </v>
      </c>
      <c r="BT262" s="391" t="e">
        <f t="shared" si="255"/>
        <v>#DIV/0!</v>
      </c>
      <c r="BU262" s="391" t="e">
        <f t="shared" si="256"/>
        <v>#DIV/0!</v>
      </c>
      <c r="BV262" s="391" t="e">
        <f t="shared" si="257"/>
        <v>#DIV/0!</v>
      </c>
      <c r="BW262" s="391" t="str">
        <f t="shared" si="258"/>
        <v xml:space="preserve"> </v>
      </c>
      <c r="BY262" s="388">
        <f t="shared" si="285"/>
        <v>3.6636659276292902</v>
      </c>
      <c r="BZ262" s="392">
        <f t="shared" si="286"/>
        <v>1.8318328552397627</v>
      </c>
      <c r="CA262" s="393">
        <f t="shared" si="287"/>
        <v>3226.7244916548716</v>
      </c>
      <c r="CB262" s="390">
        <f t="shared" si="259"/>
        <v>4814.95</v>
      </c>
      <c r="CC262" s="18" t="str">
        <f t="shared" si="260"/>
        <v xml:space="preserve"> </v>
      </c>
    </row>
    <row r="263" spans="1:81" s="26" customFormat="1" ht="9" customHeight="1">
      <c r="A263" s="368">
        <v>219</v>
      </c>
      <c r="B263" s="354" t="s">
        <v>844</v>
      </c>
      <c r="C263" s="361">
        <v>922.2</v>
      </c>
      <c r="D263" s="396"/>
      <c r="E263" s="361"/>
      <c r="F263" s="361"/>
      <c r="G263" s="178">
        <f t="shared" si="292"/>
        <v>2486098.17</v>
      </c>
      <c r="H263" s="361">
        <f t="shared" si="293"/>
        <v>0</v>
      </c>
      <c r="I263" s="190">
        <v>0</v>
      </c>
      <c r="J263" s="190">
        <v>0</v>
      </c>
      <c r="K263" s="190">
        <v>0</v>
      </c>
      <c r="L263" s="190">
        <v>0</v>
      </c>
      <c r="M263" s="190">
        <v>0</v>
      </c>
      <c r="N263" s="361">
        <v>0</v>
      </c>
      <c r="O263" s="361">
        <v>0</v>
      </c>
      <c r="P263" s="361">
        <v>0</v>
      </c>
      <c r="Q263" s="361">
        <v>0</v>
      </c>
      <c r="R263" s="361">
        <v>0</v>
      </c>
      <c r="S263" s="361">
        <v>0</v>
      </c>
      <c r="T263" s="103">
        <v>0</v>
      </c>
      <c r="U263" s="361">
        <v>0</v>
      </c>
      <c r="V263" s="361" t="s">
        <v>976</v>
      </c>
      <c r="W263" s="361">
        <v>760</v>
      </c>
      <c r="X263" s="361">
        <v>2347985.69</v>
      </c>
      <c r="Y263" s="380">
        <v>0</v>
      </c>
      <c r="Z263" s="380">
        <v>0</v>
      </c>
      <c r="AA263" s="380">
        <v>0</v>
      </c>
      <c r="AB263" s="380">
        <v>0</v>
      </c>
      <c r="AC263" s="380">
        <v>0</v>
      </c>
      <c r="AD263" s="380">
        <v>0</v>
      </c>
      <c r="AE263" s="380">
        <v>0</v>
      </c>
      <c r="AF263" s="380">
        <v>0</v>
      </c>
      <c r="AG263" s="380">
        <v>0</v>
      </c>
      <c r="AH263" s="380">
        <v>0</v>
      </c>
      <c r="AI263" s="380">
        <v>0</v>
      </c>
      <c r="AJ263" s="380">
        <v>92074.99</v>
      </c>
      <c r="AK263" s="380">
        <v>46037.49</v>
      </c>
      <c r="AL263" s="380">
        <v>0</v>
      </c>
      <c r="AN263" s="390">
        <f>I263/'Приложение 1.1'!J261</f>
        <v>0</v>
      </c>
      <c r="AO263" s="390" t="e">
        <f t="shared" si="236"/>
        <v>#DIV/0!</v>
      </c>
      <c r="AP263" s="390" t="e">
        <f t="shared" si="237"/>
        <v>#DIV/0!</v>
      </c>
      <c r="AQ263" s="390" t="e">
        <f t="shared" si="238"/>
        <v>#DIV/0!</v>
      </c>
      <c r="AR263" s="390" t="e">
        <f t="shared" si="239"/>
        <v>#DIV/0!</v>
      </c>
      <c r="AS263" s="390" t="e">
        <f t="shared" si="240"/>
        <v>#DIV/0!</v>
      </c>
      <c r="AT263" s="390" t="e">
        <f t="shared" si="241"/>
        <v>#DIV/0!</v>
      </c>
      <c r="AU263" s="390">
        <f t="shared" si="242"/>
        <v>3089.4548552631577</v>
      </c>
      <c r="AV263" s="390" t="e">
        <f t="shared" si="243"/>
        <v>#DIV/0!</v>
      </c>
      <c r="AW263" s="390" t="e">
        <f t="shared" si="244"/>
        <v>#DIV/0!</v>
      </c>
      <c r="AX263" s="390" t="e">
        <f t="shared" si="245"/>
        <v>#DIV/0!</v>
      </c>
      <c r="AY263" s="390">
        <f>AI263/'Приложение 1.1'!J261</f>
        <v>0</v>
      </c>
      <c r="AZ263" s="390">
        <v>730.08</v>
      </c>
      <c r="BA263" s="390">
        <v>2070.12</v>
      </c>
      <c r="BB263" s="390">
        <v>848.92</v>
      </c>
      <c r="BC263" s="390">
        <v>819.73</v>
      </c>
      <c r="BD263" s="390">
        <v>611.5</v>
      </c>
      <c r="BE263" s="390">
        <v>1080.04</v>
      </c>
      <c r="BF263" s="390">
        <v>2102000</v>
      </c>
      <c r="BG263" s="390">
        <f t="shared" si="246"/>
        <v>4422.8500000000004</v>
      </c>
      <c r="BH263" s="390">
        <v>8748.57</v>
      </c>
      <c r="BI263" s="390">
        <v>3389.61</v>
      </c>
      <c r="BJ263" s="390">
        <v>5995.76</v>
      </c>
      <c r="BK263" s="390">
        <v>548.62</v>
      </c>
      <c r="BL263" s="391" t="str">
        <f t="shared" si="247"/>
        <v xml:space="preserve"> </v>
      </c>
      <c r="BM263" s="391" t="e">
        <f t="shared" si="248"/>
        <v>#DIV/0!</v>
      </c>
      <c r="BN263" s="391" t="e">
        <f t="shared" si="249"/>
        <v>#DIV/0!</v>
      </c>
      <c r="BO263" s="391" t="e">
        <f t="shared" si="250"/>
        <v>#DIV/0!</v>
      </c>
      <c r="BP263" s="391" t="e">
        <f t="shared" si="251"/>
        <v>#DIV/0!</v>
      </c>
      <c r="BQ263" s="391" t="e">
        <f t="shared" si="252"/>
        <v>#DIV/0!</v>
      </c>
      <c r="BR263" s="391" t="e">
        <f t="shared" si="253"/>
        <v>#DIV/0!</v>
      </c>
      <c r="BS263" s="391" t="str">
        <f t="shared" si="254"/>
        <v xml:space="preserve"> </v>
      </c>
      <c r="BT263" s="391" t="e">
        <f t="shared" si="255"/>
        <v>#DIV/0!</v>
      </c>
      <c r="BU263" s="391" t="e">
        <f t="shared" si="256"/>
        <v>#DIV/0!</v>
      </c>
      <c r="BV263" s="391" t="e">
        <f t="shared" si="257"/>
        <v>#DIV/0!</v>
      </c>
      <c r="BW263" s="391" t="str">
        <f t="shared" si="258"/>
        <v xml:space="preserve"> </v>
      </c>
      <c r="BY263" s="388">
        <f t="shared" si="285"/>
        <v>3.7035942953129646</v>
      </c>
      <c r="BZ263" s="392">
        <f t="shared" si="286"/>
        <v>1.8517969465381166</v>
      </c>
      <c r="CA263" s="393">
        <f t="shared" si="287"/>
        <v>3271.1818026315786</v>
      </c>
      <c r="CB263" s="390">
        <f t="shared" si="259"/>
        <v>4621.88</v>
      </c>
      <c r="CC263" s="18" t="str">
        <f t="shared" si="260"/>
        <v xml:space="preserve"> </v>
      </c>
    </row>
    <row r="264" spans="1:81" s="26" customFormat="1" ht="9" customHeight="1">
      <c r="A264" s="368">
        <v>220</v>
      </c>
      <c r="B264" s="354" t="s">
        <v>845</v>
      </c>
      <c r="C264" s="361">
        <v>1816.3</v>
      </c>
      <c r="D264" s="396"/>
      <c r="E264" s="361"/>
      <c r="F264" s="361"/>
      <c r="G264" s="178">
        <f t="shared" si="292"/>
        <v>1961206.46</v>
      </c>
      <c r="H264" s="361">
        <f t="shared" si="293"/>
        <v>0</v>
      </c>
      <c r="I264" s="190">
        <v>0</v>
      </c>
      <c r="J264" s="190">
        <v>0</v>
      </c>
      <c r="K264" s="190">
        <v>0</v>
      </c>
      <c r="L264" s="190">
        <v>0</v>
      </c>
      <c r="M264" s="190">
        <v>0</v>
      </c>
      <c r="N264" s="361">
        <v>0</v>
      </c>
      <c r="O264" s="361">
        <v>0</v>
      </c>
      <c r="P264" s="361">
        <v>0</v>
      </c>
      <c r="Q264" s="361">
        <v>0</v>
      </c>
      <c r="R264" s="361">
        <v>0</v>
      </c>
      <c r="S264" s="361">
        <v>0</v>
      </c>
      <c r="T264" s="103">
        <v>0</v>
      </c>
      <c r="U264" s="361">
        <v>0</v>
      </c>
      <c r="V264" s="361" t="s">
        <v>976</v>
      </c>
      <c r="W264" s="361">
        <v>591.73</v>
      </c>
      <c r="X264" s="361">
        <v>1866274.03</v>
      </c>
      <c r="Y264" s="380">
        <v>0</v>
      </c>
      <c r="Z264" s="380">
        <v>0</v>
      </c>
      <c r="AA264" s="380">
        <v>0</v>
      </c>
      <c r="AB264" s="380">
        <v>0</v>
      </c>
      <c r="AC264" s="380">
        <v>0</v>
      </c>
      <c r="AD264" s="380">
        <v>0</v>
      </c>
      <c r="AE264" s="380">
        <v>0</v>
      </c>
      <c r="AF264" s="380">
        <v>0</v>
      </c>
      <c r="AG264" s="380">
        <v>0</v>
      </c>
      <c r="AH264" s="380">
        <v>0</v>
      </c>
      <c r="AI264" s="380">
        <v>0</v>
      </c>
      <c r="AJ264" s="380">
        <v>63288.28</v>
      </c>
      <c r="AK264" s="380">
        <v>31644.15</v>
      </c>
      <c r="AL264" s="380">
        <v>0</v>
      </c>
      <c r="AN264" s="390">
        <f>I264/'Приложение 1.1'!J262</f>
        <v>0</v>
      </c>
      <c r="AO264" s="390" t="e">
        <f t="shared" si="236"/>
        <v>#DIV/0!</v>
      </c>
      <c r="AP264" s="390" t="e">
        <f t="shared" si="237"/>
        <v>#DIV/0!</v>
      </c>
      <c r="AQ264" s="390" t="e">
        <f t="shared" si="238"/>
        <v>#DIV/0!</v>
      </c>
      <c r="AR264" s="390" t="e">
        <f t="shared" si="239"/>
        <v>#DIV/0!</v>
      </c>
      <c r="AS264" s="390" t="e">
        <f t="shared" si="240"/>
        <v>#DIV/0!</v>
      </c>
      <c r="AT264" s="390" t="e">
        <f t="shared" si="241"/>
        <v>#DIV/0!</v>
      </c>
      <c r="AU264" s="390">
        <f t="shared" si="242"/>
        <v>3153.9283625978064</v>
      </c>
      <c r="AV264" s="390" t="e">
        <f t="shared" si="243"/>
        <v>#DIV/0!</v>
      </c>
      <c r="AW264" s="390" t="e">
        <f t="shared" si="244"/>
        <v>#DIV/0!</v>
      </c>
      <c r="AX264" s="390" t="e">
        <f t="shared" si="245"/>
        <v>#DIV/0!</v>
      </c>
      <c r="AY264" s="390">
        <f>AI264/'Приложение 1.1'!J262</f>
        <v>0</v>
      </c>
      <c r="AZ264" s="390">
        <v>730.08</v>
      </c>
      <c r="BA264" s="390">
        <v>2070.12</v>
      </c>
      <c r="BB264" s="390">
        <v>848.92</v>
      </c>
      <c r="BC264" s="390">
        <v>819.73</v>
      </c>
      <c r="BD264" s="390">
        <v>611.5</v>
      </c>
      <c r="BE264" s="390">
        <v>1080.04</v>
      </c>
      <c r="BF264" s="390">
        <v>2102000</v>
      </c>
      <c r="BG264" s="390">
        <f t="shared" si="246"/>
        <v>4422.8500000000004</v>
      </c>
      <c r="BH264" s="390">
        <v>8748.57</v>
      </c>
      <c r="BI264" s="390">
        <v>3389.61</v>
      </c>
      <c r="BJ264" s="390">
        <v>5995.76</v>
      </c>
      <c r="BK264" s="390">
        <v>548.62</v>
      </c>
      <c r="BL264" s="391" t="str">
        <f t="shared" si="247"/>
        <v xml:space="preserve"> </v>
      </c>
      <c r="BM264" s="391" t="e">
        <f t="shared" si="248"/>
        <v>#DIV/0!</v>
      </c>
      <c r="BN264" s="391" t="e">
        <f t="shared" si="249"/>
        <v>#DIV/0!</v>
      </c>
      <c r="BO264" s="391" t="e">
        <f t="shared" si="250"/>
        <v>#DIV/0!</v>
      </c>
      <c r="BP264" s="391" t="e">
        <f t="shared" si="251"/>
        <v>#DIV/0!</v>
      </c>
      <c r="BQ264" s="391" t="e">
        <f t="shared" si="252"/>
        <v>#DIV/0!</v>
      </c>
      <c r="BR264" s="391" t="e">
        <f t="shared" si="253"/>
        <v>#DIV/0!</v>
      </c>
      <c r="BS264" s="391" t="str">
        <f t="shared" si="254"/>
        <v xml:space="preserve"> </v>
      </c>
      <c r="BT264" s="391" t="e">
        <f t="shared" si="255"/>
        <v>#DIV/0!</v>
      </c>
      <c r="BU264" s="391" t="e">
        <f t="shared" si="256"/>
        <v>#DIV/0!</v>
      </c>
      <c r="BV264" s="391" t="e">
        <f t="shared" si="257"/>
        <v>#DIV/0!</v>
      </c>
      <c r="BW264" s="391" t="str">
        <f t="shared" si="258"/>
        <v xml:space="preserve"> </v>
      </c>
      <c r="BY264" s="388">
        <f t="shared" si="285"/>
        <v>3.2270075227062018</v>
      </c>
      <c r="BZ264" s="392">
        <f t="shared" si="286"/>
        <v>1.6135042712433243</v>
      </c>
      <c r="CA264" s="393">
        <f t="shared" si="287"/>
        <v>3314.3603670593006</v>
      </c>
      <c r="CB264" s="390">
        <f t="shared" si="259"/>
        <v>4621.88</v>
      </c>
      <c r="CC264" s="18" t="str">
        <f t="shared" si="260"/>
        <v xml:space="preserve"> </v>
      </c>
    </row>
    <row r="265" spans="1:81" s="26" customFormat="1" ht="9" customHeight="1">
      <c r="A265" s="368">
        <v>221</v>
      </c>
      <c r="B265" s="354" t="s">
        <v>846</v>
      </c>
      <c r="C265" s="361">
        <v>640.4</v>
      </c>
      <c r="D265" s="396"/>
      <c r="E265" s="361"/>
      <c r="F265" s="361"/>
      <c r="G265" s="178">
        <f t="shared" si="292"/>
        <v>1704468.28</v>
      </c>
      <c r="H265" s="361">
        <f t="shared" si="293"/>
        <v>0</v>
      </c>
      <c r="I265" s="190">
        <v>0</v>
      </c>
      <c r="J265" s="190">
        <v>0</v>
      </c>
      <c r="K265" s="190">
        <v>0</v>
      </c>
      <c r="L265" s="190">
        <v>0</v>
      </c>
      <c r="M265" s="190">
        <v>0</v>
      </c>
      <c r="N265" s="361">
        <v>0</v>
      </c>
      <c r="O265" s="361">
        <v>0</v>
      </c>
      <c r="P265" s="361">
        <v>0</v>
      </c>
      <c r="Q265" s="361">
        <v>0</v>
      </c>
      <c r="R265" s="361">
        <v>0</v>
      </c>
      <c r="S265" s="361">
        <v>0</v>
      </c>
      <c r="T265" s="103">
        <v>0</v>
      </c>
      <c r="U265" s="361">
        <v>0</v>
      </c>
      <c r="V265" s="361" t="s">
        <v>975</v>
      </c>
      <c r="W265" s="361">
        <v>521.98</v>
      </c>
      <c r="X265" s="361">
        <v>1616573.26</v>
      </c>
      <c r="Y265" s="380">
        <v>0</v>
      </c>
      <c r="Z265" s="380">
        <v>0</v>
      </c>
      <c r="AA265" s="380">
        <v>0</v>
      </c>
      <c r="AB265" s="380">
        <v>0</v>
      </c>
      <c r="AC265" s="380">
        <v>0</v>
      </c>
      <c r="AD265" s="380">
        <v>0</v>
      </c>
      <c r="AE265" s="380">
        <v>0</v>
      </c>
      <c r="AF265" s="380">
        <v>0</v>
      </c>
      <c r="AG265" s="380">
        <v>0</v>
      </c>
      <c r="AH265" s="380">
        <v>0</v>
      </c>
      <c r="AI265" s="380">
        <v>0</v>
      </c>
      <c r="AJ265" s="380">
        <v>58596.68</v>
      </c>
      <c r="AK265" s="380">
        <v>29298.34</v>
      </c>
      <c r="AL265" s="380">
        <v>0</v>
      </c>
      <c r="AN265" s="390">
        <f>I265/'Приложение 1.1'!J263</f>
        <v>0</v>
      </c>
      <c r="AO265" s="390" t="e">
        <f t="shared" si="236"/>
        <v>#DIV/0!</v>
      </c>
      <c r="AP265" s="390" t="e">
        <f t="shared" si="237"/>
        <v>#DIV/0!</v>
      </c>
      <c r="AQ265" s="390" t="e">
        <f t="shared" si="238"/>
        <v>#DIV/0!</v>
      </c>
      <c r="AR265" s="390" t="e">
        <f t="shared" si="239"/>
        <v>#DIV/0!</v>
      </c>
      <c r="AS265" s="390" t="e">
        <f t="shared" si="240"/>
        <v>#DIV/0!</v>
      </c>
      <c r="AT265" s="390" t="e">
        <f t="shared" si="241"/>
        <v>#DIV/0!</v>
      </c>
      <c r="AU265" s="390">
        <f t="shared" si="242"/>
        <v>3097.0022989386566</v>
      </c>
      <c r="AV265" s="390" t="e">
        <f t="shared" si="243"/>
        <v>#DIV/0!</v>
      </c>
      <c r="AW265" s="390" t="e">
        <f t="shared" si="244"/>
        <v>#DIV/0!</v>
      </c>
      <c r="AX265" s="390" t="e">
        <f t="shared" si="245"/>
        <v>#DIV/0!</v>
      </c>
      <c r="AY265" s="390">
        <f>AI265/'Приложение 1.1'!J263</f>
        <v>0</v>
      </c>
      <c r="AZ265" s="390">
        <v>730.08</v>
      </c>
      <c r="BA265" s="390">
        <v>2070.12</v>
      </c>
      <c r="BB265" s="390">
        <v>848.92</v>
      </c>
      <c r="BC265" s="390">
        <v>819.73</v>
      </c>
      <c r="BD265" s="390">
        <v>611.5</v>
      </c>
      <c r="BE265" s="390">
        <v>1080.04</v>
      </c>
      <c r="BF265" s="390">
        <v>2102000</v>
      </c>
      <c r="BG265" s="390">
        <f t="shared" si="246"/>
        <v>4607.6000000000004</v>
      </c>
      <c r="BH265" s="390">
        <v>8748.57</v>
      </c>
      <c r="BI265" s="390">
        <v>3389.61</v>
      </c>
      <c r="BJ265" s="390">
        <v>5995.76</v>
      </c>
      <c r="BK265" s="390">
        <v>548.62</v>
      </c>
      <c r="BL265" s="391" t="str">
        <f t="shared" si="247"/>
        <v xml:space="preserve"> </v>
      </c>
      <c r="BM265" s="391" t="e">
        <f t="shared" si="248"/>
        <v>#DIV/0!</v>
      </c>
      <c r="BN265" s="391" t="e">
        <f t="shared" si="249"/>
        <v>#DIV/0!</v>
      </c>
      <c r="BO265" s="391" t="e">
        <f t="shared" si="250"/>
        <v>#DIV/0!</v>
      </c>
      <c r="BP265" s="391" t="e">
        <f t="shared" si="251"/>
        <v>#DIV/0!</v>
      </c>
      <c r="BQ265" s="391" t="e">
        <f t="shared" si="252"/>
        <v>#DIV/0!</v>
      </c>
      <c r="BR265" s="391" t="e">
        <f t="shared" si="253"/>
        <v>#DIV/0!</v>
      </c>
      <c r="BS265" s="391" t="str">
        <f t="shared" si="254"/>
        <v xml:space="preserve"> </v>
      </c>
      <c r="BT265" s="391" t="e">
        <f t="shared" si="255"/>
        <v>#DIV/0!</v>
      </c>
      <c r="BU265" s="391" t="e">
        <f t="shared" si="256"/>
        <v>#DIV/0!</v>
      </c>
      <c r="BV265" s="391" t="e">
        <f t="shared" si="257"/>
        <v>#DIV/0!</v>
      </c>
      <c r="BW265" s="391" t="str">
        <f t="shared" si="258"/>
        <v xml:space="preserve"> </v>
      </c>
      <c r="BY265" s="388">
        <f t="shared" si="285"/>
        <v>3.4378275434964385</v>
      </c>
      <c r="BZ265" s="392">
        <f t="shared" si="286"/>
        <v>1.7189137717482192</v>
      </c>
      <c r="CA265" s="393">
        <f t="shared" si="287"/>
        <v>3265.3900149431011</v>
      </c>
      <c r="CB265" s="390">
        <f t="shared" si="259"/>
        <v>4814.95</v>
      </c>
      <c r="CC265" s="18" t="str">
        <f t="shared" si="260"/>
        <v xml:space="preserve"> </v>
      </c>
    </row>
    <row r="266" spans="1:81" s="26" customFormat="1" ht="9" customHeight="1">
      <c r="A266" s="368">
        <v>222</v>
      </c>
      <c r="B266" s="354" t="s">
        <v>847</v>
      </c>
      <c r="C266" s="361">
        <v>3115</v>
      </c>
      <c r="D266" s="396"/>
      <c r="E266" s="361"/>
      <c r="F266" s="361"/>
      <c r="G266" s="178">
        <f t="shared" si="292"/>
        <v>3136829.47</v>
      </c>
      <c r="H266" s="361">
        <f t="shared" si="293"/>
        <v>0</v>
      </c>
      <c r="I266" s="190">
        <v>0</v>
      </c>
      <c r="J266" s="190">
        <v>0</v>
      </c>
      <c r="K266" s="190">
        <v>0</v>
      </c>
      <c r="L266" s="190">
        <v>0</v>
      </c>
      <c r="M266" s="190">
        <v>0</v>
      </c>
      <c r="N266" s="361">
        <v>0</v>
      </c>
      <c r="O266" s="361">
        <v>0</v>
      </c>
      <c r="P266" s="361">
        <v>0</v>
      </c>
      <c r="Q266" s="361">
        <v>0</v>
      </c>
      <c r="R266" s="361">
        <v>0</v>
      </c>
      <c r="S266" s="361">
        <v>0</v>
      </c>
      <c r="T266" s="103">
        <v>0</v>
      </c>
      <c r="U266" s="361">
        <v>0</v>
      </c>
      <c r="V266" s="361" t="s">
        <v>976</v>
      </c>
      <c r="W266" s="361">
        <v>1106</v>
      </c>
      <c r="X266" s="361">
        <v>2936104.46</v>
      </c>
      <c r="Y266" s="380">
        <v>0</v>
      </c>
      <c r="Z266" s="380">
        <v>0</v>
      </c>
      <c r="AA266" s="380">
        <v>0</v>
      </c>
      <c r="AB266" s="380">
        <v>0</v>
      </c>
      <c r="AC266" s="380">
        <v>0</v>
      </c>
      <c r="AD266" s="380">
        <v>0</v>
      </c>
      <c r="AE266" s="380">
        <v>0</v>
      </c>
      <c r="AF266" s="380">
        <v>0</v>
      </c>
      <c r="AG266" s="380">
        <v>0</v>
      </c>
      <c r="AH266" s="380">
        <v>0</v>
      </c>
      <c r="AI266" s="380">
        <v>0</v>
      </c>
      <c r="AJ266" s="380">
        <v>133816.67000000001</v>
      </c>
      <c r="AK266" s="380">
        <v>66908.34</v>
      </c>
      <c r="AL266" s="380">
        <v>0</v>
      </c>
      <c r="AN266" s="390">
        <f>I266/'Приложение 1.1'!J264</f>
        <v>0</v>
      </c>
      <c r="AO266" s="390" t="e">
        <f t="shared" si="236"/>
        <v>#DIV/0!</v>
      </c>
      <c r="AP266" s="390" t="e">
        <f t="shared" si="237"/>
        <v>#DIV/0!</v>
      </c>
      <c r="AQ266" s="390" t="e">
        <f t="shared" si="238"/>
        <v>#DIV/0!</v>
      </c>
      <c r="AR266" s="390" t="e">
        <f t="shared" si="239"/>
        <v>#DIV/0!</v>
      </c>
      <c r="AS266" s="390" t="e">
        <f t="shared" si="240"/>
        <v>#DIV/0!</v>
      </c>
      <c r="AT266" s="390" t="e">
        <f t="shared" si="241"/>
        <v>#DIV/0!</v>
      </c>
      <c r="AU266" s="390">
        <f t="shared" si="242"/>
        <v>2654.7056600361661</v>
      </c>
      <c r="AV266" s="390" t="e">
        <f t="shared" si="243"/>
        <v>#DIV/0!</v>
      </c>
      <c r="AW266" s="390" t="e">
        <f t="shared" si="244"/>
        <v>#DIV/0!</v>
      </c>
      <c r="AX266" s="390" t="e">
        <f t="shared" si="245"/>
        <v>#DIV/0!</v>
      </c>
      <c r="AY266" s="390">
        <f>AI266/'Приложение 1.1'!J264</f>
        <v>0</v>
      </c>
      <c r="AZ266" s="390">
        <v>730.08</v>
      </c>
      <c r="BA266" s="390">
        <v>2070.12</v>
      </c>
      <c r="BB266" s="390">
        <v>848.92</v>
      </c>
      <c r="BC266" s="390">
        <v>819.73</v>
      </c>
      <c r="BD266" s="390">
        <v>611.5</v>
      </c>
      <c r="BE266" s="390">
        <v>1080.04</v>
      </c>
      <c r="BF266" s="390">
        <v>2102000</v>
      </c>
      <c r="BG266" s="390">
        <f t="shared" si="246"/>
        <v>4422.8500000000004</v>
      </c>
      <c r="BH266" s="390">
        <v>8748.57</v>
      </c>
      <c r="BI266" s="390">
        <v>3389.61</v>
      </c>
      <c r="BJ266" s="390">
        <v>5995.76</v>
      </c>
      <c r="BK266" s="390">
        <v>548.62</v>
      </c>
      <c r="BL266" s="391" t="str">
        <f t="shared" si="247"/>
        <v xml:space="preserve"> </v>
      </c>
      <c r="BM266" s="391" t="e">
        <f t="shared" si="248"/>
        <v>#DIV/0!</v>
      </c>
      <c r="BN266" s="391" t="e">
        <f t="shared" si="249"/>
        <v>#DIV/0!</v>
      </c>
      <c r="BO266" s="391" t="e">
        <f t="shared" si="250"/>
        <v>#DIV/0!</v>
      </c>
      <c r="BP266" s="391" t="e">
        <f t="shared" si="251"/>
        <v>#DIV/0!</v>
      </c>
      <c r="BQ266" s="391" t="e">
        <f t="shared" si="252"/>
        <v>#DIV/0!</v>
      </c>
      <c r="BR266" s="391" t="e">
        <f t="shared" si="253"/>
        <v>#DIV/0!</v>
      </c>
      <c r="BS266" s="391" t="str">
        <f t="shared" si="254"/>
        <v xml:space="preserve"> </v>
      </c>
      <c r="BT266" s="391" t="e">
        <f t="shared" si="255"/>
        <v>#DIV/0!</v>
      </c>
      <c r="BU266" s="391" t="e">
        <f t="shared" si="256"/>
        <v>#DIV/0!</v>
      </c>
      <c r="BV266" s="391" t="e">
        <f t="shared" si="257"/>
        <v>#DIV/0!</v>
      </c>
      <c r="BW266" s="391" t="str">
        <f t="shared" si="258"/>
        <v xml:space="preserve"> </v>
      </c>
      <c r="BY266" s="388">
        <f t="shared" si="285"/>
        <v>4.265984851258108</v>
      </c>
      <c r="BZ266" s="392">
        <f t="shared" si="286"/>
        <v>2.132992585025669</v>
      </c>
      <c r="CA266" s="393">
        <f t="shared" si="287"/>
        <v>2836.1930108499096</v>
      </c>
      <c r="CB266" s="390">
        <f t="shared" si="259"/>
        <v>4621.88</v>
      </c>
      <c r="CC266" s="18" t="str">
        <f t="shared" si="260"/>
        <v xml:space="preserve"> </v>
      </c>
    </row>
    <row r="267" spans="1:81" s="26" customFormat="1" ht="9" customHeight="1">
      <c r="A267" s="368">
        <v>223</v>
      </c>
      <c r="B267" s="354" t="s">
        <v>848</v>
      </c>
      <c r="C267" s="361">
        <v>2545.1999999999998</v>
      </c>
      <c r="D267" s="396">
        <v>1361.2</v>
      </c>
      <c r="E267" s="361"/>
      <c r="F267" s="361"/>
      <c r="G267" s="178">
        <f>ROUND(H267+U267+X267+Z267+AB267+AD267+AF267+AH267+AI267+AJ267+AK267+AL267,2)</f>
        <v>5192069.1100000003</v>
      </c>
      <c r="H267" s="361">
        <f>ROUND(I267+K267+M267+O267+Q267+S267,2)</f>
        <v>4416603.95</v>
      </c>
      <c r="I267" s="178">
        <v>1493888.2</v>
      </c>
      <c r="J267" s="224">
        <v>779.3</v>
      </c>
      <c r="K267" s="178">
        <v>1059664.05</v>
      </c>
      <c r="L267" s="178">
        <v>184</v>
      </c>
      <c r="M267" s="178">
        <v>149552.82</v>
      </c>
      <c r="N267" s="361">
        <v>610.1</v>
      </c>
      <c r="O267" s="361">
        <v>490279.32</v>
      </c>
      <c r="P267" s="361">
        <v>1049.5</v>
      </c>
      <c r="Q267" s="361">
        <v>517907.74</v>
      </c>
      <c r="R267" s="361">
        <v>697.64</v>
      </c>
      <c r="S267" s="361">
        <v>705311.82</v>
      </c>
      <c r="T267" s="103">
        <v>0</v>
      </c>
      <c r="U267" s="361">
        <v>0</v>
      </c>
      <c r="V267" s="361"/>
      <c r="W267" s="361">
        <v>0</v>
      </c>
      <c r="X267" s="361">
        <v>0</v>
      </c>
      <c r="Y267" s="380">
        <v>0</v>
      </c>
      <c r="Z267" s="380">
        <v>0</v>
      </c>
      <c r="AA267" s="380">
        <v>0</v>
      </c>
      <c r="AB267" s="380">
        <v>0</v>
      </c>
      <c r="AC267" s="380">
        <v>0</v>
      </c>
      <c r="AD267" s="380">
        <v>0</v>
      </c>
      <c r="AE267" s="380">
        <v>0</v>
      </c>
      <c r="AF267" s="380">
        <v>0</v>
      </c>
      <c r="AG267" s="380">
        <v>0</v>
      </c>
      <c r="AH267" s="380">
        <v>0</v>
      </c>
      <c r="AI267" s="361">
        <v>444332.09</v>
      </c>
      <c r="AJ267" s="380">
        <v>221123.92</v>
      </c>
      <c r="AK267" s="380">
        <v>110009.15</v>
      </c>
      <c r="AL267" s="380">
        <v>0</v>
      </c>
      <c r="AM267" s="276"/>
      <c r="AN267" s="390">
        <f>I267/'Приложение 1.1'!J265</f>
        <v>586.9433443344335</v>
      </c>
      <c r="AO267" s="390">
        <f t="shared" si="236"/>
        <v>1359.7639548312591</v>
      </c>
      <c r="AP267" s="390">
        <f t="shared" si="237"/>
        <v>812.78706521739139</v>
      </c>
      <c r="AQ267" s="390">
        <f t="shared" si="238"/>
        <v>803.60485166366163</v>
      </c>
      <c r="AR267" s="390">
        <f t="shared" si="239"/>
        <v>493.4804573606479</v>
      </c>
      <c r="AS267" s="390">
        <f t="shared" si="240"/>
        <v>1010.9968178430136</v>
      </c>
      <c r="AT267" s="390" t="e">
        <f t="shared" si="241"/>
        <v>#DIV/0!</v>
      </c>
      <c r="AU267" s="390" t="e">
        <f t="shared" si="242"/>
        <v>#DIV/0!</v>
      </c>
      <c r="AV267" s="390" t="e">
        <f t="shared" si="243"/>
        <v>#DIV/0!</v>
      </c>
      <c r="AW267" s="390" t="e">
        <f t="shared" si="244"/>
        <v>#DIV/0!</v>
      </c>
      <c r="AX267" s="390" t="e">
        <f t="shared" si="245"/>
        <v>#DIV/0!</v>
      </c>
      <c r="AY267" s="390">
        <f>AI267/'Приложение 1.1'!J265</f>
        <v>174.57649300644351</v>
      </c>
      <c r="AZ267" s="390">
        <v>730.08</v>
      </c>
      <c r="BA267" s="390">
        <v>2070.12</v>
      </c>
      <c r="BB267" s="390">
        <v>848.92</v>
      </c>
      <c r="BC267" s="390">
        <v>819.73</v>
      </c>
      <c r="BD267" s="390">
        <v>611.5</v>
      </c>
      <c r="BE267" s="390">
        <v>1080.04</v>
      </c>
      <c r="BF267" s="390">
        <v>2102000</v>
      </c>
      <c r="BG267" s="390">
        <f t="shared" si="246"/>
        <v>4422.8500000000004</v>
      </c>
      <c r="BH267" s="390">
        <v>8748.57</v>
      </c>
      <c r="BI267" s="390">
        <v>3389.61</v>
      </c>
      <c r="BJ267" s="390">
        <v>5995.76</v>
      </c>
      <c r="BK267" s="390">
        <v>548.62</v>
      </c>
      <c r="BL267" s="391" t="str">
        <f t="shared" si="247"/>
        <v xml:space="preserve"> </v>
      </c>
      <c r="BM267" s="391" t="str">
        <f t="shared" si="248"/>
        <v xml:space="preserve"> </v>
      </c>
      <c r="BN267" s="391" t="str">
        <f t="shared" si="249"/>
        <v xml:space="preserve"> </v>
      </c>
      <c r="BO267" s="391" t="str">
        <f t="shared" si="250"/>
        <v xml:space="preserve"> </v>
      </c>
      <c r="BP267" s="391" t="str">
        <f t="shared" si="251"/>
        <v xml:space="preserve"> </v>
      </c>
      <c r="BQ267" s="391" t="str">
        <f t="shared" si="252"/>
        <v xml:space="preserve"> </v>
      </c>
      <c r="BR267" s="391" t="e">
        <f t="shared" si="253"/>
        <v>#DIV/0!</v>
      </c>
      <c r="BS267" s="391" t="e">
        <f t="shared" si="254"/>
        <v>#DIV/0!</v>
      </c>
      <c r="BT267" s="391" t="e">
        <f t="shared" si="255"/>
        <v>#DIV/0!</v>
      </c>
      <c r="BU267" s="391" t="e">
        <f t="shared" si="256"/>
        <v>#DIV/0!</v>
      </c>
      <c r="BV267" s="391" t="e">
        <f t="shared" si="257"/>
        <v>#DIV/0!</v>
      </c>
      <c r="BW267" s="391" t="str">
        <f t="shared" si="258"/>
        <v xml:space="preserve"> </v>
      </c>
      <c r="BY267" s="388">
        <f t="shared" si="285"/>
        <v>4.2588785957049788</v>
      </c>
      <c r="BZ267" s="392">
        <f t="shared" si="286"/>
        <v>2.1187920975111978</v>
      </c>
      <c r="CA267" s="393" t="e">
        <f t="shared" si="287"/>
        <v>#DIV/0!</v>
      </c>
      <c r="CB267" s="390">
        <f t="shared" si="259"/>
        <v>4621.88</v>
      </c>
      <c r="CC267" s="18" t="e">
        <f t="shared" si="260"/>
        <v>#DIV/0!</v>
      </c>
    </row>
    <row r="268" spans="1:81" s="26" customFormat="1" ht="9" customHeight="1">
      <c r="A268" s="368">
        <v>224</v>
      </c>
      <c r="B268" s="354" t="s">
        <v>849</v>
      </c>
      <c r="C268" s="361">
        <v>372.7</v>
      </c>
      <c r="D268" s="396"/>
      <c r="E268" s="361"/>
      <c r="F268" s="361"/>
      <c r="G268" s="178">
        <f>ROUND(H268+U268+X268+Z268+AB268+AD268+AF268+AH268+AI268+AJ268+AK268+AL268,2)</f>
        <v>999190.59</v>
      </c>
      <c r="H268" s="361">
        <f t="shared" si="293"/>
        <v>0</v>
      </c>
      <c r="I268" s="190">
        <v>0</v>
      </c>
      <c r="J268" s="190">
        <v>0</v>
      </c>
      <c r="K268" s="190">
        <v>0</v>
      </c>
      <c r="L268" s="190">
        <v>0</v>
      </c>
      <c r="M268" s="190">
        <v>0</v>
      </c>
      <c r="N268" s="361">
        <v>0</v>
      </c>
      <c r="O268" s="361">
        <v>0</v>
      </c>
      <c r="P268" s="361">
        <v>0</v>
      </c>
      <c r="Q268" s="361">
        <v>0</v>
      </c>
      <c r="R268" s="361">
        <v>0</v>
      </c>
      <c r="S268" s="361">
        <v>0</v>
      </c>
      <c r="T268" s="103">
        <v>0</v>
      </c>
      <c r="U268" s="361">
        <v>0</v>
      </c>
      <c r="V268" s="361" t="s">
        <v>975</v>
      </c>
      <c r="W268" s="361">
        <v>302</v>
      </c>
      <c r="X268" s="361">
        <v>955302.31</v>
      </c>
      <c r="Y268" s="380">
        <v>0</v>
      </c>
      <c r="Z268" s="380">
        <v>0</v>
      </c>
      <c r="AA268" s="380">
        <v>0</v>
      </c>
      <c r="AB268" s="380">
        <v>0</v>
      </c>
      <c r="AC268" s="380">
        <v>0</v>
      </c>
      <c r="AD268" s="380">
        <v>0</v>
      </c>
      <c r="AE268" s="380">
        <v>0</v>
      </c>
      <c r="AF268" s="380">
        <v>0</v>
      </c>
      <c r="AG268" s="380">
        <v>0</v>
      </c>
      <c r="AH268" s="380">
        <v>0</v>
      </c>
      <c r="AI268" s="380">
        <v>0</v>
      </c>
      <c r="AJ268" s="380">
        <v>29258.85</v>
      </c>
      <c r="AK268" s="380">
        <v>14629.43</v>
      </c>
      <c r="AL268" s="380">
        <v>0</v>
      </c>
      <c r="AN268" s="390">
        <f>I268/'Приложение 1.1'!J266</f>
        <v>0</v>
      </c>
      <c r="AO268" s="390" t="e">
        <f t="shared" si="236"/>
        <v>#DIV/0!</v>
      </c>
      <c r="AP268" s="390" t="e">
        <f t="shared" si="237"/>
        <v>#DIV/0!</v>
      </c>
      <c r="AQ268" s="390" t="e">
        <f t="shared" si="238"/>
        <v>#DIV/0!</v>
      </c>
      <c r="AR268" s="390" t="e">
        <f t="shared" si="239"/>
        <v>#DIV/0!</v>
      </c>
      <c r="AS268" s="390" t="e">
        <f t="shared" si="240"/>
        <v>#DIV/0!</v>
      </c>
      <c r="AT268" s="390" t="e">
        <f t="shared" si="241"/>
        <v>#DIV/0!</v>
      </c>
      <c r="AU268" s="390">
        <f t="shared" si="242"/>
        <v>3163.2526821192055</v>
      </c>
      <c r="AV268" s="390" t="e">
        <f t="shared" si="243"/>
        <v>#DIV/0!</v>
      </c>
      <c r="AW268" s="390" t="e">
        <f t="shared" si="244"/>
        <v>#DIV/0!</v>
      </c>
      <c r="AX268" s="390" t="e">
        <f t="shared" si="245"/>
        <v>#DIV/0!</v>
      </c>
      <c r="AY268" s="390">
        <f>AI268/'Приложение 1.1'!J266</f>
        <v>0</v>
      </c>
      <c r="AZ268" s="390">
        <v>730.08</v>
      </c>
      <c r="BA268" s="390">
        <v>2070.12</v>
      </c>
      <c r="BB268" s="390">
        <v>848.92</v>
      </c>
      <c r="BC268" s="390">
        <v>819.73</v>
      </c>
      <c r="BD268" s="390">
        <v>611.5</v>
      </c>
      <c r="BE268" s="390">
        <v>1080.04</v>
      </c>
      <c r="BF268" s="390">
        <v>2102000</v>
      </c>
      <c r="BG268" s="390">
        <f t="shared" si="246"/>
        <v>4607.6000000000004</v>
      </c>
      <c r="BH268" s="390">
        <v>8748.57</v>
      </c>
      <c r="BI268" s="390">
        <v>3389.61</v>
      </c>
      <c r="BJ268" s="390">
        <v>5995.76</v>
      </c>
      <c r="BK268" s="390">
        <v>548.62</v>
      </c>
      <c r="BL268" s="391" t="str">
        <f t="shared" si="247"/>
        <v xml:space="preserve"> </v>
      </c>
      <c r="BM268" s="391" t="e">
        <f t="shared" si="248"/>
        <v>#DIV/0!</v>
      </c>
      <c r="BN268" s="391" t="e">
        <f t="shared" si="249"/>
        <v>#DIV/0!</v>
      </c>
      <c r="BO268" s="391" t="e">
        <f t="shared" si="250"/>
        <v>#DIV/0!</v>
      </c>
      <c r="BP268" s="391" t="e">
        <f t="shared" si="251"/>
        <v>#DIV/0!</v>
      </c>
      <c r="BQ268" s="391" t="e">
        <f t="shared" si="252"/>
        <v>#DIV/0!</v>
      </c>
      <c r="BR268" s="391" t="e">
        <f t="shared" si="253"/>
        <v>#DIV/0!</v>
      </c>
      <c r="BS268" s="391" t="str">
        <f t="shared" si="254"/>
        <v xml:space="preserve"> </v>
      </c>
      <c r="BT268" s="391" t="e">
        <f t="shared" si="255"/>
        <v>#DIV/0!</v>
      </c>
      <c r="BU268" s="391" t="e">
        <f t="shared" si="256"/>
        <v>#DIV/0!</v>
      </c>
      <c r="BV268" s="391" t="e">
        <f t="shared" si="257"/>
        <v>#DIV/0!</v>
      </c>
      <c r="BW268" s="391" t="str">
        <f t="shared" si="258"/>
        <v xml:space="preserve"> </v>
      </c>
      <c r="BY268" s="388">
        <f t="shared" si="285"/>
        <v>2.9282551590082528</v>
      </c>
      <c r="BZ268" s="392">
        <f t="shared" si="286"/>
        <v>1.4641280799091594</v>
      </c>
      <c r="CA268" s="393">
        <f t="shared" si="287"/>
        <v>3308.5781125827812</v>
      </c>
      <c r="CB268" s="390">
        <f t="shared" si="259"/>
        <v>4814.95</v>
      </c>
      <c r="CC268" s="18" t="str">
        <f t="shared" si="260"/>
        <v xml:space="preserve"> </v>
      </c>
    </row>
    <row r="269" spans="1:81" s="26" customFormat="1" ht="9" customHeight="1">
      <c r="A269" s="368">
        <v>225</v>
      </c>
      <c r="B269" s="354" t="s">
        <v>850</v>
      </c>
      <c r="C269" s="361">
        <v>972.4</v>
      </c>
      <c r="D269" s="396"/>
      <c r="E269" s="361"/>
      <c r="F269" s="361"/>
      <c r="G269" s="178">
        <f>ROUND(H269+U269+X269+Z269+AB269+AD269+AF269+AH269+AI269+AJ269+AK269+AL269,2)</f>
        <v>1798631.82</v>
      </c>
      <c r="H269" s="361">
        <f t="shared" si="293"/>
        <v>0</v>
      </c>
      <c r="I269" s="190">
        <v>0</v>
      </c>
      <c r="J269" s="190">
        <v>0</v>
      </c>
      <c r="K269" s="190">
        <v>0</v>
      </c>
      <c r="L269" s="190">
        <v>0</v>
      </c>
      <c r="M269" s="190">
        <v>0</v>
      </c>
      <c r="N269" s="361">
        <v>0</v>
      </c>
      <c r="O269" s="361">
        <v>0</v>
      </c>
      <c r="P269" s="361">
        <v>0</v>
      </c>
      <c r="Q269" s="361">
        <v>0</v>
      </c>
      <c r="R269" s="361">
        <v>0</v>
      </c>
      <c r="S269" s="361">
        <v>0</v>
      </c>
      <c r="T269" s="103">
        <v>0</v>
      </c>
      <c r="U269" s="361">
        <v>0</v>
      </c>
      <c r="V269" s="361" t="s">
        <v>975</v>
      </c>
      <c r="W269" s="361">
        <v>751</v>
      </c>
      <c r="X269" s="361">
        <v>1701719.35</v>
      </c>
      <c r="Y269" s="380">
        <v>0</v>
      </c>
      <c r="Z269" s="380">
        <v>0</v>
      </c>
      <c r="AA269" s="380">
        <v>0</v>
      </c>
      <c r="AB269" s="380">
        <v>0</v>
      </c>
      <c r="AC269" s="380">
        <v>0</v>
      </c>
      <c r="AD269" s="380">
        <v>0</v>
      </c>
      <c r="AE269" s="380">
        <v>0</v>
      </c>
      <c r="AF269" s="380">
        <v>0</v>
      </c>
      <c r="AG269" s="380">
        <v>0</v>
      </c>
      <c r="AH269" s="380">
        <v>0</v>
      </c>
      <c r="AI269" s="380">
        <v>0</v>
      </c>
      <c r="AJ269" s="380">
        <v>64608.31</v>
      </c>
      <c r="AK269" s="380">
        <v>32304.16</v>
      </c>
      <c r="AL269" s="380">
        <v>0</v>
      </c>
      <c r="AN269" s="390">
        <f>I269/'Приложение 1.1'!J267</f>
        <v>0</v>
      </c>
      <c r="AO269" s="390" t="e">
        <f t="shared" si="236"/>
        <v>#DIV/0!</v>
      </c>
      <c r="AP269" s="390" t="e">
        <f t="shared" si="237"/>
        <v>#DIV/0!</v>
      </c>
      <c r="AQ269" s="390" t="e">
        <f t="shared" si="238"/>
        <v>#DIV/0!</v>
      </c>
      <c r="AR269" s="390" t="e">
        <f t="shared" si="239"/>
        <v>#DIV/0!</v>
      </c>
      <c r="AS269" s="390" t="e">
        <f t="shared" si="240"/>
        <v>#DIV/0!</v>
      </c>
      <c r="AT269" s="390" t="e">
        <f t="shared" si="241"/>
        <v>#DIV/0!</v>
      </c>
      <c r="AU269" s="390">
        <f t="shared" si="242"/>
        <v>2265.9378828229028</v>
      </c>
      <c r="AV269" s="390" t="e">
        <f t="shared" si="243"/>
        <v>#DIV/0!</v>
      </c>
      <c r="AW269" s="390" t="e">
        <f t="shared" si="244"/>
        <v>#DIV/0!</v>
      </c>
      <c r="AX269" s="390" t="e">
        <f t="shared" si="245"/>
        <v>#DIV/0!</v>
      </c>
      <c r="AY269" s="390">
        <f>AI269/'Приложение 1.1'!J267</f>
        <v>0</v>
      </c>
      <c r="AZ269" s="390">
        <v>730.08</v>
      </c>
      <c r="BA269" s="390">
        <v>2070.12</v>
      </c>
      <c r="BB269" s="390">
        <v>848.92</v>
      </c>
      <c r="BC269" s="390">
        <v>819.73</v>
      </c>
      <c r="BD269" s="390">
        <v>611.5</v>
      </c>
      <c r="BE269" s="390">
        <v>1080.04</v>
      </c>
      <c r="BF269" s="390">
        <v>2102000</v>
      </c>
      <c r="BG269" s="390">
        <f t="shared" si="246"/>
        <v>4607.6000000000004</v>
      </c>
      <c r="BH269" s="390">
        <v>8748.57</v>
      </c>
      <c r="BI269" s="390">
        <v>3389.61</v>
      </c>
      <c r="BJ269" s="390">
        <v>5995.76</v>
      </c>
      <c r="BK269" s="390">
        <v>548.62</v>
      </c>
      <c r="BL269" s="391" t="str">
        <f t="shared" si="247"/>
        <v xml:space="preserve"> </v>
      </c>
      <c r="BM269" s="391" t="e">
        <f t="shared" si="248"/>
        <v>#DIV/0!</v>
      </c>
      <c r="BN269" s="391" t="e">
        <f t="shared" si="249"/>
        <v>#DIV/0!</v>
      </c>
      <c r="BO269" s="391" t="e">
        <f t="shared" si="250"/>
        <v>#DIV/0!</v>
      </c>
      <c r="BP269" s="391" t="e">
        <f t="shared" si="251"/>
        <v>#DIV/0!</v>
      </c>
      <c r="BQ269" s="391" t="e">
        <f t="shared" si="252"/>
        <v>#DIV/0!</v>
      </c>
      <c r="BR269" s="391" t="e">
        <f t="shared" si="253"/>
        <v>#DIV/0!</v>
      </c>
      <c r="BS269" s="391" t="str">
        <f t="shared" si="254"/>
        <v xml:space="preserve"> </v>
      </c>
      <c r="BT269" s="391" t="e">
        <f t="shared" si="255"/>
        <v>#DIV/0!</v>
      </c>
      <c r="BU269" s="391" t="e">
        <f t="shared" si="256"/>
        <v>#DIV/0!</v>
      </c>
      <c r="BV269" s="391" t="e">
        <f t="shared" si="257"/>
        <v>#DIV/0!</v>
      </c>
      <c r="BW269" s="391" t="str">
        <f t="shared" si="258"/>
        <v xml:space="preserve"> </v>
      </c>
      <c r="BY269" s="388">
        <f t="shared" si="285"/>
        <v>3.592080896244791</v>
      </c>
      <c r="BZ269" s="392">
        <f t="shared" si="286"/>
        <v>1.7960407261114728</v>
      </c>
      <c r="CA269" s="393">
        <f t="shared" si="287"/>
        <v>2394.9824500665782</v>
      </c>
      <c r="CB269" s="390">
        <f t="shared" si="259"/>
        <v>4814.95</v>
      </c>
      <c r="CC269" s="18" t="str">
        <f t="shared" si="260"/>
        <v xml:space="preserve"> </v>
      </c>
    </row>
    <row r="270" spans="1:81" s="26" customFormat="1" ht="9" customHeight="1">
      <c r="A270" s="368">
        <v>226</v>
      </c>
      <c r="B270" s="354" t="s">
        <v>851</v>
      </c>
      <c r="C270" s="361">
        <v>594.6</v>
      </c>
      <c r="D270" s="396"/>
      <c r="E270" s="361"/>
      <c r="F270" s="361"/>
      <c r="G270" s="178">
        <f>ROUND(H270+U270+X270+Z270+AB270+AD270+AF270+AH270+AI270+AJ270+AK270+AL270,2)</f>
        <v>1423305.96</v>
      </c>
      <c r="H270" s="361">
        <f t="shared" si="293"/>
        <v>0</v>
      </c>
      <c r="I270" s="190">
        <v>0</v>
      </c>
      <c r="J270" s="190">
        <v>0</v>
      </c>
      <c r="K270" s="190">
        <v>0</v>
      </c>
      <c r="L270" s="190">
        <v>0</v>
      </c>
      <c r="M270" s="190">
        <v>0</v>
      </c>
      <c r="N270" s="361">
        <v>0</v>
      </c>
      <c r="O270" s="361">
        <v>0</v>
      </c>
      <c r="P270" s="361">
        <v>0</v>
      </c>
      <c r="Q270" s="361">
        <v>0</v>
      </c>
      <c r="R270" s="361">
        <v>0</v>
      </c>
      <c r="S270" s="361">
        <v>0</v>
      </c>
      <c r="T270" s="103">
        <v>0</v>
      </c>
      <c r="U270" s="361">
        <v>0</v>
      </c>
      <c r="V270" s="361" t="s">
        <v>976</v>
      </c>
      <c r="W270" s="361">
        <v>521.4</v>
      </c>
      <c r="X270" s="361">
        <v>1366471.04</v>
      </c>
      <c r="Y270" s="380">
        <v>0</v>
      </c>
      <c r="Z270" s="380">
        <v>0</v>
      </c>
      <c r="AA270" s="380">
        <v>0</v>
      </c>
      <c r="AB270" s="380">
        <v>0</v>
      </c>
      <c r="AC270" s="380">
        <v>0</v>
      </c>
      <c r="AD270" s="380">
        <v>0</v>
      </c>
      <c r="AE270" s="380">
        <v>0</v>
      </c>
      <c r="AF270" s="380">
        <v>0</v>
      </c>
      <c r="AG270" s="380">
        <v>0</v>
      </c>
      <c r="AH270" s="380">
        <v>0</v>
      </c>
      <c r="AI270" s="380">
        <v>0</v>
      </c>
      <c r="AJ270" s="380">
        <v>37889.949999999997</v>
      </c>
      <c r="AK270" s="380">
        <v>18944.97</v>
      </c>
      <c r="AL270" s="380">
        <v>0</v>
      </c>
      <c r="AN270" s="390">
        <f>I270/'Приложение 1.1'!J268</f>
        <v>0</v>
      </c>
      <c r="AO270" s="390" t="e">
        <f t="shared" si="236"/>
        <v>#DIV/0!</v>
      </c>
      <c r="AP270" s="390" t="e">
        <f t="shared" si="237"/>
        <v>#DIV/0!</v>
      </c>
      <c r="AQ270" s="390" t="e">
        <f t="shared" si="238"/>
        <v>#DIV/0!</v>
      </c>
      <c r="AR270" s="390" t="e">
        <f t="shared" si="239"/>
        <v>#DIV/0!</v>
      </c>
      <c r="AS270" s="390" t="e">
        <f t="shared" si="240"/>
        <v>#DIV/0!</v>
      </c>
      <c r="AT270" s="390" t="e">
        <f t="shared" si="241"/>
        <v>#DIV/0!</v>
      </c>
      <c r="AU270" s="390">
        <f t="shared" si="242"/>
        <v>2620.7729957805909</v>
      </c>
      <c r="AV270" s="390" t="e">
        <f t="shared" si="243"/>
        <v>#DIV/0!</v>
      </c>
      <c r="AW270" s="390" t="e">
        <f t="shared" si="244"/>
        <v>#DIV/0!</v>
      </c>
      <c r="AX270" s="390" t="e">
        <f t="shared" si="245"/>
        <v>#DIV/0!</v>
      </c>
      <c r="AY270" s="390">
        <f>AI270/'Приложение 1.1'!J268</f>
        <v>0</v>
      </c>
      <c r="AZ270" s="390">
        <v>730.08</v>
      </c>
      <c r="BA270" s="390">
        <v>2070.12</v>
      </c>
      <c r="BB270" s="390">
        <v>848.92</v>
      </c>
      <c r="BC270" s="390">
        <v>819.73</v>
      </c>
      <c r="BD270" s="390">
        <v>611.5</v>
      </c>
      <c r="BE270" s="390">
        <v>1080.04</v>
      </c>
      <c r="BF270" s="390">
        <v>2102000</v>
      </c>
      <c r="BG270" s="390">
        <f t="shared" si="246"/>
        <v>4422.8500000000004</v>
      </c>
      <c r="BH270" s="390">
        <v>8748.57</v>
      </c>
      <c r="BI270" s="390">
        <v>3389.61</v>
      </c>
      <c r="BJ270" s="390">
        <v>5995.76</v>
      </c>
      <c r="BK270" s="390">
        <v>548.62</v>
      </c>
      <c r="BL270" s="391" t="str">
        <f t="shared" si="247"/>
        <v xml:space="preserve"> </v>
      </c>
      <c r="BM270" s="391" t="e">
        <f t="shared" si="248"/>
        <v>#DIV/0!</v>
      </c>
      <c r="BN270" s="391" t="e">
        <f t="shared" si="249"/>
        <v>#DIV/0!</v>
      </c>
      <c r="BO270" s="391" t="e">
        <f t="shared" si="250"/>
        <v>#DIV/0!</v>
      </c>
      <c r="BP270" s="391" t="e">
        <f t="shared" si="251"/>
        <v>#DIV/0!</v>
      </c>
      <c r="BQ270" s="391" t="e">
        <f t="shared" si="252"/>
        <v>#DIV/0!</v>
      </c>
      <c r="BR270" s="391" t="e">
        <f t="shared" si="253"/>
        <v>#DIV/0!</v>
      </c>
      <c r="BS270" s="391" t="str">
        <f t="shared" si="254"/>
        <v xml:space="preserve"> </v>
      </c>
      <c r="BT270" s="391" t="e">
        <f t="shared" si="255"/>
        <v>#DIV/0!</v>
      </c>
      <c r="BU270" s="391" t="e">
        <f t="shared" si="256"/>
        <v>#DIV/0!</v>
      </c>
      <c r="BV270" s="391" t="e">
        <f t="shared" si="257"/>
        <v>#DIV/0!</v>
      </c>
      <c r="BW270" s="391" t="str">
        <f t="shared" si="258"/>
        <v xml:space="preserve"> </v>
      </c>
      <c r="BY270" s="388">
        <f t="shared" si="285"/>
        <v>2.6621085743222772</v>
      </c>
      <c r="BZ270" s="392">
        <f t="shared" si="286"/>
        <v>1.3310539358663265</v>
      </c>
      <c r="CA270" s="393">
        <f t="shared" si="287"/>
        <v>2729.7774453394709</v>
      </c>
      <c r="CB270" s="390">
        <f t="shared" si="259"/>
        <v>4621.88</v>
      </c>
      <c r="CC270" s="18" t="str">
        <f t="shared" si="260"/>
        <v xml:space="preserve"> </v>
      </c>
    </row>
    <row r="271" spans="1:81" s="26" customFormat="1" ht="9" customHeight="1">
      <c r="A271" s="368">
        <v>227</v>
      </c>
      <c r="B271" s="354" t="s">
        <v>1043</v>
      </c>
      <c r="C271" s="361">
        <v>3837.7999999999997</v>
      </c>
      <c r="D271" s="396"/>
      <c r="E271" s="361"/>
      <c r="F271" s="361"/>
      <c r="G271" s="361">
        <f>ROUND(H271+U271+X271+Z271+AB271+AD271+AF271+AH271+AI271+AJ271+AK271+AL271,2)</f>
        <v>2986705.34</v>
      </c>
      <c r="H271" s="361">
        <f t="shared" si="293"/>
        <v>0</v>
      </c>
      <c r="I271" s="190">
        <v>0</v>
      </c>
      <c r="J271" s="190">
        <v>0</v>
      </c>
      <c r="K271" s="190">
        <v>0</v>
      </c>
      <c r="L271" s="190">
        <v>0</v>
      </c>
      <c r="M271" s="190">
        <v>0</v>
      </c>
      <c r="N271" s="361">
        <v>0</v>
      </c>
      <c r="O271" s="361">
        <v>0</v>
      </c>
      <c r="P271" s="361">
        <v>0</v>
      </c>
      <c r="Q271" s="361">
        <v>0</v>
      </c>
      <c r="R271" s="361">
        <v>0</v>
      </c>
      <c r="S271" s="361">
        <v>0</v>
      </c>
      <c r="T271" s="103">
        <v>2</v>
      </c>
      <c r="U271" s="361">
        <v>2810570.71</v>
      </c>
      <c r="V271" s="361"/>
      <c r="W271" s="361">
        <v>0</v>
      </c>
      <c r="X271" s="361">
        <v>0</v>
      </c>
      <c r="Y271" s="380">
        <v>0</v>
      </c>
      <c r="Z271" s="380">
        <v>0</v>
      </c>
      <c r="AA271" s="380">
        <v>0</v>
      </c>
      <c r="AB271" s="380">
        <v>0</v>
      </c>
      <c r="AC271" s="380">
        <v>0</v>
      </c>
      <c r="AD271" s="380">
        <v>0</v>
      </c>
      <c r="AE271" s="380">
        <v>0</v>
      </c>
      <c r="AF271" s="380">
        <v>0</v>
      </c>
      <c r="AG271" s="380">
        <v>0</v>
      </c>
      <c r="AH271" s="380">
        <v>0</v>
      </c>
      <c r="AI271" s="380">
        <v>0</v>
      </c>
      <c r="AJ271" s="380">
        <v>117226.73</v>
      </c>
      <c r="AK271" s="380">
        <v>58907.9</v>
      </c>
      <c r="AL271" s="380">
        <v>0</v>
      </c>
      <c r="AN271" s="390">
        <f>I271/'Приложение 1.1'!J269</f>
        <v>0</v>
      </c>
      <c r="AO271" s="390" t="e">
        <f t="shared" si="236"/>
        <v>#DIV/0!</v>
      </c>
      <c r="AP271" s="390" t="e">
        <f t="shared" si="237"/>
        <v>#DIV/0!</v>
      </c>
      <c r="AQ271" s="390" t="e">
        <f t="shared" si="238"/>
        <v>#DIV/0!</v>
      </c>
      <c r="AR271" s="390" t="e">
        <f t="shared" si="239"/>
        <v>#DIV/0!</v>
      </c>
      <c r="AS271" s="390" t="e">
        <f t="shared" si="240"/>
        <v>#DIV/0!</v>
      </c>
      <c r="AT271" s="390">
        <f t="shared" si="241"/>
        <v>1405285.355</v>
      </c>
      <c r="AU271" s="390" t="e">
        <f t="shared" si="242"/>
        <v>#DIV/0!</v>
      </c>
      <c r="AV271" s="390" t="e">
        <f t="shared" si="243"/>
        <v>#DIV/0!</v>
      </c>
      <c r="AW271" s="390" t="e">
        <f t="shared" si="244"/>
        <v>#DIV/0!</v>
      </c>
      <c r="AX271" s="390" t="e">
        <f t="shared" si="245"/>
        <v>#DIV/0!</v>
      </c>
      <c r="AY271" s="390">
        <f>AI271/'Приложение 1.1'!J269</f>
        <v>0</v>
      </c>
      <c r="AZ271" s="390">
        <v>730.08</v>
      </c>
      <c r="BA271" s="390">
        <v>2070.12</v>
      </c>
      <c r="BB271" s="390">
        <v>848.92</v>
      </c>
      <c r="BC271" s="390">
        <v>819.73</v>
      </c>
      <c r="BD271" s="390">
        <v>611.5</v>
      </c>
      <c r="BE271" s="390">
        <v>1080.04</v>
      </c>
      <c r="BF271" s="390">
        <v>2102000</v>
      </c>
      <c r="BG271" s="390">
        <f t="shared" si="246"/>
        <v>4422.8500000000004</v>
      </c>
      <c r="BH271" s="390">
        <v>8748.57</v>
      </c>
      <c r="BI271" s="390">
        <v>3389.61</v>
      </c>
      <c r="BJ271" s="390">
        <v>5995.76</v>
      </c>
      <c r="BK271" s="390">
        <v>548.62</v>
      </c>
      <c r="BL271" s="391" t="str">
        <f t="shared" si="247"/>
        <v xml:space="preserve"> </v>
      </c>
      <c r="BM271" s="391" t="e">
        <f t="shared" si="248"/>
        <v>#DIV/0!</v>
      </c>
      <c r="BN271" s="391" t="e">
        <f t="shared" si="249"/>
        <v>#DIV/0!</v>
      </c>
      <c r="BO271" s="391" t="e">
        <f t="shared" si="250"/>
        <v>#DIV/0!</v>
      </c>
      <c r="BP271" s="391" t="e">
        <f t="shared" si="251"/>
        <v>#DIV/0!</v>
      </c>
      <c r="BQ271" s="391" t="e">
        <f t="shared" si="252"/>
        <v>#DIV/0!</v>
      </c>
      <c r="BR271" s="391" t="str">
        <f t="shared" si="253"/>
        <v xml:space="preserve"> </v>
      </c>
      <c r="BS271" s="391" t="e">
        <f t="shared" si="254"/>
        <v>#DIV/0!</v>
      </c>
      <c r="BT271" s="391" t="e">
        <f t="shared" si="255"/>
        <v>#DIV/0!</v>
      </c>
      <c r="BU271" s="391" t="e">
        <f t="shared" si="256"/>
        <v>#DIV/0!</v>
      </c>
      <c r="BV271" s="391" t="e">
        <f t="shared" si="257"/>
        <v>#DIV/0!</v>
      </c>
      <c r="BW271" s="391" t="str">
        <f t="shared" si="258"/>
        <v xml:space="preserve"> </v>
      </c>
      <c r="BY271" s="388">
        <f t="shared" si="285"/>
        <v>3.9249512976730405</v>
      </c>
      <c r="BZ271" s="392">
        <f t="shared" si="286"/>
        <v>1.9723371840892747</v>
      </c>
      <c r="CA271" s="393">
        <f>G271/T271</f>
        <v>1493352.67</v>
      </c>
      <c r="CB271" s="390">
        <v>2196590</v>
      </c>
      <c r="CC271" s="18" t="str">
        <f t="shared" si="260"/>
        <v xml:space="preserve"> </v>
      </c>
    </row>
    <row r="272" spans="1:81" s="26" customFormat="1" ht="35.25" customHeight="1">
      <c r="A272" s="514" t="s">
        <v>299</v>
      </c>
      <c r="B272" s="514"/>
      <c r="C272" s="361">
        <f>SUM(C261:C271)</f>
        <v>26655.3</v>
      </c>
      <c r="D272" s="361"/>
      <c r="E272" s="361"/>
      <c r="F272" s="361"/>
      <c r="G272" s="361">
        <f>ROUND(SUM(G261:G271),2)</f>
        <v>30612628.390000001</v>
      </c>
      <c r="H272" s="361">
        <f>ROUND(SUM(H261:H271),2)</f>
        <v>4416603.95</v>
      </c>
      <c r="I272" s="361">
        <f t="shared" ref="I272:AL272" si="294">SUM(I261:I271)</f>
        <v>1493888.2</v>
      </c>
      <c r="J272" s="361">
        <f t="shared" si="294"/>
        <v>779.3</v>
      </c>
      <c r="K272" s="361">
        <f t="shared" si="294"/>
        <v>1059664.05</v>
      </c>
      <c r="L272" s="361">
        <f t="shared" si="294"/>
        <v>184</v>
      </c>
      <c r="M272" s="361">
        <f t="shared" si="294"/>
        <v>149552.82</v>
      </c>
      <c r="N272" s="361">
        <f t="shared" si="294"/>
        <v>610.1</v>
      </c>
      <c r="O272" s="361">
        <f t="shared" si="294"/>
        <v>490279.32</v>
      </c>
      <c r="P272" s="361">
        <f t="shared" si="294"/>
        <v>1049.5</v>
      </c>
      <c r="Q272" s="361">
        <f t="shared" si="294"/>
        <v>517907.74</v>
      </c>
      <c r="R272" s="361">
        <f t="shared" si="294"/>
        <v>697.64</v>
      </c>
      <c r="S272" s="361">
        <f t="shared" si="294"/>
        <v>705311.82</v>
      </c>
      <c r="T272" s="103">
        <f t="shared" si="294"/>
        <v>2</v>
      </c>
      <c r="U272" s="361">
        <f t="shared" si="294"/>
        <v>2810570.71</v>
      </c>
      <c r="V272" s="361" t="s">
        <v>388</v>
      </c>
      <c r="W272" s="361">
        <f t="shared" si="294"/>
        <v>7348.4399999999987</v>
      </c>
      <c r="X272" s="361">
        <f t="shared" si="294"/>
        <v>21230170.079999998</v>
      </c>
      <c r="Y272" s="361">
        <f t="shared" si="294"/>
        <v>0</v>
      </c>
      <c r="Z272" s="361">
        <f t="shared" si="294"/>
        <v>0</v>
      </c>
      <c r="AA272" s="361">
        <f t="shared" si="294"/>
        <v>0</v>
      </c>
      <c r="AB272" s="361">
        <f t="shared" si="294"/>
        <v>0</v>
      </c>
      <c r="AC272" s="361">
        <f t="shared" si="294"/>
        <v>0</v>
      </c>
      <c r="AD272" s="361">
        <f t="shared" si="294"/>
        <v>0</v>
      </c>
      <c r="AE272" s="361">
        <f t="shared" si="294"/>
        <v>0</v>
      </c>
      <c r="AF272" s="361">
        <f t="shared" si="294"/>
        <v>0</v>
      </c>
      <c r="AG272" s="361">
        <f t="shared" si="294"/>
        <v>0</v>
      </c>
      <c r="AH272" s="361">
        <f t="shared" si="294"/>
        <v>0</v>
      </c>
      <c r="AI272" s="361">
        <f t="shared" si="294"/>
        <v>444332.09</v>
      </c>
      <c r="AJ272" s="361">
        <f t="shared" si="294"/>
        <v>1140806.55</v>
      </c>
      <c r="AK272" s="361">
        <f t="shared" si="294"/>
        <v>570145.01</v>
      </c>
      <c r="AL272" s="361">
        <f t="shared" si="294"/>
        <v>0</v>
      </c>
      <c r="AN272" s="390">
        <f>I272/'Приложение 1.1'!J270</f>
        <v>56.044696551905247</v>
      </c>
      <c r="AO272" s="390">
        <f t="shared" si="236"/>
        <v>1359.7639548312591</v>
      </c>
      <c r="AP272" s="390">
        <f t="shared" si="237"/>
        <v>812.78706521739139</v>
      </c>
      <c r="AQ272" s="390">
        <f t="shared" si="238"/>
        <v>803.60485166366163</v>
      </c>
      <c r="AR272" s="390">
        <f t="shared" si="239"/>
        <v>493.4804573606479</v>
      </c>
      <c r="AS272" s="390">
        <f t="shared" si="240"/>
        <v>1010.9968178430136</v>
      </c>
      <c r="AT272" s="390">
        <f t="shared" si="241"/>
        <v>1405285.355</v>
      </c>
      <c r="AU272" s="390">
        <f t="shared" si="242"/>
        <v>2889.0717050149424</v>
      </c>
      <c r="AV272" s="390" t="e">
        <f t="shared" si="243"/>
        <v>#DIV/0!</v>
      </c>
      <c r="AW272" s="390" t="e">
        <f t="shared" si="244"/>
        <v>#DIV/0!</v>
      </c>
      <c r="AX272" s="390" t="e">
        <f t="shared" si="245"/>
        <v>#DIV/0!</v>
      </c>
      <c r="AY272" s="390">
        <f>AI272/'Приложение 1.1'!J270</f>
        <v>16.6695587744276</v>
      </c>
      <c r="AZ272" s="390">
        <v>730.08</v>
      </c>
      <c r="BA272" s="390">
        <v>2070.12</v>
      </c>
      <c r="BB272" s="390">
        <v>848.92</v>
      </c>
      <c r="BC272" s="390">
        <v>819.73</v>
      </c>
      <c r="BD272" s="390">
        <v>611.5</v>
      </c>
      <c r="BE272" s="390">
        <v>1080.04</v>
      </c>
      <c r="BF272" s="390">
        <v>2102000</v>
      </c>
      <c r="BG272" s="390">
        <f t="shared" si="246"/>
        <v>4422.8500000000004</v>
      </c>
      <c r="BH272" s="390">
        <v>8748.57</v>
      </c>
      <c r="BI272" s="390">
        <v>3389.61</v>
      </c>
      <c r="BJ272" s="390">
        <v>5995.76</v>
      </c>
      <c r="BK272" s="390">
        <v>548.62</v>
      </c>
      <c r="BL272" s="391" t="str">
        <f t="shared" si="247"/>
        <v xml:space="preserve"> </v>
      </c>
      <c r="BM272" s="391" t="str">
        <f t="shared" si="248"/>
        <v xml:space="preserve"> </v>
      </c>
      <c r="BN272" s="391" t="str">
        <f t="shared" si="249"/>
        <v xml:space="preserve"> </v>
      </c>
      <c r="BO272" s="391" t="str">
        <f t="shared" si="250"/>
        <v xml:space="preserve"> </v>
      </c>
      <c r="BP272" s="391" t="str">
        <f t="shared" si="251"/>
        <v xml:space="preserve"> </v>
      </c>
      <c r="BQ272" s="391" t="str">
        <f t="shared" si="252"/>
        <v xml:space="preserve"> </v>
      </c>
      <c r="BR272" s="391" t="str">
        <f t="shared" si="253"/>
        <v xml:space="preserve"> </v>
      </c>
      <c r="BS272" s="391" t="str">
        <f t="shared" si="254"/>
        <v xml:space="preserve"> </v>
      </c>
      <c r="BT272" s="391" t="e">
        <f t="shared" si="255"/>
        <v>#DIV/0!</v>
      </c>
      <c r="BU272" s="391" t="e">
        <f t="shared" si="256"/>
        <v>#DIV/0!</v>
      </c>
      <c r="BV272" s="391" t="e">
        <f t="shared" si="257"/>
        <v>#DIV/0!</v>
      </c>
      <c r="BW272" s="391" t="str">
        <f t="shared" si="258"/>
        <v xml:space="preserve"> </v>
      </c>
      <c r="BY272" s="388">
        <f t="shared" si="285"/>
        <v>3.7265880455160749</v>
      </c>
      <c r="BZ272" s="392">
        <f t="shared" si="286"/>
        <v>1.8624503676601813</v>
      </c>
      <c r="CA272" s="393">
        <f t="shared" ref="CA272:CA335" si="295">G272/W272</f>
        <v>4165.8676385736298</v>
      </c>
      <c r="CB272" s="390">
        <f t="shared" si="259"/>
        <v>4621.88</v>
      </c>
      <c r="CC272" s="18" t="str">
        <f t="shared" si="260"/>
        <v xml:space="preserve"> </v>
      </c>
    </row>
    <row r="273" spans="1:81" s="26" customFormat="1" ht="12.75" customHeight="1">
      <c r="A273" s="433" t="s">
        <v>294</v>
      </c>
      <c r="B273" s="434"/>
      <c r="C273" s="434"/>
      <c r="D273" s="434"/>
      <c r="E273" s="434"/>
      <c r="F273" s="434"/>
      <c r="G273" s="434"/>
      <c r="H273" s="434"/>
      <c r="I273" s="434"/>
      <c r="J273" s="434"/>
      <c r="K273" s="434"/>
      <c r="L273" s="434"/>
      <c r="M273" s="434"/>
      <c r="N273" s="434"/>
      <c r="O273" s="434"/>
      <c r="P273" s="434"/>
      <c r="Q273" s="434"/>
      <c r="R273" s="434"/>
      <c r="S273" s="434"/>
      <c r="T273" s="434"/>
      <c r="U273" s="434"/>
      <c r="V273" s="434"/>
      <c r="W273" s="434"/>
      <c r="X273" s="434"/>
      <c r="Y273" s="434"/>
      <c r="Z273" s="434"/>
      <c r="AA273" s="434"/>
      <c r="AB273" s="434"/>
      <c r="AC273" s="434"/>
      <c r="AD273" s="434"/>
      <c r="AE273" s="434"/>
      <c r="AF273" s="434"/>
      <c r="AG273" s="434"/>
      <c r="AH273" s="434"/>
      <c r="AI273" s="434"/>
      <c r="AJ273" s="434"/>
      <c r="AK273" s="434"/>
      <c r="AL273" s="435"/>
      <c r="AN273" s="390" t="e">
        <f>I273/'Приложение 1.1'!J271</f>
        <v>#DIV/0!</v>
      </c>
      <c r="AO273" s="390" t="e">
        <f t="shared" si="236"/>
        <v>#DIV/0!</v>
      </c>
      <c r="AP273" s="390" t="e">
        <f t="shared" si="237"/>
        <v>#DIV/0!</v>
      </c>
      <c r="AQ273" s="390" t="e">
        <f t="shared" si="238"/>
        <v>#DIV/0!</v>
      </c>
      <c r="AR273" s="390" t="e">
        <f t="shared" si="239"/>
        <v>#DIV/0!</v>
      </c>
      <c r="AS273" s="390" t="e">
        <f t="shared" si="240"/>
        <v>#DIV/0!</v>
      </c>
      <c r="AT273" s="390" t="e">
        <f t="shared" si="241"/>
        <v>#DIV/0!</v>
      </c>
      <c r="AU273" s="390" t="e">
        <f t="shared" si="242"/>
        <v>#DIV/0!</v>
      </c>
      <c r="AV273" s="390" t="e">
        <f t="shared" si="243"/>
        <v>#DIV/0!</v>
      </c>
      <c r="AW273" s="390" t="e">
        <f t="shared" si="244"/>
        <v>#DIV/0!</v>
      </c>
      <c r="AX273" s="390" t="e">
        <f t="shared" si="245"/>
        <v>#DIV/0!</v>
      </c>
      <c r="AY273" s="390" t="e">
        <f>AI273/'Приложение 1.1'!J271</f>
        <v>#DIV/0!</v>
      </c>
      <c r="AZ273" s="390">
        <v>730.08</v>
      </c>
      <c r="BA273" s="390">
        <v>2070.12</v>
      </c>
      <c r="BB273" s="390">
        <v>848.92</v>
      </c>
      <c r="BC273" s="390">
        <v>819.73</v>
      </c>
      <c r="BD273" s="390">
        <v>611.5</v>
      </c>
      <c r="BE273" s="390">
        <v>1080.04</v>
      </c>
      <c r="BF273" s="390">
        <v>2102000</v>
      </c>
      <c r="BG273" s="390">
        <f t="shared" si="246"/>
        <v>4422.8500000000004</v>
      </c>
      <c r="BH273" s="390">
        <v>8748.57</v>
      </c>
      <c r="BI273" s="390">
        <v>3389.61</v>
      </c>
      <c r="BJ273" s="390">
        <v>5995.76</v>
      </c>
      <c r="BK273" s="390">
        <v>548.62</v>
      </c>
      <c r="BL273" s="391" t="e">
        <f t="shared" si="247"/>
        <v>#DIV/0!</v>
      </c>
      <c r="BM273" s="391" t="e">
        <f t="shared" si="248"/>
        <v>#DIV/0!</v>
      </c>
      <c r="BN273" s="391" t="e">
        <f t="shared" si="249"/>
        <v>#DIV/0!</v>
      </c>
      <c r="BO273" s="391" t="e">
        <f t="shared" si="250"/>
        <v>#DIV/0!</v>
      </c>
      <c r="BP273" s="391" t="e">
        <f t="shared" si="251"/>
        <v>#DIV/0!</v>
      </c>
      <c r="BQ273" s="391" t="e">
        <f t="shared" si="252"/>
        <v>#DIV/0!</v>
      </c>
      <c r="BR273" s="391" t="e">
        <f t="shared" si="253"/>
        <v>#DIV/0!</v>
      </c>
      <c r="BS273" s="391" t="e">
        <f t="shared" si="254"/>
        <v>#DIV/0!</v>
      </c>
      <c r="BT273" s="391" t="e">
        <f t="shared" si="255"/>
        <v>#DIV/0!</v>
      </c>
      <c r="BU273" s="391" t="e">
        <f t="shared" si="256"/>
        <v>#DIV/0!</v>
      </c>
      <c r="BV273" s="391" t="e">
        <f t="shared" si="257"/>
        <v>#DIV/0!</v>
      </c>
      <c r="BW273" s="391" t="e">
        <f t="shared" si="258"/>
        <v>#DIV/0!</v>
      </c>
      <c r="BY273" s="388" t="e">
        <f t="shared" si="285"/>
        <v>#DIV/0!</v>
      </c>
      <c r="BZ273" s="392" t="e">
        <f t="shared" si="286"/>
        <v>#DIV/0!</v>
      </c>
      <c r="CA273" s="393" t="e">
        <f t="shared" si="295"/>
        <v>#DIV/0!</v>
      </c>
      <c r="CB273" s="390">
        <f t="shared" si="259"/>
        <v>4621.88</v>
      </c>
      <c r="CC273" s="18" t="e">
        <f t="shared" si="260"/>
        <v>#DIV/0!</v>
      </c>
    </row>
    <row r="274" spans="1:81" s="26" customFormat="1" ht="9" customHeight="1">
      <c r="A274" s="368">
        <v>228</v>
      </c>
      <c r="B274" s="129" t="s">
        <v>863</v>
      </c>
      <c r="C274" s="361">
        <v>3144</v>
      </c>
      <c r="D274" s="396"/>
      <c r="E274" s="361"/>
      <c r="F274" s="361"/>
      <c r="G274" s="178">
        <f>ROUND(H274+U274+X274+Z274+AB274+AD274+AF274+AH274+AI274+AJ274+AK274+AL274,2)</f>
        <v>2938112.05</v>
      </c>
      <c r="H274" s="361">
        <f>I274+K274+M274+O274+Q274+S274</f>
        <v>0</v>
      </c>
      <c r="I274" s="190">
        <v>0</v>
      </c>
      <c r="J274" s="190">
        <v>0</v>
      </c>
      <c r="K274" s="190">
        <v>0</v>
      </c>
      <c r="L274" s="190">
        <v>0</v>
      </c>
      <c r="M274" s="190">
        <v>0</v>
      </c>
      <c r="N274" s="361">
        <v>0</v>
      </c>
      <c r="O274" s="361">
        <v>0</v>
      </c>
      <c r="P274" s="361">
        <v>0</v>
      </c>
      <c r="Q274" s="361">
        <v>0</v>
      </c>
      <c r="R274" s="361">
        <v>0</v>
      </c>
      <c r="S274" s="361">
        <v>0</v>
      </c>
      <c r="T274" s="103">
        <v>0</v>
      </c>
      <c r="U274" s="361">
        <v>0</v>
      </c>
      <c r="V274" s="361" t="s">
        <v>975</v>
      </c>
      <c r="W274" s="361">
        <v>916.3</v>
      </c>
      <c r="X274" s="361">
        <v>2798684.65</v>
      </c>
      <c r="Y274" s="380">
        <v>0</v>
      </c>
      <c r="Z274" s="380">
        <v>0</v>
      </c>
      <c r="AA274" s="380">
        <v>0</v>
      </c>
      <c r="AB274" s="380">
        <v>0</v>
      </c>
      <c r="AC274" s="380">
        <v>0</v>
      </c>
      <c r="AD274" s="380">
        <v>0</v>
      </c>
      <c r="AE274" s="380">
        <v>0</v>
      </c>
      <c r="AF274" s="380">
        <v>0</v>
      </c>
      <c r="AG274" s="380">
        <v>0</v>
      </c>
      <c r="AH274" s="380">
        <v>0</v>
      </c>
      <c r="AI274" s="380">
        <v>0</v>
      </c>
      <c r="AJ274" s="380">
        <v>92951.6</v>
      </c>
      <c r="AK274" s="380">
        <v>46475.8</v>
      </c>
      <c r="AL274" s="380">
        <v>0</v>
      </c>
      <c r="AN274" s="390">
        <f>I274/'Приложение 1.1'!J272</f>
        <v>0</v>
      </c>
      <c r="AO274" s="390" t="e">
        <f t="shared" si="236"/>
        <v>#DIV/0!</v>
      </c>
      <c r="AP274" s="390" t="e">
        <f t="shared" si="237"/>
        <v>#DIV/0!</v>
      </c>
      <c r="AQ274" s="390" t="e">
        <f t="shared" si="238"/>
        <v>#DIV/0!</v>
      </c>
      <c r="AR274" s="390" t="e">
        <f t="shared" si="239"/>
        <v>#DIV/0!</v>
      </c>
      <c r="AS274" s="390" t="e">
        <f t="shared" si="240"/>
        <v>#DIV/0!</v>
      </c>
      <c r="AT274" s="390" t="e">
        <f t="shared" si="241"/>
        <v>#DIV/0!</v>
      </c>
      <c r="AU274" s="390">
        <f t="shared" si="242"/>
        <v>3054.3322601767982</v>
      </c>
      <c r="AV274" s="390" t="e">
        <f t="shared" si="243"/>
        <v>#DIV/0!</v>
      </c>
      <c r="AW274" s="390" t="e">
        <f t="shared" si="244"/>
        <v>#DIV/0!</v>
      </c>
      <c r="AX274" s="390" t="e">
        <f t="shared" si="245"/>
        <v>#DIV/0!</v>
      </c>
      <c r="AY274" s="390">
        <f>AI274/'Приложение 1.1'!J272</f>
        <v>0</v>
      </c>
      <c r="AZ274" s="390">
        <v>730.08</v>
      </c>
      <c r="BA274" s="390">
        <v>2070.12</v>
      </c>
      <c r="BB274" s="390">
        <v>848.92</v>
      </c>
      <c r="BC274" s="390">
        <v>819.73</v>
      </c>
      <c r="BD274" s="390">
        <v>611.5</v>
      </c>
      <c r="BE274" s="390">
        <v>1080.04</v>
      </c>
      <c r="BF274" s="390">
        <v>2102000</v>
      </c>
      <c r="BG274" s="390">
        <f t="shared" si="246"/>
        <v>4607.6000000000004</v>
      </c>
      <c r="BH274" s="390">
        <v>8748.57</v>
      </c>
      <c r="BI274" s="390">
        <v>3389.61</v>
      </c>
      <c r="BJ274" s="390">
        <v>5995.76</v>
      </c>
      <c r="BK274" s="390">
        <v>548.62</v>
      </c>
      <c r="BL274" s="391" t="str">
        <f t="shared" si="247"/>
        <v xml:space="preserve"> </v>
      </c>
      <c r="BM274" s="391" t="e">
        <f t="shared" si="248"/>
        <v>#DIV/0!</v>
      </c>
      <c r="BN274" s="391" t="e">
        <f t="shared" si="249"/>
        <v>#DIV/0!</v>
      </c>
      <c r="BO274" s="391" t="e">
        <f t="shared" si="250"/>
        <v>#DIV/0!</v>
      </c>
      <c r="BP274" s="391" t="e">
        <f t="shared" si="251"/>
        <v>#DIV/0!</v>
      </c>
      <c r="BQ274" s="391" t="e">
        <f t="shared" si="252"/>
        <v>#DIV/0!</v>
      </c>
      <c r="BR274" s="391" t="e">
        <f t="shared" si="253"/>
        <v>#DIV/0!</v>
      </c>
      <c r="BS274" s="391" t="str">
        <f t="shared" si="254"/>
        <v xml:space="preserve"> </v>
      </c>
      <c r="BT274" s="391" t="e">
        <f t="shared" si="255"/>
        <v>#DIV/0!</v>
      </c>
      <c r="BU274" s="391" t="e">
        <f t="shared" si="256"/>
        <v>#DIV/0!</v>
      </c>
      <c r="BV274" s="391" t="e">
        <f t="shared" si="257"/>
        <v>#DIV/0!</v>
      </c>
      <c r="BW274" s="391" t="str">
        <f t="shared" si="258"/>
        <v xml:space="preserve"> </v>
      </c>
      <c r="BY274" s="388">
        <f t="shared" si="285"/>
        <v>3.1636506170688765</v>
      </c>
      <c r="BZ274" s="392">
        <f t="shared" si="286"/>
        <v>1.5818253085344383</v>
      </c>
      <c r="CA274" s="393">
        <f t="shared" si="295"/>
        <v>3206.4957437520461</v>
      </c>
      <c r="CB274" s="390">
        <f t="shared" si="259"/>
        <v>4814.95</v>
      </c>
      <c r="CC274" s="18" t="str">
        <f t="shared" si="260"/>
        <v xml:space="preserve"> </v>
      </c>
    </row>
    <row r="275" spans="1:81" s="26" customFormat="1" ht="35.25" customHeight="1">
      <c r="A275" s="514" t="s">
        <v>300</v>
      </c>
      <c r="B275" s="514"/>
      <c r="C275" s="361">
        <f>SUM(C274)</f>
        <v>3144</v>
      </c>
      <c r="D275" s="361"/>
      <c r="E275" s="361"/>
      <c r="F275" s="361"/>
      <c r="G275" s="361">
        <f>ROUND(SUM(G274),2)</f>
        <v>2938112.05</v>
      </c>
      <c r="H275" s="361">
        <f t="shared" ref="H275:AL275" si="296">SUM(H274)</f>
        <v>0</v>
      </c>
      <c r="I275" s="361">
        <f t="shared" si="296"/>
        <v>0</v>
      </c>
      <c r="J275" s="361">
        <f t="shared" si="296"/>
        <v>0</v>
      </c>
      <c r="K275" s="361">
        <f t="shared" si="296"/>
        <v>0</v>
      </c>
      <c r="L275" s="361">
        <f t="shared" si="296"/>
        <v>0</v>
      </c>
      <c r="M275" s="361">
        <f t="shared" si="296"/>
        <v>0</v>
      </c>
      <c r="N275" s="361">
        <f t="shared" si="296"/>
        <v>0</v>
      </c>
      <c r="O275" s="361">
        <f t="shared" si="296"/>
        <v>0</v>
      </c>
      <c r="P275" s="361">
        <f t="shared" si="296"/>
        <v>0</v>
      </c>
      <c r="Q275" s="361">
        <f t="shared" si="296"/>
        <v>0</v>
      </c>
      <c r="R275" s="361">
        <f t="shared" si="296"/>
        <v>0</v>
      </c>
      <c r="S275" s="361">
        <f t="shared" si="296"/>
        <v>0</v>
      </c>
      <c r="T275" s="103">
        <f t="shared" si="296"/>
        <v>0</v>
      </c>
      <c r="U275" s="361">
        <f t="shared" si="296"/>
        <v>0</v>
      </c>
      <c r="V275" s="361" t="s">
        <v>388</v>
      </c>
      <c r="W275" s="361">
        <f t="shared" si="296"/>
        <v>916.3</v>
      </c>
      <c r="X275" s="361">
        <f t="shared" si="296"/>
        <v>2798684.65</v>
      </c>
      <c r="Y275" s="361">
        <f t="shared" si="296"/>
        <v>0</v>
      </c>
      <c r="Z275" s="361">
        <f t="shared" si="296"/>
        <v>0</v>
      </c>
      <c r="AA275" s="361">
        <f t="shared" si="296"/>
        <v>0</v>
      </c>
      <c r="AB275" s="361">
        <f t="shared" si="296"/>
        <v>0</v>
      </c>
      <c r="AC275" s="361">
        <f t="shared" si="296"/>
        <v>0</v>
      </c>
      <c r="AD275" s="361">
        <f t="shared" si="296"/>
        <v>0</v>
      </c>
      <c r="AE275" s="361">
        <f t="shared" si="296"/>
        <v>0</v>
      </c>
      <c r="AF275" s="361">
        <f t="shared" si="296"/>
        <v>0</v>
      </c>
      <c r="AG275" s="361">
        <f t="shared" si="296"/>
        <v>0</v>
      </c>
      <c r="AH275" s="361">
        <f t="shared" si="296"/>
        <v>0</v>
      </c>
      <c r="AI275" s="361">
        <f t="shared" si="296"/>
        <v>0</v>
      </c>
      <c r="AJ275" s="361">
        <f t="shared" si="296"/>
        <v>92951.6</v>
      </c>
      <c r="AK275" s="361">
        <f t="shared" si="296"/>
        <v>46475.8</v>
      </c>
      <c r="AL275" s="361">
        <f t="shared" si="296"/>
        <v>0</v>
      </c>
      <c r="AN275" s="390">
        <f>I275/'Приложение 1.1'!J273</f>
        <v>0</v>
      </c>
      <c r="AO275" s="390" t="e">
        <f t="shared" si="236"/>
        <v>#DIV/0!</v>
      </c>
      <c r="AP275" s="390" t="e">
        <f t="shared" si="237"/>
        <v>#DIV/0!</v>
      </c>
      <c r="AQ275" s="390" t="e">
        <f t="shared" si="238"/>
        <v>#DIV/0!</v>
      </c>
      <c r="AR275" s="390" t="e">
        <f t="shared" si="239"/>
        <v>#DIV/0!</v>
      </c>
      <c r="AS275" s="390" t="e">
        <f t="shared" si="240"/>
        <v>#DIV/0!</v>
      </c>
      <c r="AT275" s="390" t="e">
        <f t="shared" si="241"/>
        <v>#DIV/0!</v>
      </c>
      <c r="AU275" s="390">
        <f t="shared" si="242"/>
        <v>3054.3322601767982</v>
      </c>
      <c r="AV275" s="390" t="e">
        <f t="shared" si="243"/>
        <v>#DIV/0!</v>
      </c>
      <c r="AW275" s="390" t="e">
        <f t="shared" si="244"/>
        <v>#DIV/0!</v>
      </c>
      <c r="AX275" s="390" t="e">
        <f t="shared" si="245"/>
        <v>#DIV/0!</v>
      </c>
      <c r="AY275" s="390">
        <f>AI275/'Приложение 1.1'!J273</f>
        <v>0</v>
      </c>
      <c r="AZ275" s="390">
        <v>730.08</v>
      </c>
      <c r="BA275" s="390">
        <v>2070.12</v>
      </c>
      <c r="BB275" s="390">
        <v>848.92</v>
      </c>
      <c r="BC275" s="390">
        <v>819.73</v>
      </c>
      <c r="BD275" s="390">
        <v>611.5</v>
      </c>
      <c r="BE275" s="390">
        <v>1080.04</v>
      </c>
      <c r="BF275" s="390">
        <v>2102000</v>
      </c>
      <c r="BG275" s="390">
        <f t="shared" si="246"/>
        <v>4422.8500000000004</v>
      </c>
      <c r="BH275" s="390">
        <v>8748.57</v>
      </c>
      <c r="BI275" s="390">
        <v>3389.61</v>
      </c>
      <c r="BJ275" s="390">
        <v>5995.76</v>
      </c>
      <c r="BK275" s="390">
        <v>548.62</v>
      </c>
      <c r="BL275" s="391" t="str">
        <f t="shared" si="247"/>
        <v xml:space="preserve"> </v>
      </c>
      <c r="BM275" s="391" t="e">
        <f t="shared" si="248"/>
        <v>#DIV/0!</v>
      </c>
      <c r="BN275" s="391" t="e">
        <f t="shared" si="249"/>
        <v>#DIV/0!</v>
      </c>
      <c r="BO275" s="391" t="e">
        <f t="shared" si="250"/>
        <v>#DIV/0!</v>
      </c>
      <c r="BP275" s="391" t="e">
        <f t="shared" si="251"/>
        <v>#DIV/0!</v>
      </c>
      <c r="BQ275" s="391" t="e">
        <f t="shared" si="252"/>
        <v>#DIV/0!</v>
      </c>
      <c r="BR275" s="391" t="e">
        <f t="shared" si="253"/>
        <v>#DIV/0!</v>
      </c>
      <c r="BS275" s="391" t="str">
        <f t="shared" si="254"/>
        <v xml:space="preserve"> </v>
      </c>
      <c r="BT275" s="391" t="e">
        <f t="shared" si="255"/>
        <v>#DIV/0!</v>
      </c>
      <c r="BU275" s="391" t="e">
        <f t="shared" si="256"/>
        <v>#DIV/0!</v>
      </c>
      <c r="BV275" s="391" t="e">
        <f t="shared" si="257"/>
        <v>#DIV/0!</v>
      </c>
      <c r="BW275" s="391" t="str">
        <f t="shared" si="258"/>
        <v xml:space="preserve"> </v>
      </c>
      <c r="BY275" s="388">
        <f t="shared" si="285"/>
        <v>3.1636506170688765</v>
      </c>
      <c r="BZ275" s="392">
        <f t="shared" si="286"/>
        <v>1.5818253085344383</v>
      </c>
      <c r="CA275" s="393">
        <f t="shared" si="295"/>
        <v>3206.4957437520461</v>
      </c>
      <c r="CB275" s="390">
        <f t="shared" si="259"/>
        <v>4621.88</v>
      </c>
      <c r="CC275" s="18" t="str">
        <f t="shared" si="260"/>
        <v xml:space="preserve"> </v>
      </c>
    </row>
    <row r="276" spans="1:81" s="26" customFormat="1" ht="12" customHeight="1">
      <c r="A276" s="433" t="s">
        <v>296</v>
      </c>
      <c r="B276" s="434"/>
      <c r="C276" s="434"/>
      <c r="D276" s="434"/>
      <c r="E276" s="434"/>
      <c r="F276" s="434"/>
      <c r="G276" s="434"/>
      <c r="H276" s="434"/>
      <c r="I276" s="434"/>
      <c r="J276" s="434"/>
      <c r="K276" s="434"/>
      <c r="L276" s="434"/>
      <c r="M276" s="434"/>
      <c r="N276" s="434"/>
      <c r="O276" s="434"/>
      <c r="P276" s="434"/>
      <c r="Q276" s="434"/>
      <c r="R276" s="434"/>
      <c r="S276" s="434"/>
      <c r="T276" s="434"/>
      <c r="U276" s="434"/>
      <c r="V276" s="434"/>
      <c r="W276" s="434"/>
      <c r="X276" s="434"/>
      <c r="Y276" s="434"/>
      <c r="Z276" s="434"/>
      <c r="AA276" s="434"/>
      <c r="AB276" s="434"/>
      <c r="AC276" s="434"/>
      <c r="AD276" s="434"/>
      <c r="AE276" s="434"/>
      <c r="AF276" s="434"/>
      <c r="AG276" s="434"/>
      <c r="AH276" s="434"/>
      <c r="AI276" s="434"/>
      <c r="AJ276" s="434"/>
      <c r="AK276" s="434"/>
      <c r="AL276" s="435"/>
      <c r="AN276" s="390" t="e">
        <f>I276/'Приложение 1.1'!J274</f>
        <v>#DIV/0!</v>
      </c>
      <c r="AO276" s="390" t="e">
        <f t="shared" si="236"/>
        <v>#DIV/0!</v>
      </c>
      <c r="AP276" s="390" t="e">
        <f t="shared" si="237"/>
        <v>#DIV/0!</v>
      </c>
      <c r="AQ276" s="390" t="e">
        <f t="shared" si="238"/>
        <v>#DIV/0!</v>
      </c>
      <c r="AR276" s="390" t="e">
        <f t="shared" si="239"/>
        <v>#DIV/0!</v>
      </c>
      <c r="AS276" s="390" t="e">
        <f t="shared" si="240"/>
        <v>#DIV/0!</v>
      </c>
      <c r="AT276" s="390" t="e">
        <f t="shared" si="241"/>
        <v>#DIV/0!</v>
      </c>
      <c r="AU276" s="390" t="e">
        <f t="shared" si="242"/>
        <v>#DIV/0!</v>
      </c>
      <c r="AV276" s="390" t="e">
        <f t="shared" si="243"/>
        <v>#DIV/0!</v>
      </c>
      <c r="AW276" s="390" t="e">
        <f t="shared" si="244"/>
        <v>#DIV/0!</v>
      </c>
      <c r="AX276" s="390" t="e">
        <f t="shared" si="245"/>
        <v>#DIV/0!</v>
      </c>
      <c r="AY276" s="390" t="e">
        <f>AI276/'Приложение 1.1'!J274</f>
        <v>#DIV/0!</v>
      </c>
      <c r="AZ276" s="390">
        <v>730.08</v>
      </c>
      <c r="BA276" s="390">
        <v>2070.12</v>
      </c>
      <c r="BB276" s="390">
        <v>848.92</v>
      </c>
      <c r="BC276" s="390">
        <v>819.73</v>
      </c>
      <c r="BD276" s="390">
        <v>611.5</v>
      </c>
      <c r="BE276" s="390">
        <v>1080.04</v>
      </c>
      <c r="BF276" s="390">
        <v>2102000</v>
      </c>
      <c r="BG276" s="390">
        <f t="shared" si="246"/>
        <v>4422.8500000000004</v>
      </c>
      <c r="BH276" s="390">
        <v>8748.57</v>
      </c>
      <c r="BI276" s="390">
        <v>3389.61</v>
      </c>
      <c r="BJ276" s="390">
        <v>5995.76</v>
      </c>
      <c r="BK276" s="390">
        <v>548.62</v>
      </c>
      <c r="BL276" s="391" t="e">
        <f t="shared" si="247"/>
        <v>#DIV/0!</v>
      </c>
      <c r="BM276" s="391" t="e">
        <f t="shared" si="248"/>
        <v>#DIV/0!</v>
      </c>
      <c r="BN276" s="391" t="e">
        <f t="shared" si="249"/>
        <v>#DIV/0!</v>
      </c>
      <c r="BO276" s="391" t="e">
        <f t="shared" si="250"/>
        <v>#DIV/0!</v>
      </c>
      <c r="BP276" s="391" t="e">
        <f t="shared" si="251"/>
        <v>#DIV/0!</v>
      </c>
      <c r="BQ276" s="391" t="e">
        <f t="shared" si="252"/>
        <v>#DIV/0!</v>
      </c>
      <c r="BR276" s="391" t="e">
        <f t="shared" si="253"/>
        <v>#DIV/0!</v>
      </c>
      <c r="BS276" s="391" t="e">
        <f t="shared" si="254"/>
        <v>#DIV/0!</v>
      </c>
      <c r="BT276" s="391" t="e">
        <f t="shared" si="255"/>
        <v>#DIV/0!</v>
      </c>
      <c r="BU276" s="391" t="e">
        <f t="shared" si="256"/>
        <v>#DIV/0!</v>
      </c>
      <c r="BV276" s="391" t="e">
        <f t="shared" si="257"/>
        <v>#DIV/0!</v>
      </c>
      <c r="BW276" s="391" t="e">
        <f t="shared" si="258"/>
        <v>#DIV/0!</v>
      </c>
      <c r="BY276" s="388" t="e">
        <f t="shared" si="285"/>
        <v>#DIV/0!</v>
      </c>
      <c r="BZ276" s="392" t="e">
        <f t="shared" si="286"/>
        <v>#DIV/0!</v>
      </c>
      <c r="CA276" s="393" t="e">
        <f t="shared" si="295"/>
        <v>#DIV/0!</v>
      </c>
      <c r="CB276" s="390">
        <f t="shared" si="259"/>
        <v>4621.88</v>
      </c>
      <c r="CC276" s="18" t="e">
        <f t="shared" si="260"/>
        <v>#DIV/0!</v>
      </c>
    </row>
    <row r="277" spans="1:81" s="26" customFormat="1" ht="9" customHeight="1">
      <c r="A277" s="368">
        <v>229</v>
      </c>
      <c r="B277" s="354" t="s">
        <v>861</v>
      </c>
      <c r="C277" s="361">
        <v>3118.3</v>
      </c>
      <c r="D277" s="396"/>
      <c r="E277" s="361"/>
      <c r="F277" s="361"/>
      <c r="G277" s="178">
        <f>ROUND(H277+U277+X277+Z277+AB277+AD277+AF277+AH277+AI277+AJ277+AK277+AL277,2)</f>
        <v>2515980.5299999998</v>
      </c>
      <c r="H277" s="361">
        <f>I277+K277+M277+O277+Q277+S277</f>
        <v>0</v>
      </c>
      <c r="I277" s="190">
        <v>0</v>
      </c>
      <c r="J277" s="190">
        <v>0</v>
      </c>
      <c r="K277" s="190">
        <v>0</v>
      </c>
      <c r="L277" s="190">
        <v>0</v>
      </c>
      <c r="M277" s="190">
        <v>0</v>
      </c>
      <c r="N277" s="361">
        <v>0</v>
      </c>
      <c r="O277" s="361">
        <v>0</v>
      </c>
      <c r="P277" s="361">
        <v>0</v>
      </c>
      <c r="Q277" s="361">
        <v>0</v>
      </c>
      <c r="R277" s="361">
        <v>0</v>
      </c>
      <c r="S277" s="361">
        <v>0</v>
      </c>
      <c r="T277" s="103">
        <v>0</v>
      </c>
      <c r="U277" s="361">
        <v>0</v>
      </c>
      <c r="V277" s="361" t="s">
        <v>975</v>
      </c>
      <c r="W277" s="380">
        <v>903.65</v>
      </c>
      <c r="X277" s="361">
        <v>2392496.2400000002</v>
      </c>
      <c r="Y277" s="380">
        <v>0</v>
      </c>
      <c r="Z277" s="380">
        <v>0</v>
      </c>
      <c r="AA277" s="380">
        <v>0</v>
      </c>
      <c r="AB277" s="380">
        <v>0</v>
      </c>
      <c r="AC277" s="380">
        <v>0</v>
      </c>
      <c r="AD277" s="380">
        <v>0</v>
      </c>
      <c r="AE277" s="380">
        <v>0</v>
      </c>
      <c r="AF277" s="380">
        <v>0</v>
      </c>
      <c r="AG277" s="380">
        <v>0</v>
      </c>
      <c r="AH277" s="380">
        <v>0</v>
      </c>
      <c r="AI277" s="380">
        <v>0</v>
      </c>
      <c r="AJ277" s="380">
        <v>82322.86</v>
      </c>
      <c r="AK277" s="380">
        <v>41161.43</v>
      </c>
      <c r="AL277" s="380">
        <v>0</v>
      </c>
      <c r="AN277" s="390">
        <f>I277/'Приложение 1.1'!J275</f>
        <v>0</v>
      </c>
      <c r="AO277" s="390" t="e">
        <f t="shared" si="236"/>
        <v>#DIV/0!</v>
      </c>
      <c r="AP277" s="390" t="e">
        <f t="shared" si="237"/>
        <v>#DIV/0!</v>
      </c>
      <c r="AQ277" s="390" t="e">
        <f t="shared" si="238"/>
        <v>#DIV/0!</v>
      </c>
      <c r="AR277" s="390" t="e">
        <f t="shared" si="239"/>
        <v>#DIV/0!</v>
      </c>
      <c r="AS277" s="390" t="e">
        <f t="shared" si="240"/>
        <v>#DIV/0!</v>
      </c>
      <c r="AT277" s="390" t="e">
        <f t="shared" si="241"/>
        <v>#DIV/0!</v>
      </c>
      <c r="AU277" s="390">
        <f t="shared" si="242"/>
        <v>2647.591700326454</v>
      </c>
      <c r="AV277" s="390" t="e">
        <f t="shared" si="243"/>
        <v>#DIV/0!</v>
      </c>
      <c r="AW277" s="390" t="e">
        <f t="shared" si="244"/>
        <v>#DIV/0!</v>
      </c>
      <c r="AX277" s="390" t="e">
        <f t="shared" si="245"/>
        <v>#DIV/0!</v>
      </c>
      <c r="AY277" s="390">
        <f>AI277/'Приложение 1.1'!J275</f>
        <v>0</v>
      </c>
      <c r="AZ277" s="390">
        <v>730.08</v>
      </c>
      <c r="BA277" s="390">
        <v>2070.12</v>
      </c>
      <c r="BB277" s="390">
        <v>848.92</v>
      </c>
      <c r="BC277" s="390">
        <v>819.73</v>
      </c>
      <c r="BD277" s="390">
        <v>611.5</v>
      </c>
      <c r="BE277" s="390">
        <v>1080.04</v>
      </c>
      <c r="BF277" s="390">
        <v>2102000</v>
      </c>
      <c r="BG277" s="390">
        <f t="shared" si="246"/>
        <v>4607.6000000000004</v>
      </c>
      <c r="BH277" s="390">
        <v>8748.57</v>
      </c>
      <c r="BI277" s="390">
        <v>3389.61</v>
      </c>
      <c r="BJ277" s="390">
        <v>5995.76</v>
      </c>
      <c r="BK277" s="390">
        <v>548.62</v>
      </c>
      <c r="BL277" s="391" t="str">
        <f t="shared" si="247"/>
        <v xml:space="preserve"> </v>
      </c>
      <c r="BM277" s="391" t="e">
        <f t="shared" si="248"/>
        <v>#DIV/0!</v>
      </c>
      <c r="BN277" s="391" t="e">
        <f t="shared" si="249"/>
        <v>#DIV/0!</v>
      </c>
      <c r="BO277" s="391" t="e">
        <f t="shared" si="250"/>
        <v>#DIV/0!</v>
      </c>
      <c r="BP277" s="391" t="e">
        <f t="shared" si="251"/>
        <v>#DIV/0!</v>
      </c>
      <c r="BQ277" s="391" t="e">
        <f t="shared" si="252"/>
        <v>#DIV/0!</v>
      </c>
      <c r="BR277" s="391" t="e">
        <f t="shared" si="253"/>
        <v>#DIV/0!</v>
      </c>
      <c r="BS277" s="391" t="str">
        <f t="shared" si="254"/>
        <v xml:space="preserve"> </v>
      </c>
      <c r="BT277" s="391" t="e">
        <f t="shared" si="255"/>
        <v>#DIV/0!</v>
      </c>
      <c r="BU277" s="391" t="e">
        <f t="shared" si="256"/>
        <v>#DIV/0!</v>
      </c>
      <c r="BV277" s="391" t="e">
        <f t="shared" si="257"/>
        <v>#DIV/0!</v>
      </c>
      <c r="BW277" s="391" t="str">
        <f t="shared" si="258"/>
        <v xml:space="preserve"> </v>
      </c>
      <c r="BY277" s="388">
        <f t="shared" si="285"/>
        <v>3.2719990881646455</v>
      </c>
      <c r="BZ277" s="392">
        <f t="shared" si="286"/>
        <v>1.6359995440823227</v>
      </c>
      <c r="CA277" s="393">
        <f t="shared" si="295"/>
        <v>2784.2422730039284</v>
      </c>
      <c r="CB277" s="390">
        <f t="shared" si="259"/>
        <v>4814.95</v>
      </c>
      <c r="CC277" s="18" t="str">
        <f t="shared" si="260"/>
        <v xml:space="preserve"> </v>
      </c>
    </row>
    <row r="278" spans="1:81" s="26" customFormat="1" ht="34.5" customHeight="1">
      <c r="A278" s="514" t="s">
        <v>302</v>
      </c>
      <c r="B278" s="514"/>
      <c r="C278" s="361">
        <f>SUM(C277)</f>
        <v>3118.3</v>
      </c>
      <c r="D278" s="275"/>
      <c r="E278" s="361"/>
      <c r="F278" s="361"/>
      <c r="G278" s="361">
        <f>ROUND(SUM(G277),2)</f>
        <v>2515980.5299999998</v>
      </c>
      <c r="H278" s="361">
        <f t="shared" ref="H278:AL278" si="297">SUM(H277)</f>
        <v>0</v>
      </c>
      <c r="I278" s="361">
        <f t="shared" si="297"/>
        <v>0</v>
      </c>
      <c r="J278" s="361">
        <f t="shared" si="297"/>
        <v>0</v>
      </c>
      <c r="K278" s="361">
        <f t="shared" si="297"/>
        <v>0</v>
      </c>
      <c r="L278" s="361">
        <f t="shared" si="297"/>
        <v>0</v>
      </c>
      <c r="M278" s="361">
        <f t="shared" si="297"/>
        <v>0</v>
      </c>
      <c r="N278" s="361">
        <f t="shared" si="297"/>
        <v>0</v>
      </c>
      <c r="O278" s="361">
        <f t="shared" si="297"/>
        <v>0</v>
      </c>
      <c r="P278" s="361">
        <f t="shared" si="297"/>
        <v>0</v>
      </c>
      <c r="Q278" s="361">
        <f t="shared" si="297"/>
        <v>0</v>
      </c>
      <c r="R278" s="361">
        <f t="shared" si="297"/>
        <v>0</v>
      </c>
      <c r="S278" s="361">
        <f t="shared" si="297"/>
        <v>0</v>
      </c>
      <c r="T278" s="103">
        <f t="shared" si="297"/>
        <v>0</v>
      </c>
      <c r="U278" s="361">
        <f t="shared" si="297"/>
        <v>0</v>
      </c>
      <c r="V278" s="361" t="s">
        <v>388</v>
      </c>
      <c r="W278" s="361">
        <f t="shared" si="297"/>
        <v>903.65</v>
      </c>
      <c r="X278" s="361">
        <f t="shared" si="297"/>
        <v>2392496.2400000002</v>
      </c>
      <c r="Y278" s="361">
        <f t="shared" si="297"/>
        <v>0</v>
      </c>
      <c r="Z278" s="361">
        <f t="shared" si="297"/>
        <v>0</v>
      </c>
      <c r="AA278" s="361">
        <f t="shared" si="297"/>
        <v>0</v>
      </c>
      <c r="AB278" s="361">
        <f t="shared" si="297"/>
        <v>0</v>
      </c>
      <c r="AC278" s="361">
        <f t="shared" si="297"/>
        <v>0</v>
      </c>
      <c r="AD278" s="361">
        <f t="shared" si="297"/>
        <v>0</v>
      </c>
      <c r="AE278" s="361">
        <f t="shared" si="297"/>
        <v>0</v>
      </c>
      <c r="AF278" s="361">
        <f t="shared" si="297"/>
        <v>0</v>
      </c>
      <c r="AG278" s="361">
        <f t="shared" si="297"/>
        <v>0</v>
      </c>
      <c r="AH278" s="361">
        <f t="shared" si="297"/>
        <v>0</v>
      </c>
      <c r="AI278" s="361">
        <f t="shared" si="297"/>
        <v>0</v>
      </c>
      <c r="AJ278" s="361">
        <f t="shared" si="297"/>
        <v>82322.86</v>
      </c>
      <c r="AK278" s="361">
        <f t="shared" si="297"/>
        <v>41161.43</v>
      </c>
      <c r="AL278" s="361">
        <f t="shared" si="297"/>
        <v>0</v>
      </c>
      <c r="AN278" s="390">
        <f>I278/'Приложение 1.1'!J276</f>
        <v>0</v>
      </c>
      <c r="AO278" s="390" t="e">
        <f t="shared" si="236"/>
        <v>#DIV/0!</v>
      </c>
      <c r="AP278" s="390" t="e">
        <f t="shared" si="237"/>
        <v>#DIV/0!</v>
      </c>
      <c r="AQ278" s="390" t="e">
        <f t="shared" si="238"/>
        <v>#DIV/0!</v>
      </c>
      <c r="AR278" s="390" t="e">
        <f t="shared" si="239"/>
        <v>#DIV/0!</v>
      </c>
      <c r="AS278" s="390" t="e">
        <f t="shared" si="240"/>
        <v>#DIV/0!</v>
      </c>
      <c r="AT278" s="390" t="e">
        <f t="shared" si="241"/>
        <v>#DIV/0!</v>
      </c>
      <c r="AU278" s="390">
        <f t="shared" si="242"/>
        <v>2647.591700326454</v>
      </c>
      <c r="AV278" s="390" t="e">
        <f t="shared" si="243"/>
        <v>#DIV/0!</v>
      </c>
      <c r="AW278" s="390" t="e">
        <f t="shared" si="244"/>
        <v>#DIV/0!</v>
      </c>
      <c r="AX278" s="390" t="e">
        <f t="shared" si="245"/>
        <v>#DIV/0!</v>
      </c>
      <c r="AY278" s="390">
        <f>AI278/'Приложение 1.1'!J276</f>
        <v>0</v>
      </c>
      <c r="AZ278" s="390">
        <v>730.08</v>
      </c>
      <c r="BA278" s="390">
        <v>2070.12</v>
      </c>
      <c r="BB278" s="390">
        <v>848.92</v>
      </c>
      <c r="BC278" s="390">
        <v>819.73</v>
      </c>
      <c r="BD278" s="390">
        <v>611.5</v>
      </c>
      <c r="BE278" s="390">
        <v>1080.04</v>
      </c>
      <c r="BF278" s="390">
        <v>2102000</v>
      </c>
      <c r="BG278" s="390">
        <f t="shared" si="246"/>
        <v>4422.8500000000004</v>
      </c>
      <c r="BH278" s="390">
        <v>8748.57</v>
      </c>
      <c r="BI278" s="390">
        <v>3389.61</v>
      </c>
      <c r="BJ278" s="390">
        <v>5995.76</v>
      </c>
      <c r="BK278" s="390">
        <v>548.62</v>
      </c>
      <c r="BL278" s="391" t="str">
        <f t="shared" si="247"/>
        <v xml:space="preserve"> </v>
      </c>
      <c r="BM278" s="391" t="e">
        <f t="shared" si="248"/>
        <v>#DIV/0!</v>
      </c>
      <c r="BN278" s="391" t="e">
        <f t="shared" si="249"/>
        <v>#DIV/0!</v>
      </c>
      <c r="BO278" s="391" t="e">
        <f t="shared" si="250"/>
        <v>#DIV/0!</v>
      </c>
      <c r="BP278" s="391" t="e">
        <f t="shared" si="251"/>
        <v>#DIV/0!</v>
      </c>
      <c r="BQ278" s="391" t="e">
        <f t="shared" si="252"/>
        <v>#DIV/0!</v>
      </c>
      <c r="BR278" s="391" t="e">
        <f t="shared" si="253"/>
        <v>#DIV/0!</v>
      </c>
      <c r="BS278" s="391" t="str">
        <f t="shared" si="254"/>
        <v xml:space="preserve"> </v>
      </c>
      <c r="BT278" s="391" t="e">
        <f t="shared" si="255"/>
        <v>#DIV/0!</v>
      </c>
      <c r="BU278" s="391" t="e">
        <f t="shared" si="256"/>
        <v>#DIV/0!</v>
      </c>
      <c r="BV278" s="391" t="e">
        <f t="shared" si="257"/>
        <v>#DIV/0!</v>
      </c>
      <c r="BW278" s="391" t="str">
        <f t="shared" si="258"/>
        <v xml:space="preserve"> </v>
      </c>
      <c r="BY278" s="388">
        <f t="shared" si="285"/>
        <v>3.2719990881646455</v>
      </c>
      <c r="BZ278" s="392">
        <f t="shared" si="286"/>
        <v>1.6359995440823227</v>
      </c>
      <c r="CA278" s="393">
        <f t="shared" si="295"/>
        <v>2784.2422730039284</v>
      </c>
      <c r="CB278" s="390">
        <f t="shared" si="259"/>
        <v>4621.88</v>
      </c>
      <c r="CC278" s="18" t="str">
        <f t="shared" si="260"/>
        <v xml:space="preserve"> </v>
      </c>
    </row>
    <row r="279" spans="1:81" s="26" customFormat="1" ht="12" customHeight="1">
      <c r="A279" s="519" t="s">
        <v>328</v>
      </c>
      <c r="B279" s="520"/>
      <c r="C279" s="520"/>
      <c r="D279" s="520"/>
      <c r="E279" s="520"/>
      <c r="F279" s="520"/>
      <c r="G279" s="520"/>
      <c r="H279" s="520"/>
      <c r="I279" s="520"/>
      <c r="J279" s="520"/>
      <c r="K279" s="520"/>
      <c r="L279" s="520"/>
      <c r="M279" s="520"/>
      <c r="N279" s="520"/>
      <c r="O279" s="520"/>
      <c r="P279" s="520"/>
      <c r="Q279" s="520"/>
      <c r="R279" s="520"/>
      <c r="S279" s="520"/>
      <c r="T279" s="520"/>
      <c r="U279" s="520"/>
      <c r="V279" s="520"/>
      <c r="W279" s="520"/>
      <c r="X279" s="520"/>
      <c r="Y279" s="520"/>
      <c r="Z279" s="520"/>
      <c r="AA279" s="520"/>
      <c r="AB279" s="520"/>
      <c r="AC279" s="520"/>
      <c r="AD279" s="520"/>
      <c r="AE279" s="520"/>
      <c r="AF279" s="520"/>
      <c r="AG279" s="520"/>
      <c r="AH279" s="520"/>
      <c r="AI279" s="520"/>
      <c r="AJ279" s="520"/>
      <c r="AK279" s="520"/>
      <c r="AL279" s="521"/>
      <c r="AN279" s="390" t="e">
        <f>I279/'Приложение 1.1'!J277</f>
        <v>#DIV/0!</v>
      </c>
      <c r="AO279" s="390" t="e">
        <f t="shared" si="236"/>
        <v>#DIV/0!</v>
      </c>
      <c r="AP279" s="390" t="e">
        <f t="shared" si="237"/>
        <v>#DIV/0!</v>
      </c>
      <c r="AQ279" s="390" t="e">
        <f t="shared" si="238"/>
        <v>#DIV/0!</v>
      </c>
      <c r="AR279" s="390" t="e">
        <f t="shared" si="239"/>
        <v>#DIV/0!</v>
      </c>
      <c r="AS279" s="390" t="e">
        <f t="shared" si="240"/>
        <v>#DIV/0!</v>
      </c>
      <c r="AT279" s="390" t="e">
        <f t="shared" si="241"/>
        <v>#DIV/0!</v>
      </c>
      <c r="AU279" s="390" t="e">
        <f t="shared" si="242"/>
        <v>#DIV/0!</v>
      </c>
      <c r="AV279" s="390" t="e">
        <f t="shared" si="243"/>
        <v>#DIV/0!</v>
      </c>
      <c r="AW279" s="390" t="e">
        <f t="shared" si="244"/>
        <v>#DIV/0!</v>
      </c>
      <c r="AX279" s="390" t="e">
        <f t="shared" si="245"/>
        <v>#DIV/0!</v>
      </c>
      <c r="AY279" s="390" t="e">
        <f>AI279/'Приложение 1.1'!J277</f>
        <v>#DIV/0!</v>
      </c>
      <c r="AZ279" s="390">
        <v>730.08</v>
      </c>
      <c r="BA279" s="390">
        <v>2070.12</v>
      </c>
      <c r="BB279" s="390">
        <v>848.92</v>
      </c>
      <c r="BC279" s="390">
        <v>819.73</v>
      </c>
      <c r="BD279" s="390">
        <v>611.5</v>
      </c>
      <c r="BE279" s="390">
        <v>1080.04</v>
      </c>
      <c r="BF279" s="390">
        <v>2102000</v>
      </c>
      <c r="BG279" s="390">
        <f t="shared" si="246"/>
        <v>4422.8500000000004</v>
      </c>
      <c r="BH279" s="390">
        <v>8748.57</v>
      </c>
      <c r="BI279" s="390">
        <v>3389.61</v>
      </c>
      <c r="BJ279" s="390">
        <v>5995.76</v>
      </c>
      <c r="BK279" s="390">
        <v>548.62</v>
      </c>
      <c r="BL279" s="391" t="e">
        <f t="shared" si="247"/>
        <v>#DIV/0!</v>
      </c>
      <c r="BM279" s="391" t="e">
        <f t="shared" si="248"/>
        <v>#DIV/0!</v>
      </c>
      <c r="BN279" s="391" t="e">
        <f t="shared" si="249"/>
        <v>#DIV/0!</v>
      </c>
      <c r="BO279" s="391" t="e">
        <f t="shared" si="250"/>
        <v>#DIV/0!</v>
      </c>
      <c r="BP279" s="391" t="e">
        <f t="shared" si="251"/>
        <v>#DIV/0!</v>
      </c>
      <c r="BQ279" s="391" t="e">
        <f t="shared" si="252"/>
        <v>#DIV/0!</v>
      </c>
      <c r="BR279" s="391" t="e">
        <f t="shared" si="253"/>
        <v>#DIV/0!</v>
      </c>
      <c r="BS279" s="391" t="e">
        <f t="shared" si="254"/>
        <v>#DIV/0!</v>
      </c>
      <c r="BT279" s="391" t="e">
        <f t="shared" si="255"/>
        <v>#DIV/0!</v>
      </c>
      <c r="BU279" s="391" t="e">
        <f t="shared" si="256"/>
        <v>#DIV/0!</v>
      </c>
      <c r="BV279" s="391" t="e">
        <f t="shared" si="257"/>
        <v>#DIV/0!</v>
      </c>
      <c r="BW279" s="391" t="e">
        <f t="shared" si="258"/>
        <v>#DIV/0!</v>
      </c>
      <c r="BY279" s="388" t="e">
        <f t="shared" si="285"/>
        <v>#DIV/0!</v>
      </c>
      <c r="BZ279" s="392" t="e">
        <f t="shared" si="286"/>
        <v>#DIV/0!</v>
      </c>
      <c r="CA279" s="393" t="e">
        <f t="shared" si="295"/>
        <v>#DIV/0!</v>
      </c>
      <c r="CB279" s="390">
        <f t="shared" si="259"/>
        <v>4621.88</v>
      </c>
      <c r="CC279" s="18" t="e">
        <f t="shared" si="260"/>
        <v>#DIV/0!</v>
      </c>
    </row>
    <row r="280" spans="1:81" s="26" customFormat="1" ht="9" customHeight="1">
      <c r="A280" s="151">
        <v>230</v>
      </c>
      <c r="B280" s="354" t="s">
        <v>867</v>
      </c>
      <c r="C280" s="361">
        <f>4576.57+103.1</f>
        <v>4679.67</v>
      </c>
      <c r="D280" s="396"/>
      <c r="E280" s="361"/>
      <c r="F280" s="361"/>
      <c r="G280" s="178">
        <f>ROUND(H280+U280+X280+Z280+AB280+AD280+AF280+AH280+AI280+AJ280+AK280+AL280,2)</f>
        <v>4319858.1399999997</v>
      </c>
      <c r="H280" s="361">
        <f>I280+K280+M280+O280+Q280+S280</f>
        <v>0</v>
      </c>
      <c r="I280" s="190">
        <v>0</v>
      </c>
      <c r="J280" s="190">
        <v>0</v>
      </c>
      <c r="K280" s="190">
        <v>0</v>
      </c>
      <c r="L280" s="190">
        <v>0</v>
      </c>
      <c r="M280" s="190">
        <v>0</v>
      </c>
      <c r="N280" s="361">
        <v>0</v>
      </c>
      <c r="O280" s="361">
        <v>0</v>
      </c>
      <c r="P280" s="361">
        <v>0</v>
      </c>
      <c r="Q280" s="361">
        <v>0</v>
      </c>
      <c r="R280" s="361">
        <v>0</v>
      </c>
      <c r="S280" s="361">
        <v>0</v>
      </c>
      <c r="T280" s="103">
        <v>0</v>
      </c>
      <c r="U280" s="361">
        <v>0</v>
      </c>
      <c r="V280" s="361" t="s">
        <v>975</v>
      </c>
      <c r="W280" s="380">
        <v>1266</v>
      </c>
      <c r="X280" s="361">
        <v>4174332.29</v>
      </c>
      <c r="Y280" s="380">
        <v>0</v>
      </c>
      <c r="Z280" s="380">
        <v>0</v>
      </c>
      <c r="AA280" s="380">
        <v>0</v>
      </c>
      <c r="AB280" s="380">
        <v>0</v>
      </c>
      <c r="AC280" s="380">
        <v>0</v>
      </c>
      <c r="AD280" s="380">
        <v>0</v>
      </c>
      <c r="AE280" s="380">
        <v>0</v>
      </c>
      <c r="AF280" s="380">
        <v>0</v>
      </c>
      <c r="AG280" s="380">
        <v>0</v>
      </c>
      <c r="AH280" s="380">
        <v>0</v>
      </c>
      <c r="AI280" s="380">
        <v>0</v>
      </c>
      <c r="AJ280" s="380">
        <v>87256.95</v>
      </c>
      <c r="AK280" s="380">
        <v>58268.9</v>
      </c>
      <c r="AL280" s="380">
        <v>0</v>
      </c>
      <c r="AN280" s="390">
        <f>I280/'Приложение 1.1'!J278</f>
        <v>0</v>
      </c>
      <c r="AO280" s="390" t="e">
        <f t="shared" si="236"/>
        <v>#DIV/0!</v>
      </c>
      <c r="AP280" s="390" t="e">
        <f t="shared" si="237"/>
        <v>#DIV/0!</v>
      </c>
      <c r="AQ280" s="390" t="e">
        <f t="shared" si="238"/>
        <v>#DIV/0!</v>
      </c>
      <c r="AR280" s="390" t="e">
        <f t="shared" si="239"/>
        <v>#DIV/0!</v>
      </c>
      <c r="AS280" s="390" t="e">
        <f t="shared" si="240"/>
        <v>#DIV/0!</v>
      </c>
      <c r="AT280" s="390" t="e">
        <f t="shared" si="241"/>
        <v>#DIV/0!</v>
      </c>
      <c r="AU280" s="390">
        <f t="shared" si="242"/>
        <v>3297.2608925750396</v>
      </c>
      <c r="AV280" s="390" t="e">
        <f t="shared" si="243"/>
        <v>#DIV/0!</v>
      </c>
      <c r="AW280" s="390" t="e">
        <f t="shared" si="244"/>
        <v>#DIV/0!</v>
      </c>
      <c r="AX280" s="390" t="e">
        <f t="shared" si="245"/>
        <v>#DIV/0!</v>
      </c>
      <c r="AY280" s="390">
        <f>AI280/'Приложение 1.1'!J278</f>
        <v>0</v>
      </c>
      <c r="AZ280" s="390">
        <v>730.08</v>
      </c>
      <c r="BA280" s="390">
        <v>2070.12</v>
      </c>
      <c r="BB280" s="390">
        <v>848.92</v>
      </c>
      <c r="BC280" s="390">
        <v>819.73</v>
      </c>
      <c r="BD280" s="390">
        <v>611.5</v>
      </c>
      <c r="BE280" s="390">
        <v>1080.04</v>
      </c>
      <c r="BF280" s="390">
        <v>2102000</v>
      </c>
      <c r="BG280" s="390">
        <f t="shared" si="246"/>
        <v>4607.6000000000004</v>
      </c>
      <c r="BH280" s="390">
        <v>8748.57</v>
      </c>
      <c r="BI280" s="390">
        <v>3389.61</v>
      </c>
      <c r="BJ280" s="390">
        <v>5995.76</v>
      </c>
      <c r="BK280" s="390">
        <v>548.62</v>
      </c>
      <c r="BL280" s="391" t="str">
        <f t="shared" si="247"/>
        <v xml:space="preserve"> </v>
      </c>
      <c r="BM280" s="391" t="e">
        <f t="shared" si="248"/>
        <v>#DIV/0!</v>
      </c>
      <c r="BN280" s="391" t="e">
        <f t="shared" si="249"/>
        <v>#DIV/0!</v>
      </c>
      <c r="BO280" s="391" t="e">
        <f t="shared" si="250"/>
        <v>#DIV/0!</v>
      </c>
      <c r="BP280" s="391" t="e">
        <f t="shared" si="251"/>
        <v>#DIV/0!</v>
      </c>
      <c r="BQ280" s="391" t="e">
        <f t="shared" si="252"/>
        <v>#DIV/0!</v>
      </c>
      <c r="BR280" s="391" t="e">
        <f t="shared" si="253"/>
        <v>#DIV/0!</v>
      </c>
      <c r="BS280" s="391" t="str">
        <f t="shared" si="254"/>
        <v xml:space="preserve"> </v>
      </c>
      <c r="BT280" s="391" t="e">
        <f t="shared" si="255"/>
        <v>#DIV/0!</v>
      </c>
      <c r="BU280" s="391" t="e">
        <f t="shared" si="256"/>
        <v>#DIV/0!</v>
      </c>
      <c r="BV280" s="391" t="e">
        <f t="shared" si="257"/>
        <v>#DIV/0!</v>
      </c>
      <c r="BW280" s="391" t="str">
        <f t="shared" si="258"/>
        <v xml:space="preserve"> </v>
      </c>
      <c r="BY280" s="388">
        <f t="shared" si="285"/>
        <v>2.0199031350598933</v>
      </c>
      <c r="BZ280" s="392">
        <f t="shared" si="286"/>
        <v>1.3488614234910965</v>
      </c>
      <c r="CA280" s="393">
        <f t="shared" si="295"/>
        <v>3412.2102211690362</v>
      </c>
      <c r="CB280" s="390">
        <f t="shared" si="259"/>
        <v>4814.95</v>
      </c>
      <c r="CC280" s="18" t="str">
        <f t="shared" si="260"/>
        <v xml:space="preserve"> </v>
      </c>
    </row>
    <row r="281" spans="1:81" s="26" customFormat="1" ht="9" customHeight="1">
      <c r="A281" s="151">
        <v>231</v>
      </c>
      <c r="B281" s="354" t="s">
        <v>868</v>
      </c>
      <c r="C281" s="361">
        <v>3784</v>
      </c>
      <c r="D281" s="396"/>
      <c r="E281" s="361"/>
      <c r="F281" s="361"/>
      <c r="G281" s="178">
        <f>ROUND(H281+U281+X281+Z281+AB281+AD281+AF281+AH281+AI281+AJ281+AK281+AL281,2)</f>
        <v>3478913.37</v>
      </c>
      <c r="H281" s="361">
        <f>I281+K281+M281+O281+Q281+S281</f>
        <v>0</v>
      </c>
      <c r="I281" s="190">
        <v>0</v>
      </c>
      <c r="J281" s="190">
        <v>0</v>
      </c>
      <c r="K281" s="190">
        <v>0</v>
      </c>
      <c r="L281" s="190">
        <v>0</v>
      </c>
      <c r="M281" s="190">
        <v>0</v>
      </c>
      <c r="N281" s="361">
        <v>0</v>
      </c>
      <c r="O281" s="361">
        <v>0</v>
      </c>
      <c r="P281" s="361">
        <v>0</v>
      </c>
      <c r="Q281" s="361">
        <v>0</v>
      </c>
      <c r="R281" s="361">
        <v>0</v>
      </c>
      <c r="S281" s="361">
        <v>0</v>
      </c>
      <c r="T281" s="103">
        <v>0</v>
      </c>
      <c r="U281" s="361">
        <v>0</v>
      </c>
      <c r="V281" s="361" t="s">
        <v>975</v>
      </c>
      <c r="W281" s="380">
        <v>1066</v>
      </c>
      <c r="X281" s="361">
        <v>3349509</v>
      </c>
      <c r="Y281" s="380">
        <v>0</v>
      </c>
      <c r="Z281" s="380">
        <v>0</v>
      </c>
      <c r="AA281" s="380">
        <v>0</v>
      </c>
      <c r="AB281" s="380">
        <v>0</v>
      </c>
      <c r="AC281" s="380">
        <v>0</v>
      </c>
      <c r="AD281" s="380">
        <v>0</v>
      </c>
      <c r="AE281" s="380">
        <v>0</v>
      </c>
      <c r="AF281" s="380">
        <v>0</v>
      </c>
      <c r="AG281" s="380">
        <v>0</v>
      </c>
      <c r="AH281" s="380">
        <v>0</v>
      </c>
      <c r="AI281" s="380">
        <v>0</v>
      </c>
      <c r="AJ281" s="380">
        <v>80540.100000000006</v>
      </c>
      <c r="AK281" s="380">
        <v>48864.27</v>
      </c>
      <c r="AL281" s="380">
        <v>0</v>
      </c>
      <c r="AN281" s="390">
        <f>I281/'Приложение 1.1'!J279</f>
        <v>0</v>
      </c>
      <c r="AO281" s="390" t="e">
        <f t="shared" si="236"/>
        <v>#DIV/0!</v>
      </c>
      <c r="AP281" s="390" t="e">
        <f t="shared" si="237"/>
        <v>#DIV/0!</v>
      </c>
      <c r="AQ281" s="390" t="e">
        <f t="shared" si="238"/>
        <v>#DIV/0!</v>
      </c>
      <c r="AR281" s="390" t="e">
        <f t="shared" si="239"/>
        <v>#DIV/0!</v>
      </c>
      <c r="AS281" s="390" t="e">
        <f t="shared" si="240"/>
        <v>#DIV/0!</v>
      </c>
      <c r="AT281" s="390" t="e">
        <f t="shared" si="241"/>
        <v>#DIV/0!</v>
      </c>
      <c r="AU281" s="390">
        <f t="shared" si="242"/>
        <v>3142.1285178236399</v>
      </c>
      <c r="AV281" s="390" t="e">
        <f t="shared" si="243"/>
        <v>#DIV/0!</v>
      </c>
      <c r="AW281" s="390" t="e">
        <f t="shared" si="244"/>
        <v>#DIV/0!</v>
      </c>
      <c r="AX281" s="390" t="e">
        <f t="shared" si="245"/>
        <v>#DIV/0!</v>
      </c>
      <c r="AY281" s="390">
        <f>AI281/'Приложение 1.1'!J279</f>
        <v>0</v>
      </c>
      <c r="AZ281" s="390">
        <v>730.08</v>
      </c>
      <c r="BA281" s="390">
        <v>2070.12</v>
      </c>
      <c r="BB281" s="390">
        <v>848.92</v>
      </c>
      <c r="BC281" s="390">
        <v>819.73</v>
      </c>
      <c r="BD281" s="390">
        <v>611.5</v>
      </c>
      <c r="BE281" s="390">
        <v>1080.04</v>
      </c>
      <c r="BF281" s="390">
        <v>2102000</v>
      </c>
      <c r="BG281" s="390">
        <f t="shared" si="246"/>
        <v>4607.6000000000004</v>
      </c>
      <c r="BH281" s="390">
        <v>8748.57</v>
      </c>
      <c r="BI281" s="390">
        <v>3389.61</v>
      </c>
      <c r="BJ281" s="390">
        <v>5995.76</v>
      </c>
      <c r="BK281" s="390">
        <v>548.62</v>
      </c>
      <c r="BL281" s="391" t="str">
        <f t="shared" si="247"/>
        <v xml:space="preserve"> </v>
      </c>
      <c r="BM281" s="391" t="e">
        <f t="shared" si="248"/>
        <v>#DIV/0!</v>
      </c>
      <c r="BN281" s="391" t="e">
        <f t="shared" si="249"/>
        <v>#DIV/0!</v>
      </c>
      <c r="BO281" s="391" t="e">
        <f t="shared" si="250"/>
        <v>#DIV/0!</v>
      </c>
      <c r="BP281" s="391" t="e">
        <f t="shared" si="251"/>
        <v>#DIV/0!</v>
      </c>
      <c r="BQ281" s="391" t="e">
        <f t="shared" si="252"/>
        <v>#DIV/0!</v>
      </c>
      <c r="BR281" s="391" t="e">
        <f t="shared" si="253"/>
        <v>#DIV/0!</v>
      </c>
      <c r="BS281" s="391" t="str">
        <f t="shared" si="254"/>
        <v xml:space="preserve"> </v>
      </c>
      <c r="BT281" s="391" t="e">
        <f t="shared" si="255"/>
        <v>#DIV/0!</v>
      </c>
      <c r="BU281" s="391" t="e">
        <f t="shared" si="256"/>
        <v>#DIV/0!</v>
      </c>
      <c r="BV281" s="391" t="e">
        <f t="shared" si="257"/>
        <v>#DIV/0!</v>
      </c>
      <c r="BW281" s="391" t="str">
        <f t="shared" si="258"/>
        <v xml:space="preserve"> </v>
      </c>
      <c r="BY281" s="388">
        <f t="shared" si="285"/>
        <v>2.3150935776247858</v>
      </c>
      <c r="BZ281" s="392">
        <f t="shared" si="286"/>
        <v>1.4045842710938214</v>
      </c>
      <c r="CA281" s="393">
        <f t="shared" si="295"/>
        <v>3263.5209849906191</v>
      </c>
      <c r="CB281" s="390">
        <f t="shared" si="259"/>
        <v>4814.95</v>
      </c>
      <c r="CC281" s="18" t="str">
        <f t="shared" si="260"/>
        <v xml:space="preserve"> </v>
      </c>
    </row>
    <row r="282" spans="1:81" s="26" customFormat="1" ht="9" customHeight="1">
      <c r="A282" s="151">
        <v>232</v>
      </c>
      <c r="B282" s="354" t="s">
        <v>869</v>
      </c>
      <c r="C282" s="361">
        <v>4220.7</v>
      </c>
      <c r="D282" s="396"/>
      <c r="E282" s="361"/>
      <c r="F282" s="361"/>
      <c r="G282" s="178">
        <f>ROUND(H282+U282+X282+Z282+AB282+AD282+AF282+AH282+AI282+AJ282+AK282+AL282,2)</f>
        <v>4422550.34</v>
      </c>
      <c r="H282" s="361">
        <f>I282+K282+M282+O282+Q282+S282</f>
        <v>0</v>
      </c>
      <c r="I282" s="190">
        <v>0</v>
      </c>
      <c r="J282" s="190">
        <v>0</v>
      </c>
      <c r="K282" s="190">
        <v>0</v>
      </c>
      <c r="L282" s="190">
        <v>0</v>
      </c>
      <c r="M282" s="190">
        <v>0</v>
      </c>
      <c r="N282" s="361">
        <v>0</v>
      </c>
      <c r="O282" s="361">
        <v>0</v>
      </c>
      <c r="P282" s="361">
        <v>0</v>
      </c>
      <c r="Q282" s="361">
        <v>0</v>
      </c>
      <c r="R282" s="361">
        <v>0</v>
      </c>
      <c r="S282" s="361">
        <v>0</v>
      </c>
      <c r="T282" s="103">
        <v>0</v>
      </c>
      <c r="U282" s="361">
        <v>0</v>
      </c>
      <c r="V282" s="361" t="s">
        <v>975</v>
      </c>
      <c r="W282" s="380">
        <v>1195</v>
      </c>
      <c r="X282" s="361">
        <v>4274414.72</v>
      </c>
      <c r="Y282" s="380">
        <v>0</v>
      </c>
      <c r="Z282" s="380">
        <v>0</v>
      </c>
      <c r="AA282" s="380">
        <v>0</v>
      </c>
      <c r="AB282" s="380">
        <v>0</v>
      </c>
      <c r="AC282" s="380">
        <v>0</v>
      </c>
      <c r="AD282" s="380">
        <v>0</v>
      </c>
      <c r="AE282" s="380">
        <v>0</v>
      </c>
      <c r="AF282" s="380">
        <v>0</v>
      </c>
      <c r="AG282" s="380">
        <v>0</v>
      </c>
      <c r="AH282" s="380">
        <v>0</v>
      </c>
      <c r="AI282" s="380">
        <v>0</v>
      </c>
      <c r="AJ282" s="380">
        <v>88821.759999999995</v>
      </c>
      <c r="AK282" s="380">
        <v>59313.86</v>
      </c>
      <c r="AL282" s="380">
        <v>0</v>
      </c>
      <c r="AN282" s="390">
        <f>I282/'Приложение 1.1'!J280</f>
        <v>0</v>
      </c>
      <c r="AO282" s="390" t="e">
        <f t="shared" si="236"/>
        <v>#DIV/0!</v>
      </c>
      <c r="AP282" s="390" t="e">
        <f t="shared" si="237"/>
        <v>#DIV/0!</v>
      </c>
      <c r="AQ282" s="390" t="e">
        <f t="shared" si="238"/>
        <v>#DIV/0!</v>
      </c>
      <c r="AR282" s="390" t="e">
        <f t="shared" si="239"/>
        <v>#DIV/0!</v>
      </c>
      <c r="AS282" s="390" t="e">
        <f t="shared" si="240"/>
        <v>#DIV/0!</v>
      </c>
      <c r="AT282" s="390" t="e">
        <f t="shared" si="241"/>
        <v>#DIV/0!</v>
      </c>
      <c r="AU282" s="390">
        <f t="shared" si="242"/>
        <v>3576.9160836820083</v>
      </c>
      <c r="AV282" s="390" t="e">
        <f t="shared" si="243"/>
        <v>#DIV/0!</v>
      </c>
      <c r="AW282" s="390" t="e">
        <f t="shared" si="244"/>
        <v>#DIV/0!</v>
      </c>
      <c r="AX282" s="390" t="e">
        <f t="shared" si="245"/>
        <v>#DIV/0!</v>
      </c>
      <c r="AY282" s="390">
        <f>AI282/'Приложение 1.1'!J280</f>
        <v>0</v>
      </c>
      <c r="AZ282" s="390">
        <v>730.08</v>
      </c>
      <c r="BA282" s="390">
        <v>2070.12</v>
      </c>
      <c r="BB282" s="390">
        <v>848.92</v>
      </c>
      <c r="BC282" s="390">
        <v>819.73</v>
      </c>
      <c r="BD282" s="390">
        <v>611.5</v>
      </c>
      <c r="BE282" s="390">
        <v>1080.04</v>
      </c>
      <c r="BF282" s="390">
        <v>2102000</v>
      </c>
      <c r="BG282" s="390">
        <f t="shared" si="246"/>
        <v>4607.6000000000004</v>
      </c>
      <c r="BH282" s="390">
        <v>8748.57</v>
      </c>
      <c r="BI282" s="390">
        <v>3389.61</v>
      </c>
      <c r="BJ282" s="390">
        <v>5995.76</v>
      </c>
      <c r="BK282" s="390">
        <v>548.62</v>
      </c>
      <c r="BL282" s="391" t="str">
        <f t="shared" si="247"/>
        <v xml:space="preserve"> </v>
      </c>
      <c r="BM282" s="391" t="e">
        <f t="shared" si="248"/>
        <v>#DIV/0!</v>
      </c>
      <c r="BN282" s="391" t="e">
        <f t="shared" si="249"/>
        <v>#DIV/0!</v>
      </c>
      <c r="BO282" s="391" t="e">
        <f t="shared" si="250"/>
        <v>#DIV/0!</v>
      </c>
      <c r="BP282" s="391" t="e">
        <f t="shared" si="251"/>
        <v>#DIV/0!</v>
      </c>
      <c r="BQ282" s="391" t="e">
        <f t="shared" si="252"/>
        <v>#DIV/0!</v>
      </c>
      <c r="BR282" s="391" t="e">
        <f t="shared" si="253"/>
        <v>#DIV/0!</v>
      </c>
      <c r="BS282" s="391" t="str">
        <f t="shared" si="254"/>
        <v xml:space="preserve"> </v>
      </c>
      <c r="BT282" s="391" t="e">
        <f t="shared" si="255"/>
        <v>#DIV/0!</v>
      </c>
      <c r="BU282" s="391" t="e">
        <f t="shared" si="256"/>
        <v>#DIV/0!</v>
      </c>
      <c r="BV282" s="391" t="e">
        <f t="shared" si="257"/>
        <v>#DIV/0!</v>
      </c>
      <c r="BW282" s="391" t="str">
        <f t="shared" si="258"/>
        <v xml:space="preserve"> </v>
      </c>
      <c r="BY282" s="388">
        <f t="shared" si="285"/>
        <v>2.0083832443159935</v>
      </c>
      <c r="BZ282" s="392">
        <f t="shared" si="286"/>
        <v>1.3411686796085176</v>
      </c>
      <c r="CA282" s="393">
        <f t="shared" si="295"/>
        <v>3700.8789456066943</v>
      </c>
      <c r="CB282" s="390">
        <f t="shared" si="259"/>
        <v>4814.95</v>
      </c>
      <c r="CC282" s="18" t="str">
        <f t="shared" si="260"/>
        <v xml:space="preserve"> </v>
      </c>
    </row>
    <row r="283" spans="1:81" s="26" customFormat="1" ht="9" customHeight="1">
      <c r="A283" s="151">
        <v>233</v>
      </c>
      <c r="B283" s="354" t="s">
        <v>870</v>
      </c>
      <c r="C283" s="361">
        <f>4334.82+202.9</f>
        <v>4537.7199999999993</v>
      </c>
      <c r="D283" s="396"/>
      <c r="E283" s="361"/>
      <c r="F283" s="361"/>
      <c r="G283" s="178">
        <f>ROUND(H283+U283+X283+Z283+AB283+AD283+AF283+AH283+AI283+AJ283+AK283+AL283,2)</f>
        <v>4512217.43</v>
      </c>
      <c r="H283" s="361">
        <f>I283+K283+M283+O283+Q283+S283</f>
        <v>0</v>
      </c>
      <c r="I283" s="190">
        <v>0</v>
      </c>
      <c r="J283" s="190">
        <v>0</v>
      </c>
      <c r="K283" s="190">
        <v>0</v>
      </c>
      <c r="L283" s="190">
        <v>0</v>
      </c>
      <c r="M283" s="190">
        <v>0</v>
      </c>
      <c r="N283" s="361">
        <v>0</v>
      </c>
      <c r="O283" s="361">
        <v>0</v>
      </c>
      <c r="P283" s="361">
        <v>0</v>
      </c>
      <c r="Q283" s="361">
        <v>0</v>
      </c>
      <c r="R283" s="361">
        <v>0</v>
      </c>
      <c r="S283" s="361">
        <v>0</v>
      </c>
      <c r="T283" s="103">
        <v>0</v>
      </c>
      <c r="U283" s="361">
        <v>0</v>
      </c>
      <c r="V283" s="361" t="s">
        <v>975</v>
      </c>
      <c r="W283" s="380">
        <v>1270</v>
      </c>
      <c r="X283" s="361">
        <v>4371786.84</v>
      </c>
      <c r="Y283" s="380">
        <v>0</v>
      </c>
      <c r="Z283" s="380">
        <v>0</v>
      </c>
      <c r="AA283" s="380">
        <v>0</v>
      </c>
      <c r="AB283" s="380">
        <v>0</v>
      </c>
      <c r="AC283" s="380">
        <v>0</v>
      </c>
      <c r="AD283" s="380">
        <v>0</v>
      </c>
      <c r="AE283" s="380">
        <v>0</v>
      </c>
      <c r="AF283" s="380">
        <v>0</v>
      </c>
      <c r="AG283" s="380">
        <v>0</v>
      </c>
      <c r="AH283" s="380">
        <v>0</v>
      </c>
      <c r="AI283" s="380">
        <v>0</v>
      </c>
      <c r="AJ283" s="380">
        <v>84201.84</v>
      </c>
      <c r="AK283" s="380">
        <v>56228.75</v>
      </c>
      <c r="AL283" s="380">
        <v>0</v>
      </c>
      <c r="AN283" s="390">
        <f>I283/'Приложение 1.1'!J281</f>
        <v>0</v>
      </c>
      <c r="AO283" s="390" t="e">
        <f t="shared" si="236"/>
        <v>#DIV/0!</v>
      </c>
      <c r="AP283" s="390" t="e">
        <f t="shared" si="237"/>
        <v>#DIV/0!</v>
      </c>
      <c r="AQ283" s="390" t="e">
        <f t="shared" si="238"/>
        <v>#DIV/0!</v>
      </c>
      <c r="AR283" s="390" t="e">
        <f t="shared" si="239"/>
        <v>#DIV/0!</v>
      </c>
      <c r="AS283" s="390" t="e">
        <f t="shared" si="240"/>
        <v>#DIV/0!</v>
      </c>
      <c r="AT283" s="390" t="e">
        <f t="shared" si="241"/>
        <v>#DIV/0!</v>
      </c>
      <c r="AU283" s="390">
        <f t="shared" si="242"/>
        <v>3442.3518425196849</v>
      </c>
      <c r="AV283" s="390" t="e">
        <f t="shared" si="243"/>
        <v>#DIV/0!</v>
      </c>
      <c r="AW283" s="390" t="e">
        <f t="shared" si="244"/>
        <v>#DIV/0!</v>
      </c>
      <c r="AX283" s="390" t="e">
        <f t="shared" si="245"/>
        <v>#DIV/0!</v>
      </c>
      <c r="AY283" s="390">
        <f>AI283/'Приложение 1.1'!J281</f>
        <v>0</v>
      </c>
      <c r="AZ283" s="390">
        <v>730.08</v>
      </c>
      <c r="BA283" s="390">
        <v>2070.12</v>
      </c>
      <c r="BB283" s="390">
        <v>848.92</v>
      </c>
      <c r="BC283" s="390">
        <v>819.73</v>
      </c>
      <c r="BD283" s="390">
        <v>611.5</v>
      </c>
      <c r="BE283" s="390">
        <v>1080.04</v>
      </c>
      <c r="BF283" s="390">
        <v>2102000</v>
      </c>
      <c r="BG283" s="390">
        <f t="shared" si="246"/>
        <v>4607.6000000000004</v>
      </c>
      <c r="BH283" s="390">
        <v>8748.57</v>
      </c>
      <c r="BI283" s="390">
        <v>3389.61</v>
      </c>
      <c r="BJ283" s="390">
        <v>5995.76</v>
      </c>
      <c r="BK283" s="390">
        <v>548.62</v>
      </c>
      <c r="BL283" s="391" t="str">
        <f t="shared" si="247"/>
        <v xml:space="preserve"> </v>
      </c>
      <c r="BM283" s="391" t="e">
        <f t="shared" si="248"/>
        <v>#DIV/0!</v>
      </c>
      <c r="BN283" s="391" t="e">
        <f t="shared" si="249"/>
        <v>#DIV/0!</v>
      </c>
      <c r="BO283" s="391" t="e">
        <f t="shared" si="250"/>
        <v>#DIV/0!</v>
      </c>
      <c r="BP283" s="391" t="e">
        <f t="shared" si="251"/>
        <v>#DIV/0!</v>
      </c>
      <c r="BQ283" s="391" t="e">
        <f t="shared" si="252"/>
        <v>#DIV/0!</v>
      </c>
      <c r="BR283" s="391" t="e">
        <f t="shared" si="253"/>
        <v>#DIV/0!</v>
      </c>
      <c r="BS283" s="391" t="str">
        <f t="shared" si="254"/>
        <v xml:space="preserve"> </v>
      </c>
      <c r="BT283" s="391" t="e">
        <f t="shared" si="255"/>
        <v>#DIV/0!</v>
      </c>
      <c r="BU283" s="391" t="e">
        <f t="shared" si="256"/>
        <v>#DIV/0!</v>
      </c>
      <c r="BV283" s="391" t="e">
        <f t="shared" si="257"/>
        <v>#DIV/0!</v>
      </c>
      <c r="BW283" s="391" t="str">
        <f t="shared" si="258"/>
        <v xml:space="preserve"> </v>
      </c>
      <c r="BY283" s="388">
        <f t="shared" si="285"/>
        <v>1.8660856066060629</v>
      </c>
      <c r="BZ283" s="392">
        <f t="shared" si="286"/>
        <v>1.2461445148045538</v>
      </c>
      <c r="CA283" s="393">
        <f t="shared" si="295"/>
        <v>3552.9271102362204</v>
      </c>
      <c r="CB283" s="390">
        <f t="shared" si="259"/>
        <v>4814.95</v>
      </c>
      <c r="CC283" s="18" t="str">
        <f t="shared" si="260"/>
        <v xml:space="preserve"> </v>
      </c>
    </row>
    <row r="284" spans="1:81" s="26" customFormat="1" ht="23.25" customHeight="1">
      <c r="A284" s="518" t="s">
        <v>329</v>
      </c>
      <c r="B284" s="518"/>
      <c r="C284" s="153">
        <f>SUM(C280:C283)</f>
        <v>17222.089999999997</v>
      </c>
      <c r="D284" s="153"/>
      <c r="E284" s="361"/>
      <c r="F284" s="361"/>
      <c r="G284" s="153">
        <f>ROUND(SUM(G280:G283),2)</f>
        <v>16733539.279999999</v>
      </c>
      <c r="H284" s="153">
        <f t="shared" ref="H284:AL284" si="298">SUM(H280:H283)</f>
        <v>0</v>
      </c>
      <c r="I284" s="153">
        <f t="shared" si="298"/>
        <v>0</v>
      </c>
      <c r="J284" s="153">
        <f t="shared" si="298"/>
        <v>0</v>
      </c>
      <c r="K284" s="153">
        <f t="shared" si="298"/>
        <v>0</v>
      </c>
      <c r="L284" s="153">
        <f t="shared" si="298"/>
        <v>0</v>
      </c>
      <c r="M284" s="153">
        <f t="shared" si="298"/>
        <v>0</v>
      </c>
      <c r="N284" s="153">
        <f t="shared" si="298"/>
        <v>0</v>
      </c>
      <c r="O284" s="153">
        <f t="shared" si="298"/>
        <v>0</v>
      </c>
      <c r="P284" s="153">
        <f t="shared" si="298"/>
        <v>0</v>
      </c>
      <c r="Q284" s="153">
        <f t="shared" si="298"/>
        <v>0</v>
      </c>
      <c r="R284" s="153">
        <f t="shared" si="298"/>
        <v>0</v>
      </c>
      <c r="S284" s="153">
        <f t="shared" si="298"/>
        <v>0</v>
      </c>
      <c r="T284" s="154">
        <f t="shared" si="298"/>
        <v>0</v>
      </c>
      <c r="U284" s="153">
        <f t="shared" si="298"/>
        <v>0</v>
      </c>
      <c r="V284" s="361" t="s">
        <v>388</v>
      </c>
      <c r="W284" s="153">
        <f t="shared" si="298"/>
        <v>4797</v>
      </c>
      <c r="X284" s="153">
        <f t="shared" si="298"/>
        <v>16170042.85</v>
      </c>
      <c r="Y284" s="153">
        <f t="shared" si="298"/>
        <v>0</v>
      </c>
      <c r="Z284" s="153">
        <f t="shared" si="298"/>
        <v>0</v>
      </c>
      <c r="AA284" s="153">
        <f t="shared" si="298"/>
        <v>0</v>
      </c>
      <c r="AB284" s="153">
        <f t="shared" si="298"/>
        <v>0</v>
      </c>
      <c r="AC284" s="153">
        <f t="shared" si="298"/>
        <v>0</v>
      </c>
      <c r="AD284" s="153">
        <f t="shared" si="298"/>
        <v>0</v>
      </c>
      <c r="AE284" s="153">
        <f t="shared" si="298"/>
        <v>0</v>
      </c>
      <c r="AF284" s="153">
        <f t="shared" si="298"/>
        <v>0</v>
      </c>
      <c r="AG284" s="153">
        <f t="shared" si="298"/>
        <v>0</v>
      </c>
      <c r="AH284" s="153">
        <f t="shared" si="298"/>
        <v>0</v>
      </c>
      <c r="AI284" s="153">
        <f t="shared" si="298"/>
        <v>0</v>
      </c>
      <c r="AJ284" s="153">
        <f t="shared" si="298"/>
        <v>340820.65</v>
      </c>
      <c r="AK284" s="153">
        <f t="shared" si="298"/>
        <v>222675.78</v>
      </c>
      <c r="AL284" s="153">
        <f t="shared" si="298"/>
        <v>0</v>
      </c>
      <c r="AN284" s="390">
        <f>I284/'Приложение 1.1'!J282</f>
        <v>0</v>
      </c>
      <c r="AO284" s="390" t="e">
        <f t="shared" si="236"/>
        <v>#DIV/0!</v>
      </c>
      <c r="AP284" s="390" t="e">
        <f t="shared" si="237"/>
        <v>#DIV/0!</v>
      </c>
      <c r="AQ284" s="390" t="e">
        <f t="shared" si="238"/>
        <v>#DIV/0!</v>
      </c>
      <c r="AR284" s="390" t="e">
        <f t="shared" si="239"/>
        <v>#DIV/0!</v>
      </c>
      <c r="AS284" s="390" t="e">
        <f t="shared" si="240"/>
        <v>#DIV/0!</v>
      </c>
      <c r="AT284" s="390" t="e">
        <f t="shared" si="241"/>
        <v>#DIV/0!</v>
      </c>
      <c r="AU284" s="390">
        <f t="shared" si="242"/>
        <v>3370.8657181571816</v>
      </c>
      <c r="AV284" s="390" t="e">
        <f t="shared" si="243"/>
        <v>#DIV/0!</v>
      </c>
      <c r="AW284" s="390" t="e">
        <f t="shared" si="244"/>
        <v>#DIV/0!</v>
      </c>
      <c r="AX284" s="390" t="e">
        <f t="shared" si="245"/>
        <v>#DIV/0!</v>
      </c>
      <c r="AY284" s="390">
        <f>AI284/'Приложение 1.1'!J282</f>
        <v>0</v>
      </c>
      <c r="AZ284" s="390">
        <v>730.08</v>
      </c>
      <c r="BA284" s="390">
        <v>2070.12</v>
      </c>
      <c r="BB284" s="390">
        <v>848.92</v>
      </c>
      <c r="BC284" s="390">
        <v>819.73</v>
      </c>
      <c r="BD284" s="390">
        <v>611.5</v>
      </c>
      <c r="BE284" s="390">
        <v>1080.04</v>
      </c>
      <c r="BF284" s="390">
        <v>2102000</v>
      </c>
      <c r="BG284" s="390">
        <f t="shared" si="246"/>
        <v>4422.8500000000004</v>
      </c>
      <c r="BH284" s="390">
        <v>8748.57</v>
      </c>
      <c r="BI284" s="390">
        <v>3389.61</v>
      </c>
      <c r="BJ284" s="390">
        <v>5995.76</v>
      </c>
      <c r="BK284" s="390">
        <v>548.62</v>
      </c>
      <c r="BL284" s="391" t="str">
        <f t="shared" si="247"/>
        <v xml:space="preserve"> </v>
      </c>
      <c r="BM284" s="391" t="e">
        <f t="shared" si="248"/>
        <v>#DIV/0!</v>
      </c>
      <c r="BN284" s="391" t="e">
        <f t="shared" si="249"/>
        <v>#DIV/0!</v>
      </c>
      <c r="BO284" s="391" t="e">
        <f t="shared" si="250"/>
        <v>#DIV/0!</v>
      </c>
      <c r="BP284" s="391" t="e">
        <f t="shared" si="251"/>
        <v>#DIV/0!</v>
      </c>
      <c r="BQ284" s="391" t="e">
        <f t="shared" si="252"/>
        <v>#DIV/0!</v>
      </c>
      <c r="BR284" s="391" t="e">
        <f t="shared" si="253"/>
        <v>#DIV/0!</v>
      </c>
      <c r="BS284" s="391" t="str">
        <f t="shared" si="254"/>
        <v xml:space="preserve"> </v>
      </c>
      <c r="BT284" s="391" t="e">
        <f t="shared" si="255"/>
        <v>#DIV/0!</v>
      </c>
      <c r="BU284" s="391" t="e">
        <f t="shared" si="256"/>
        <v>#DIV/0!</v>
      </c>
      <c r="BV284" s="391" t="e">
        <f t="shared" si="257"/>
        <v>#DIV/0!</v>
      </c>
      <c r="BW284" s="391" t="str">
        <f t="shared" si="258"/>
        <v xml:space="preserve"> </v>
      </c>
      <c r="BY284" s="388">
        <f t="shared" si="285"/>
        <v>2.0367517253648209</v>
      </c>
      <c r="BZ284" s="392">
        <f t="shared" si="286"/>
        <v>1.3307153751157896</v>
      </c>
      <c r="CA284" s="393">
        <f t="shared" si="295"/>
        <v>3488.3342255576399</v>
      </c>
      <c r="CB284" s="390">
        <f t="shared" si="259"/>
        <v>4621.88</v>
      </c>
      <c r="CC284" s="18" t="str">
        <f t="shared" si="260"/>
        <v xml:space="preserve"> </v>
      </c>
    </row>
    <row r="285" spans="1:81" s="26" customFormat="1" ht="12" customHeight="1">
      <c r="A285" s="433" t="s">
        <v>880</v>
      </c>
      <c r="B285" s="434"/>
      <c r="C285" s="434"/>
      <c r="D285" s="434"/>
      <c r="E285" s="434"/>
      <c r="F285" s="434"/>
      <c r="G285" s="434"/>
      <c r="H285" s="434"/>
      <c r="I285" s="434"/>
      <c r="J285" s="434"/>
      <c r="K285" s="434"/>
      <c r="L285" s="434"/>
      <c r="M285" s="434"/>
      <c r="N285" s="434"/>
      <c r="O285" s="434"/>
      <c r="P285" s="434"/>
      <c r="Q285" s="434"/>
      <c r="R285" s="434"/>
      <c r="S285" s="434"/>
      <c r="T285" s="434"/>
      <c r="U285" s="434"/>
      <c r="V285" s="434"/>
      <c r="W285" s="434"/>
      <c r="X285" s="434"/>
      <c r="Y285" s="434"/>
      <c r="Z285" s="434"/>
      <c r="AA285" s="434"/>
      <c r="AB285" s="434"/>
      <c r="AC285" s="434"/>
      <c r="AD285" s="434"/>
      <c r="AE285" s="434"/>
      <c r="AF285" s="434"/>
      <c r="AG285" s="434"/>
      <c r="AH285" s="434"/>
      <c r="AI285" s="434"/>
      <c r="AJ285" s="434"/>
      <c r="AK285" s="434"/>
      <c r="AL285" s="435"/>
      <c r="AN285" s="390" t="e">
        <f>I285/'Приложение 1.1'!J283</f>
        <v>#DIV/0!</v>
      </c>
      <c r="AO285" s="390" t="e">
        <f t="shared" ref="AO285:AO348" si="299">K285/J285</f>
        <v>#DIV/0!</v>
      </c>
      <c r="AP285" s="390" t="e">
        <f t="shared" ref="AP285:AP348" si="300">M285/L285</f>
        <v>#DIV/0!</v>
      </c>
      <c r="AQ285" s="390" t="e">
        <f t="shared" ref="AQ285:AQ348" si="301">O285/N285</f>
        <v>#DIV/0!</v>
      </c>
      <c r="AR285" s="390" t="e">
        <f t="shared" ref="AR285:AR348" si="302">Q285/P285</f>
        <v>#DIV/0!</v>
      </c>
      <c r="AS285" s="390" t="e">
        <f t="shared" ref="AS285:AS348" si="303">S285/R285</f>
        <v>#DIV/0!</v>
      </c>
      <c r="AT285" s="390" t="e">
        <f t="shared" ref="AT285:AT348" si="304">U285/T285</f>
        <v>#DIV/0!</v>
      </c>
      <c r="AU285" s="390" t="e">
        <f t="shared" ref="AU285:AU348" si="305">X285/W285</f>
        <v>#DIV/0!</v>
      </c>
      <c r="AV285" s="390" t="e">
        <f t="shared" ref="AV285:AV348" si="306">Z285/Y285</f>
        <v>#DIV/0!</v>
      </c>
      <c r="AW285" s="390" t="e">
        <f t="shared" ref="AW285:AW348" si="307">AB285/AA285</f>
        <v>#DIV/0!</v>
      </c>
      <c r="AX285" s="390" t="e">
        <f t="shared" ref="AX285:AX348" si="308">AH285/AG285</f>
        <v>#DIV/0!</v>
      </c>
      <c r="AY285" s="390" t="e">
        <f>AI285/'Приложение 1.1'!J283</f>
        <v>#DIV/0!</v>
      </c>
      <c r="AZ285" s="390">
        <v>730.08</v>
      </c>
      <c r="BA285" s="390">
        <v>2070.12</v>
      </c>
      <c r="BB285" s="390">
        <v>848.92</v>
      </c>
      <c r="BC285" s="390">
        <v>819.73</v>
      </c>
      <c r="BD285" s="390">
        <v>611.5</v>
      </c>
      <c r="BE285" s="390">
        <v>1080.04</v>
      </c>
      <c r="BF285" s="390">
        <v>2102000</v>
      </c>
      <c r="BG285" s="390">
        <f t="shared" ref="BG285:BG348" si="309">IF(V285="ПК",4607.6,4422.85)</f>
        <v>4422.8500000000004</v>
      </c>
      <c r="BH285" s="390">
        <v>8748.57</v>
      </c>
      <c r="BI285" s="390">
        <v>3389.61</v>
      </c>
      <c r="BJ285" s="390">
        <v>5995.76</v>
      </c>
      <c r="BK285" s="390">
        <v>548.62</v>
      </c>
      <c r="BL285" s="391" t="e">
        <f t="shared" ref="BL285:BL348" si="310">IF(AN285&gt;AZ285, "+", " ")</f>
        <v>#DIV/0!</v>
      </c>
      <c r="BM285" s="391" t="e">
        <f t="shared" ref="BM285:BM348" si="311">IF(AO285&gt;BA285, "+", " ")</f>
        <v>#DIV/0!</v>
      </c>
      <c r="BN285" s="391" t="e">
        <f t="shared" ref="BN285:BN348" si="312">IF(AP285&gt;BB285, "+", " ")</f>
        <v>#DIV/0!</v>
      </c>
      <c r="BO285" s="391" t="e">
        <f t="shared" ref="BO285:BO348" si="313">IF(AQ285&gt;BC285, "+", " ")</f>
        <v>#DIV/0!</v>
      </c>
      <c r="BP285" s="391" t="e">
        <f t="shared" ref="BP285:BP348" si="314">IF(AR285&gt;BD285, "+", " ")</f>
        <v>#DIV/0!</v>
      </c>
      <c r="BQ285" s="391" t="e">
        <f t="shared" ref="BQ285:BQ348" si="315">IF(AS285&gt;BE285, "+", " ")</f>
        <v>#DIV/0!</v>
      </c>
      <c r="BR285" s="391" t="e">
        <f t="shared" ref="BR285:BR348" si="316">IF(AT285&gt;BF285, "+", " ")</f>
        <v>#DIV/0!</v>
      </c>
      <c r="BS285" s="391" t="e">
        <f t="shared" ref="BS285:BS348" si="317">IF(AU285&gt;BG285, "+", " ")</f>
        <v>#DIV/0!</v>
      </c>
      <c r="BT285" s="391" t="e">
        <f t="shared" ref="BT285:BT348" si="318">IF(AV285&gt;BH285, "+", " ")</f>
        <v>#DIV/0!</v>
      </c>
      <c r="BU285" s="391" t="e">
        <f t="shared" ref="BU285:BU348" si="319">IF(AW285&gt;BI285, "+", " ")</f>
        <v>#DIV/0!</v>
      </c>
      <c r="BV285" s="391" t="e">
        <f t="shared" ref="BV285:BV348" si="320">IF(AX285&gt;BJ285, "+", " ")</f>
        <v>#DIV/0!</v>
      </c>
      <c r="BW285" s="391" t="e">
        <f t="shared" ref="BW285:BW348" si="321">IF(AY285&gt;BK285, "+", " ")</f>
        <v>#DIV/0!</v>
      </c>
      <c r="BY285" s="388" t="e">
        <f t="shared" si="285"/>
        <v>#DIV/0!</v>
      </c>
      <c r="BZ285" s="392" t="e">
        <f t="shared" si="286"/>
        <v>#DIV/0!</v>
      </c>
      <c r="CA285" s="393" t="e">
        <f t="shared" si="295"/>
        <v>#DIV/0!</v>
      </c>
      <c r="CB285" s="390">
        <f t="shared" ref="CB285:CB347" si="322">IF(V285="ПК",4814.95,4621.88)</f>
        <v>4621.88</v>
      </c>
      <c r="CC285" s="18" t="e">
        <f t="shared" ref="CC285:CC347" si="323">IF(CA285&gt;CB285, "+", " ")</f>
        <v>#DIV/0!</v>
      </c>
    </row>
    <row r="286" spans="1:81" s="26" customFormat="1" ht="9" customHeight="1">
      <c r="A286" s="151">
        <v>234</v>
      </c>
      <c r="B286" s="354" t="s">
        <v>881</v>
      </c>
      <c r="C286" s="361">
        <v>447.6</v>
      </c>
      <c r="D286" s="396"/>
      <c r="E286" s="361"/>
      <c r="F286" s="361"/>
      <c r="G286" s="178">
        <f>ROUND(H286+U286+X286+Z286+AB286+AD286+AF286+AH286+AI286+AJ286+AK286+AL286,2)</f>
        <v>1493525.2</v>
      </c>
      <c r="H286" s="361">
        <f>I286+K286+M286+O286+Q286+S286</f>
        <v>0</v>
      </c>
      <c r="I286" s="190">
        <v>0</v>
      </c>
      <c r="J286" s="190">
        <v>0</v>
      </c>
      <c r="K286" s="190">
        <v>0</v>
      </c>
      <c r="L286" s="190">
        <v>0</v>
      </c>
      <c r="M286" s="190">
        <v>0</v>
      </c>
      <c r="N286" s="361">
        <v>0</v>
      </c>
      <c r="O286" s="361">
        <v>0</v>
      </c>
      <c r="P286" s="361">
        <v>0</v>
      </c>
      <c r="Q286" s="361">
        <v>0</v>
      </c>
      <c r="R286" s="361">
        <v>0</v>
      </c>
      <c r="S286" s="361">
        <v>0</v>
      </c>
      <c r="T286" s="103">
        <v>0</v>
      </c>
      <c r="U286" s="361">
        <v>0</v>
      </c>
      <c r="V286" s="361" t="s">
        <v>976</v>
      </c>
      <c r="W286" s="22">
        <v>392</v>
      </c>
      <c r="X286" s="361">
        <v>1449360.49</v>
      </c>
      <c r="Y286" s="380">
        <v>0</v>
      </c>
      <c r="Z286" s="380">
        <v>0</v>
      </c>
      <c r="AA286" s="380">
        <v>0</v>
      </c>
      <c r="AB286" s="380">
        <v>0</v>
      </c>
      <c r="AC286" s="380">
        <v>0</v>
      </c>
      <c r="AD286" s="380">
        <v>0</v>
      </c>
      <c r="AE286" s="380">
        <v>0</v>
      </c>
      <c r="AF286" s="380">
        <v>0</v>
      </c>
      <c r="AG286" s="380">
        <v>0</v>
      </c>
      <c r="AH286" s="380">
        <v>0</v>
      </c>
      <c r="AI286" s="380">
        <v>0</v>
      </c>
      <c r="AJ286" s="380">
        <v>29443.14</v>
      </c>
      <c r="AK286" s="380">
        <v>14721.57</v>
      </c>
      <c r="AL286" s="380">
        <v>0</v>
      </c>
      <c r="AN286" s="390">
        <f>I286/'Приложение 1.1'!J284</f>
        <v>0</v>
      </c>
      <c r="AO286" s="390" t="e">
        <f t="shared" si="299"/>
        <v>#DIV/0!</v>
      </c>
      <c r="AP286" s="390" t="e">
        <f t="shared" si="300"/>
        <v>#DIV/0!</v>
      </c>
      <c r="AQ286" s="390" t="e">
        <f t="shared" si="301"/>
        <v>#DIV/0!</v>
      </c>
      <c r="AR286" s="390" t="e">
        <f t="shared" si="302"/>
        <v>#DIV/0!</v>
      </c>
      <c r="AS286" s="390" t="e">
        <f t="shared" si="303"/>
        <v>#DIV/0!</v>
      </c>
      <c r="AT286" s="390" t="e">
        <f t="shared" si="304"/>
        <v>#DIV/0!</v>
      </c>
      <c r="AU286" s="390">
        <f t="shared" si="305"/>
        <v>3697.3481887755102</v>
      </c>
      <c r="AV286" s="390" t="e">
        <f t="shared" si="306"/>
        <v>#DIV/0!</v>
      </c>
      <c r="AW286" s="390" t="e">
        <f t="shared" si="307"/>
        <v>#DIV/0!</v>
      </c>
      <c r="AX286" s="390" t="e">
        <f t="shared" si="308"/>
        <v>#DIV/0!</v>
      </c>
      <c r="AY286" s="390">
        <f>AI286/'Приложение 1.1'!J284</f>
        <v>0</v>
      </c>
      <c r="AZ286" s="390">
        <v>730.08</v>
      </c>
      <c r="BA286" s="390">
        <v>2070.12</v>
      </c>
      <c r="BB286" s="390">
        <v>848.92</v>
      </c>
      <c r="BC286" s="390">
        <v>819.73</v>
      </c>
      <c r="BD286" s="390">
        <v>611.5</v>
      </c>
      <c r="BE286" s="390">
        <v>1080.04</v>
      </c>
      <c r="BF286" s="390">
        <v>2102000</v>
      </c>
      <c r="BG286" s="390">
        <f t="shared" si="309"/>
        <v>4422.8500000000004</v>
      </c>
      <c r="BH286" s="390">
        <v>8748.57</v>
      </c>
      <c r="BI286" s="390">
        <v>3389.61</v>
      </c>
      <c r="BJ286" s="390">
        <v>5995.76</v>
      </c>
      <c r="BK286" s="390">
        <v>548.62</v>
      </c>
      <c r="BL286" s="391" t="str">
        <f t="shared" si="310"/>
        <v xml:space="preserve"> </v>
      </c>
      <c r="BM286" s="391" t="e">
        <f t="shared" si="311"/>
        <v>#DIV/0!</v>
      </c>
      <c r="BN286" s="391" t="e">
        <f t="shared" si="312"/>
        <v>#DIV/0!</v>
      </c>
      <c r="BO286" s="391" t="e">
        <f t="shared" si="313"/>
        <v>#DIV/0!</v>
      </c>
      <c r="BP286" s="391" t="e">
        <f t="shared" si="314"/>
        <v>#DIV/0!</v>
      </c>
      <c r="BQ286" s="391" t="e">
        <f t="shared" si="315"/>
        <v>#DIV/0!</v>
      </c>
      <c r="BR286" s="391" t="e">
        <f t="shared" si="316"/>
        <v>#DIV/0!</v>
      </c>
      <c r="BS286" s="391" t="str">
        <f t="shared" si="317"/>
        <v xml:space="preserve"> </v>
      </c>
      <c r="BT286" s="391" t="e">
        <f t="shared" si="318"/>
        <v>#DIV/0!</v>
      </c>
      <c r="BU286" s="391" t="e">
        <f t="shared" si="319"/>
        <v>#DIV/0!</v>
      </c>
      <c r="BV286" s="391" t="e">
        <f t="shared" si="320"/>
        <v>#DIV/0!</v>
      </c>
      <c r="BW286" s="391" t="str">
        <f t="shared" si="321"/>
        <v xml:space="preserve"> </v>
      </c>
      <c r="BY286" s="388">
        <f t="shared" si="285"/>
        <v>1.9713855514456671</v>
      </c>
      <c r="BZ286" s="392">
        <f t="shared" si="286"/>
        <v>0.98569277572283354</v>
      </c>
      <c r="CA286" s="393">
        <f t="shared" si="295"/>
        <v>3810.0132653061223</v>
      </c>
      <c r="CB286" s="390">
        <f t="shared" si="322"/>
        <v>4621.88</v>
      </c>
      <c r="CC286" s="18" t="str">
        <f t="shared" si="323"/>
        <v xml:space="preserve"> </v>
      </c>
    </row>
    <row r="287" spans="1:81" s="26" customFormat="1" ht="35.25" customHeight="1">
      <c r="A287" s="518" t="s">
        <v>882</v>
      </c>
      <c r="B287" s="518"/>
      <c r="C287" s="153">
        <f>SUM(C286)</f>
        <v>447.6</v>
      </c>
      <c r="D287" s="153"/>
      <c r="E287" s="361"/>
      <c r="F287" s="361"/>
      <c r="G287" s="153">
        <f>ROUND(SUM(G286),2)</f>
        <v>1493525.2</v>
      </c>
      <c r="H287" s="153">
        <f t="shared" ref="H287:AL287" si="324">SUM(H286)</f>
        <v>0</v>
      </c>
      <c r="I287" s="153">
        <f t="shared" si="324"/>
        <v>0</v>
      </c>
      <c r="J287" s="153">
        <f t="shared" si="324"/>
        <v>0</v>
      </c>
      <c r="K287" s="153">
        <f t="shared" si="324"/>
        <v>0</v>
      </c>
      <c r="L287" s="153">
        <f t="shared" si="324"/>
        <v>0</v>
      </c>
      <c r="M287" s="153">
        <f t="shared" si="324"/>
        <v>0</v>
      </c>
      <c r="N287" s="153">
        <f t="shared" si="324"/>
        <v>0</v>
      </c>
      <c r="O287" s="153">
        <f t="shared" si="324"/>
        <v>0</v>
      </c>
      <c r="P287" s="153">
        <f t="shared" si="324"/>
        <v>0</v>
      </c>
      <c r="Q287" s="153">
        <f t="shared" si="324"/>
        <v>0</v>
      </c>
      <c r="R287" s="153">
        <f t="shared" si="324"/>
        <v>0</v>
      </c>
      <c r="S287" s="153">
        <f t="shared" si="324"/>
        <v>0</v>
      </c>
      <c r="T287" s="154">
        <f t="shared" si="324"/>
        <v>0</v>
      </c>
      <c r="U287" s="153">
        <f t="shared" si="324"/>
        <v>0</v>
      </c>
      <c r="V287" s="361" t="s">
        <v>388</v>
      </c>
      <c r="W287" s="153">
        <f t="shared" si="324"/>
        <v>392</v>
      </c>
      <c r="X287" s="153">
        <f t="shared" si="324"/>
        <v>1449360.49</v>
      </c>
      <c r="Y287" s="153">
        <f t="shared" si="324"/>
        <v>0</v>
      </c>
      <c r="Z287" s="153">
        <f t="shared" si="324"/>
        <v>0</v>
      </c>
      <c r="AA287" s="153">
        <f t="shared" si="324"/>
        <v>0</v>
      </c>
      <c r="AB287" s="153">
        <f t="shared" si="324"/>
        <v>0</v>
      </c>
      <c r="AC287" s="153">
        <f t="shared" si="324"/>
        <v>0</v>
      </c>
      <c r="AD287" s="153">
        <f t="shared" si="324"/>
        <v>0</v>
      </c>
      <c r="AE287" s="153">
        <f t="shared" si="324"/>
        <v>0</v>
      </c>
      <c r="AF287" s="153">
        <f t="shared" si="324"/>
        <v>0</v>
      </c>
      <c r="AG287" s="153">
        <f t="shared" si="324"/>
        <v>0</v>
      </c>
      <c r="AH287" s="153">
        <f t="shared" si="324"/>
        <v>0</v>
      </c>
      <c r="AI287" s="153">
        <f t="shared" si="324"/>
        <v>0</v>
      </c>
      <c r="AJ287" s="153">
        <f t="shared" si="324"/>
        <v>29443.14</v>
      </c>
      <c r="AK287" s="153">
        <f t="shared" si="324"/>
        <v>14721.57</v>
      </c>
      <c r="AL287" s="153">
        <f t="shared" si="324"/>
        <v>0</v>
      </c>
      <c r="AN287" s="390">
        <f>I287/'Приложение 1.1'!J285</f>
        <v>0</v>
      </c>
      <c r="AO287" s="390" t="e">
        <f t="shared" si="299"/>
        <v>#DIV/0!</v>
      </c>
      <c r="AP287" s="390" t="e">
        <f t="shared" si="300"/>
        <v>#DIV/0!</v>
      </c>
      <c r="AQ287" s="390" t="e">
        <f t="shared" si="301"/>
        <v>#DIV/0!</v>
      </c>
      <c r="AR287" s="390" t="e">
        <f t="shared" si="302"/>
        <v>#DIV/0!</v>
      </c>
      <c r="AS287" s="390" t="e">
        <f t="shared" si="303"/>
        <v>#DIV/0!</v>
      </c>
      <c r="AT287" s="390" t="e">
        <f t="shared" si="304"/>
        <v>#DIV/0!</v>
      </c>
      <c r="AU287" s="390">
        <f t="shared" si="305"/>
        <v>3697.3481887755102</v>
      </c>
      <c r="AV287" s="390" t="e">
        <f t="shared" si="306"/>
        <v>#DIV/0!</v>
      </c>
      <c r="AW287" s="390" t="e">
        <f t="shared" si="307"/>
        <v>#DIV/0!</v>
      </c>
      <c r="AX287" s="390" t="e">
        <f t="shared" si="308"/>
        <v>#DIV/0!</v>
      </c>
      <c r="AY287" s="390">
        <f>AI287/'Приложение 1.1'!J285</f>
        <v>0</v>
      </c>
      <c r="AZ287" s="390">
        <v>730.08</v>
      </c>
      <c r="BA287" s="390">
        <v>2070.12</v>
      </c>
      <c r="BB287" s="390">
        <v>848.92</v>
      </c>
      <c r="BC287" s="390">
        <v>819.73</v>
      </c>
      <c r="BD287" s="390">
        <v>611.5</v>
      </c>
      <c r="BE287" s="390">
        <v>1080.04</v>
      </c>
      <c r="BF287" s="390">
        <v>2102000</v>
      </c>
      <c r="BG287" s="390">
        <f t="shared" si="309"/>
        <v>4422.8500000000004</v>
      </c>
      <c r="BH287" s="390">
        <v>8748.57</v>
      </c>
      <c r="BI287" s="390">
        <v>3389.61</v>
      </c>
      <c r="BJ287" s="390">
        <v>5995.76</v>
      </c>
      <c r="BK287" s="390">
        <v>548.62</v>
      </c>
      <c r="BL287" s="391" t="str">
        <f t="shared" si="310"/>
        <v xml:space="preserve"> </v>
      </c>
      <c r="BM287" s="391" t="e">
        <f t="shared" si="311"/>
        <v>#DIV/0!</v>
      </c>
      <c r="BN287" s="391" t="e">
        <f t="shared" si="312"/>
        <v>#DIV/0!</v>
      </c>
      <c r="BO287" s="391" t="e">
        <f t="shared" si="313"/>
        <v>#DIV/0!</v>
      </c>
      <c r="BP287" s="391" t="e">
        <f t="shared" si="314"/>
        <v>#DIV/0!</v>
      </c>
      <c r="BQ287" s="391" t="e">
        <f t="shared" si="315"/>
        <v>#DIV/0!</v>
      </c>
      <c r="BR287" s="391" t="e">
        <f t="shared" si="316"/>
        <v>#DIV/0!</v>
      </c>
      <c r="BS287" s="391" t="str">
        <f t="shared" si="317"/>
        <v xml:space="preserve"> </v>
      </c>
      <c r="BT287" s="391" t="e">
        <f t="shared" si="318"/>
        <v>#DIV/0!</v>
      </c>
      <c r="BU287" s="391" t="e">
        <f t="shared" si="319"/>
        <v>#DIV/0!</v>
      </c>
      <c r="BV287" s="391" t="e">
        <f t="shared" si="320"/>
        <v>#DIV/0!</v>
      </c>
      <c r="BW287" s="391" t="str">
        <f t="shared" si="321"/>
        <v xml:space="preserve"> </v>
      </c>
      <c r="BY287" s="388">
        <f t="shared" si="285"/>
        <v>1.9713855514456671</v>
      </c>
      <c r="BZ287" s="392">
        <f t="shared" si="286"/>
        <v>0.98569277572283354</v>
      </c>
      <c r="CA287" s="393">
        <f t="shared" si="295"/>
        <v>3810.0132653061223</v>
      </c>
      <c r="CB287" s="390">
        <f t="shared" si="322"/>
        <v>4621.88</v>
      </c>
      <c r="CC287" s="18" t="str">
        <f t="shared" si="323"/>
        <v xml:space="preserve"> </v>
      </c>
    </row>
    <row r="288" spans="1:81" s="26" customFormat="1" ht="13.5" customHeight="1">
      <c r="A288" s="433" t="s">
        <v>424</v>
      </c>
      <c r="B288" s="434"/>
      <c r="C288" s="434"/>
      <c r="D288" s="434"/>
      <c r="E288" s="434"/>
      <c r="F288" s="434"/>
      <c r="G288" s="434"/>
      <c r="H288" s="434"/>
      <c r="I288" s="434"/>
      <c r="J288" s="434"/>
      <c r="K288" s="434"/>
      <c r="L288" s="434"/>
      <c r="M288" s="434"/>
      <c r="N288" s="434"/>
      <c r="O288" s="434"/>
      <c r="P288" s="434"/>
      <c r="Q288" s="434"/>
      <c r="R288" s="434"/>
      <c r="S288" s="434"/>
      <c r="T288" s="434"/>
      <c r="U288" s="434"/>
      <c r="V288" s="434"/>
      <c r="W288" s="434"/>
      <c r="X288" s="434"/>
      <c r="Y288" s="434"/>
      <c r="Z288" s="434"/>
      <c r="AA288" s="434"/>
      <c r="AB288" s="434"/>
      <c r="AC288" s="434"/>
      <c r="AD288" s="434"/>
      <c r="AE288" s="434"/>
      <c r="AF288" s="434"/>
      <c r="AG288" s="434"/>
      <c r="AH288" s="434"/>
      <c r="AI288" s="434"/>
      <c r="AJ288" s="434"/>
      <c r="AK288" s="434"/>
      <c r="AL288" s="435"/>
      <c r="AN288" s="390" t="e">
        <f>I288/'Приложение 1.1'!J286</f>
        <v>#DIV/0!</v>
      </c>
      <c r="AO288" s="390" t="e">
        <f t="shared" si="299"/>
        <v>#DIV/0!</v>
      </c>
      <c r="AP288" s="390" t="e">
        <f t="shared" si="300"/>
        <v>#DIV/0!</v>
      </c>
      <c r="AQ288" s="390" t="e">
        <f t="shared" si="301"/>
        <v>#DIV/0!</v>
      </c>
      <c r="AR288" s="390" t="e">
        <f t="shared" si="302"/>
        <v>#DIV/0!</v>
      </c>
      <c r="AS288" s="390" t="e">
        <f t="shared" si="303"/>
        <v>#DIV/0!</v>
      </c>
      <c r="AT288" s="390" t="e">
        <f t="shared" si="304"/>
        <v>#DIV/0!</v>
      </c>
      <c r="AU288" s="390" t="e">
        <f t="shared" si="305"/>
        <v>#DIV/0!</v>
      </c>
      <c r="AV288" s="390" t="e">
        <f t="shared" si="306"/>
        <v>#DIV/0!</v>
      </c>
      <c r="AW288" s="390" t="e">
        <f t="shared" si="307"/>
        <v>#DIV/0!</v>
      </c>
      <c r="AX288" s="390" t="e">
        <f t="shared" si="308"/>
        <v>#DIV/0!</v>
      </c>
      <c r="AY288" s="390" t="e">
        <f>AI288/'Приложение 1.1'!J286</f>
        <v>#DIV/0!</v>
      </c>
      <c r="AZ288" s="390">
        <v>730.08</v>
      </c>
      <c r="BA288" s="390">
        <v>2070.12</v>
      </c>
      <c r="BB288" s="390">
        <v>848.92</v>
      </c>
      <c r="BC288" s="390">
        <v>819.73</v>
      </c>
      <c r="BD288" s="390">
        <v>611.5</v>
      </c>
      <c r="BE288" s="390">
        <v>1080.04</v>
      </c>
      <c r="BF288" s="390">
        <v>2102000</v>
      </c>
      <c r="BG288" s="390">
        <f t="shared" si="309"/>
        <v>4422.8500000000004</v>
      </c>
      <c r="BH288" s="390">
        <v>8748.57</v>
      </c>
      <c r="BI288" s="390">
        <v>3389.61</v>
      </c>
      <c r="BJ288" s="390">
        <v>5995.76</v>
      </c>
      <c r="BK288" s="390">
        <v>548.62</v>
      </c>
      <c r="BL288" s="391" t="e">
        <f t="shared" si="310"/>
        <v>#DIV/0!</v>
      </c>
      <c r="BM288" s="391" t="e">
        <f t="shared" si="311"/>
        <v>#DIV/0!</v>
      </c>
      <c r="BN288" s="391" t="e">
        <f t="shared" si="312"/>
        <v>#DIV/0!</v>
      </c>
      <c r="BO288" s="391" t="e">
        <f t="shared" si="313"/>
        <v>#DIV/0!</v>
      </c>
      <c r="BP288" s="391" t="e">
        <f t="shared" si="314"/>
        <v>#DIV/0!</v>
      </c>
      <c r="BQ288" s="391" t="e">
        <f t="shared" si="315"/>
        <v>#DIV/0!</v>
      </c>
      <c r="BR288" s="391" t="e">
        <f t="shared" si="316"/>
        <v>#DIV/0!</v>
      </c>
      <c r="BS288" s="391" t="e">
        <f t="shared" si="317"/>
        <v>#DIV/0!</v>
      </c>
      <c r="BT288" s="391" t="e">
        <f t="shared" si="318"/>
        <v>#DIV/0!</v>
      </c>
      <c r="BU288" s="391" t="e">
        <f t="shared" si="319"/>
        <v>#DIV/0!</v>
      </c>
      <c r="BV288" s="391" t="e">
        <f t="shared" si="320"/>
        <v>#DIV/0!</v>
      </c>
      <c r="BW288" s="391" t="e">
        <f t="shared" si="321"/>
        <v>#DIV/0!</v>
      </c>
      <c r="BY288" s="388" t="e">
        <f t="shared" si="285"/>
        <v>#DIV/0!</v>
      </c>
      <c r="BZ288" s="392" t="e">
        <f t="shared" si="286"/>
        <v>#DIV/0!</v>
      </c>
      <c r="CA288" s="393" t="e">
        <f t="shared" si="295"/>
        <v>#DIV/0!</v>
      </c>
      <c r="CB288" s="390">
        <f t="shared" si="322"/>
        <v>4621.88</v>
      </c>
      <c r="CC288" s="18" t="e">
        <f t="shared" si="323"/>
        <v>#DIV/0!</v>
      </c>
    </row>
    <row r="289" spans="1:81" s="26" customFormat="1" ht="9" customHeight="1">
      <c r="A289" s="368">
        <v>235</v>
      </c>
      <c r="B289" s="129" t="s">
        <v>884</v>
      </c>
      <c r="C289" s="361">
        <v>557.29999999999995</v>
      </c>
      <c r="D289" s="396"/>
      <c r="E289" s="361"/>
      <c r="F289" s="361"/>
      <c r="G289" s="178">
        <f t="shared" ref="G289:G294" si="325">ROUND(H289+U289+X289+Z289+AB289+AD289+AF289+AH289+AI289+AJ289+AK289+AL289,2)</f>
        <v>1934395.18</v>
      </c>
      <c r="H289" s="361">
        <f t="shared" ref="H289:H294" si="326">I289+K289+M289+O289+Q289+S289</f>
        <v>0</v>
      </c>
      <c r="I289" s="190">
        <v>0</v>
      </c>
      <c r="J289" s="190">
        <v>0</v>
      </c>
      <c r="K289" s="190">
        <v>0</v>
      </c>
      <c r="L289" s="190">
        <v>0</v>
      </c>
      <c r="M289" s="190">
        <v>0</v>
      </c>
      <c r="N289" s="361">
        <v>0</v>
      </c>
      <c r="O289" s="361">
        <v>0</v>
      </c>
      <c r="P289" s="361">
        <v>0</v>
      </c>
      <c r="Q289" s="361">
        <v>0</v>
      </c>
      <c r="R289" s="361">
        <v>0</v>
      </c>
      <c r="S289" s="361">
        <v>0</v>
      </c>
      <c r="T289" s="103">
        <v>0</v>
      </c>
      <c r="U289" s="361">
        <v>0</v>
      </c>
      <c r="V289" s="361" t="s">
        <v>976</v>
      </c>
      <c r="W289" s="22">
        <v>500</v>
      </c>
      <c r="X289" s="361">
        <v>1862678</v>
      </c>
      <c r="Y289" s="380">
        <v>0</v>
      </c>
      <c r="Z289" s="380">
        <v>0</v>
      </c>
      <c r="AA289" s="380">
        <v>0</v>
      </c>
      <c r="AB289" s="380">
        <v>0</v>
      </c>
      <c r="AC289" s="380">
        <v>0</v>
      </c>
      <c r="AD289" s="380">
        <v>0</v>
      </c>
      <c r="AE289" s="380">
        <v>0</v>
      </c>
      <c r="AF289" s="380">
        <v>0</v>
      </c>
      <c r="AG289" s="380">
        <v>0</v>
      </c>
      <c r="AH289" s="380">
        <v>0</v>
      </c>
      <c r="AI289" s="380">
        <v>0</v>
      </c>
      <c r="AJ289" s="380">
        <v>44551.58</v>
      </c>
      <c r="AK289" s="380">
        <v>27165.599999999999</v>
      </c>
      <c r="AL289" s="380">
        <v>0</v>
      </c>
      <c r="AN289" s="390">
        <f>I289/'Приложение 1.1'!J287</f>
        <v>0</v>
      </c>
      <c r="AO289" s="390" t="e">
        <f t="shared" si="299"/>
        <v>#DIV/0!</v>
      </c>
      <c r="AP289" s="390" t="e">
        <f t="shared" si="300"/>
        <v>#DIV/0!</v>
      </c>
      <c r="AQ289" s="390" t="e">
        <f t="shared" si="301"/>
        <v>#DIV/0!</v>
      </c>
      <c r="AR289" s="390" t="e">
        <f t="shared" si="302"/>
        <v>#DIV/0!</v>
      </c>
      <c r="AS289" s="390" t="e">
        <f t="shared" si="303"/>
        <v>#DIV/0!</v>
      </c>
      <c r="AT289" s="390" t="e">
        <f t="shared" si="304"/>
        <v>#DIV/0!</v>
      </c>
      <c r="AU289" s="390">
        <f t="shared" si="305"/>
        <v>3725.3560000000002</v>
      </c>
      <c r="AV289" s="390" t="e">
        <f t="shared" si="306"/>
        <v>#DIV/0!</v>
      </c>
      <c r="AW289" s="390" t="e">
        <f t="shared" si="307"/>
        <v>#DIV/0!</v>
      </c>
      <c r="AX289" s="390" t="e">
        <f t="shared" si="308"/>
        <v>#DIV/0!</v>
      </c>
      <c r="AY289" s="390">
        <f>AI289/'Приложение 1.1'!J287</f>
        <v>0</v>
      </c>
      <c r="AZ289" s="390">
        <v>730.08</v>
      </c>
      <c r="BA289" s="390">
        <v>2070.12</v>
      </c>
      <c r="BB289" s="390">
        <v>848.92</v>
      </c>
      <c r="BC289" s="390">
        <v>819.73</v>
      </c>
      <c r="BD289" s="390">
        <v>611.5</v>
      </c>
      <c r="BE289" s="390">
        <v>1080.04</v>
      </c>
      <c r="BF289" s="390">
        <v>2102000</v>
      </c>
      <c r="BG289" s="390">
        <f t="shared" si="309"/>
        <v>4422.8500000000004</v>
      </c>
      <c r="BH289" s="390">
        <v>8748.57</v>
      </c>
      <c r="BI289" s="390">
        <v>3389.61</v>
      </c>
      <c r="BJ289" s="390">
        <v>5995.76</v>
      </c>
      <c r="BK289" s="390">
        <v>548.62</v>
      </c>
      <c r="BL289" s="391" t="str">
        <f t="shared" si="310"/>
        <v xml:space="preserve"> </v>
      </c>
      <c r="BM289" s="391" t="e">
        <f t="shared" si="311"/>
        <v>#DIV/0!</v>
      </c>
      <c r="BN289" s="391" t="e">
        <f t="shared" si="312"/>
        <v>#DIV/0!</v>
      </c>
      <c r="BO289" s="391" t="e">
        <f t="shared" si="313"/>
        <v>#DIV/0!</v>
      </c>
      <c r="BP289" s="391" t="e">
        <f t="shared" si="314"/>
        <v>#DIV/0!</v>
      </c>
      <c r="BQ289" s="391" t="e">
        <f t="shared" si="315"/>
        <v>#DIV/0!</v>
      </c>
      <c r="BR289" s="391" t="e">
        <f t="shared" si="316"/>
        <v>#DIV/0!</v>
      </c>
      <c r="BS289" s="391" t="str">
        <f t="shared" si="317"/>
        <v xml:space="preserve"> </v>
      </c>
      <c r="BT289" s="391" t="e">
        <f t="shared" si="318"/>
        <v>#DIV/0!</v>
      </c>
      <c r="BU289" s="391" t="e">
        <f t="shared" si="319"/>
        <v>#DIV/0!</v>
      </c>
      <c r="BV289" s="391" t="e">
        <f t="shared" si="320"/>
        <v>#DIV/0!</v>
      </c>
      <c r="BW289" s="391" t="str">
        <f t="shared" si="321"/>
        <v xml:space="preserve"> </v>
      </c>
      <c r="BY289" s="388">
        <f t="shared" si="285"/>
        <v>2.3031271200748136</v>
      </c>
      <c r="BZ289" s="392">
        <f t="shared" si="286"/>
        <v>1.4043459310108495</v>
      </c>
      <c r="CA289" s="393">
        <f t="shared" si="295"/>
        <v>3868.79036</v>
      </c>
      <c r="CB289" s="390">
        <f t="shared" si="322"/>
        <v>4621.88</v>
      </c>
      <c r="CC289" s="18" t="str">
        <f t="shared" si="323"/>
        <v xml:space="preserve"> </v>
      </c>
    </row>
    <row r="290" spans="1:81" s="26" customFormat="1" ht="9" customHeight="1">
      <c r="A290" s="368">
        <v>236</v>
      </c>
      <c r="B290" s="129" t="s">
        <v>885</v>
      </c>
      <c r="C290" s="361">
        <v>301.8</v>
      </c>
      <c r="D290" s="396"/>
      <c r="E290" s="361"/>
      <c r="F290" s="361"/>
      <c r="G290" s="178">
        <f t="shared" si="325"/>
        <v>1369225.88</v>
      </c>
      <c r="H290" s="361">
        <f t="shared" si="326"/>
        <v>0</v>
      </c>
      <c r="I290" s="190">
        <v>0</v>
      </c>
      <c r="J290" s="190">
        <v>0</v>
      </c>
      <c r="K290" s="190">
        <v>0</v>
      </c>
      <c r="L290" s="190">
        <v>0</v>
      </c>
      <c r="M290" s="190">
        <v>0</v>
      </c>
      <c r="N290" s="361">
        <v>0</v>
      </c>
      <c r="O290" s="361">
        <v>0</v>
      </c>
      <c r="P290" s="361">
        <v>0</v>
      </c>
      <c r="Q290" s="361">
        <v>0</v>
      </c>
      <c r="R290" s="361">
        <v>0</v>
      </c>
      <c r="S290" s="361">
        <v>0</v>
      </c>
      <c r="T290" s="103">
        <v>0</v>
      </c>
      <c r="U290" s="361">
        <v>0</v>
      </c>
      <c r="V290" s="361" t="s">
        <v>976</v>
      </c>
      <c r="W290" s="22">
        <v>319.7</v>
      </c>
      <c r="X290" s="361">
        <v>1325785.18</v>
      </c>
      <c r="Y290" s="380">
        <v>0</v>
      </c>
      <c r="Z290" s="380">
        <v>0</v>
      </c>
      <c r="AA290" s="380">
        <v>0</v>
      </c>
      <c r="AB290" s="380">
        <v>0</v>
      </c>
      <c r="AC290" s="380">
        <v>0</v>
      </c>
      <c r="AD290" s="380">
        <v>0</v>
      </c>
      <c r="AE290" s="380">
        <v>0</v>
      </c>
      <c r="AF290" s="380">
        <v>0</v>
      </c>
      <c r="AG290" s="380">
        <v>0</v>
      </c>
      <c r="AH290" s="380">
        <v>0</v>
      </c>
      <c r="AI290" s="380">
        <v>0</v>
      </c>
      <c r="AJ290" s="380">
        <v>28960.47</v>
      </c>
      <c r="AK290" s="380">
        <v>14480.23</v>
      </c>
      <c r="AL290" s="380">
        <v>0</v>
      </c>
      <c r="AN290" s="390">
        <f>I290/'Приложение 1.1'!J288</f>
        <v>0</v>
      </c>
      <c r="AO290" s="390" t="e">
        <f t="shared" si="299"/>
        <v>#DIV/0!</v>
      </c>
      <c r="AP290" s="390" t="e">
        <f t="shared" si="300"/>
        <v>#DIV/0!</v>
      </c>
      <c r="AQ290" s="390" t="e">
        <f t="shared" si="301"/>
        <v>#DIV/0!</v>
      </c>
      <c r="AR290" s="390" t="e">
        <f t="shared" si="302"/>
        <v>#DIV/0!</v>
      </c>
      <c r="AS290" s="390" t="e">
        <f t="shared" si="303"/>
        <v>#DIV/0!</v>
      </c>
      <c r="AT290" s="390" t="e">
        <f t="shared" si="304"/>
        <v>#DIV/0!</v>
      </c>
      <c r="AU290" s="390">
        <f t="shared" si="305"/>
        <v>4146.9664685642792</v>
      </c>
      <c r="AV290" s="390" t="e">
        <f t="shared" si="306"/>
        <v>#DIV/0!</v>
      </c>
      <c r="AW290" s="390" t="e">
        <f t="shared" si="307"/>
        <v>#DIV/0!</v>
      </c>
      <c r="AX290" s="390" t="e">
        <f t="shared" si="308"/>
        <v>#DIV/0!</v>
      </c>
      <c r="AY290" s="390">
        <f>AI290/'Приложение 1.1'!J288</f>
        <v>0</v>
      </c>
      <c r="AZ290" s="390">
        <v>730.08</v>
      </c>
      <c r="BA290" s="390">
        <v>2070.12</v>
      </c>
      <c r="BB290" s="390">
        <v>848.92</v>
      </c>
      <c r="BC290" s="390">
        <v>819.73</v>
      </c>
      <c r="BD290" s="390">
        <v>611.5</v>
      </c>
      <c r="BE290" s="390">
        <v>1080.04</v>
      </c>
      <c r="BF290" s="390">
        <v>2102000</v>
      </c>
      <c r="BG290" s="390">
        <f t="shared" si="309"/>
        <v>4422.8500000000004</v>
      </c>
      <c r="BH290" s="390">
        <v>8748.57</v>
      </c>
      <c r="BI290" s="390">
        <v>3389.61</v>
      </c>
      <c r="BJ290" s="390">
        <v>5995.76</v>
      </c>
      <c r="BK290" s="390">
        <v>548.62</v>
      </c>
      <c r="BL290" s="391" t="str">
        <f t="shared" si="310"/>
        <v xml:space="preserve"> </v>
      </c>
      <c r="BM290" s="391" t="e">
        <f t="shared" si="311"/>
        <v>#DIV/0!</v>
      </c>
      <c r="BN290" s="391" t="e">
        <f t="shared" si="312"/>
        <v>#DIV/0!</v>
      </c>
      <c r="BO290" s="391" t="e">
        <f t="shared" si="313"/>
        <v>#DIV/0!</v>
      </c>
      <c r="BP290" s="391" t="e">
        <f t="shared" si="314"/>
        <v>#DIV/0!</v>
      </c>
      <c r="BQ290" s="391" t="e">
        <f t="shared" si="315"/>
        <v>#DIV/0!</v>
      </c>
      <c r="BR290" s="391" t="e">
        <f t="shared" si="316"/>
        <v>#DIV/0!</v>
      </c>
      <c r="BS290" s="391" t="str">
        <f t="shared" si="317"/>
        <v xml:space="preserve"> </v>
      </c>
      <c r="BT290" s="391" t="e">
        <f t="shared" si="318"/>
        <v>#DIV/0!</v>
      </c>
      <c r="BU290" s="391" t="e">
        <f t="shared" si="319"/>
        <v>#DIV/0!</v>
      </c>
      <c r="BV290" s="391" t="e">
        <f t="shared" si="320"/>
        <v>#DIV/0!</v>
      </c>
      <c r="BW290" s="391" t="str">
        <f t="shared" si="321"/>
        <v xml:space="preserve"> </v>
      </c>
      <c r="BY290" s="388">
        <f t="shared" si="285"/>
        <v>2.1150980581816059</v>
      </c>
      <c r="BZ290" s="392">
        <f t="shared" si="286"/>
        <v>1.0575486639209595</v>
      </c>
      <c r="CA290" s="393">
        <f t="shared" si="295"/>
        <v>4282.8460431654676</v>
      </c>
      <c r="CB290" s="390">
        <f t="shared" si="322"/>
        <v>4621.88</v>
      </c>
      <c r="CC290" s="18" t="str">
        <f t="shared" si="323"/>
        <v xml:space="preserve"> </v>
      </c>
    </row>
    <row r="291" spans="1:81" s="26" customFormat="1" ht="9" customHeight="1">
      <c r="A291" s="368">
        <v>237</v>
      </c>
      <c r="B291" s="129" t="s">
        <v>886</v>
      </c>
      <c r="C291" s="361">
        <v>473.3</v>
      </c>
      <c r="D291" s="396"/>
      <c r="E291" s="361"/>
      <c r="F291" s="361"/>
      <c r="G291" s="178">
        <f t="shared" si="325"/>
        <v>1863424.27</v>
      </c>
      <c r="H291" s="361">
        <f t="shared" si="326"/>
        <v>0</v>
      </c>
      <c r="I291" s="190">
        <v>0</v>
      </c>
      <c r="J291" s="190">
        <v>0</v>
      </c>
      <c r="K291" s="190">
        <v>0</v>
      </c>
      <c r="L291" s="190">
        <v>0</v>
      </c>
      <c r="M291" s="190">
        <v>0</v>
      </c>
      <c r="N291" s="361">
        <v>0</v>
      </c>
      <c r="O291" s="361">
        <v>0</v>
      </c>
      <c r="P291" s="361">
        <v>0</v>
      </c>
      <c r="Q291" s="361">
        <v>0</v>
      </c>
      <c r="R291" s="361">
        <v>0</v>
      </c>
      <c r="S291" s="361">
        <v>0</v>
      </c>
      <c r="T291" s="103">
        <v>0</v>
      </c>
      <c r="U291" s="361">
        <v>0</v>
      </c>
      <c r="V291" s="361" t="s">
        <v>976</v>
      </c>
      <c r="W291" s="22">
        <v>459.7</v>
      </c>
      <c r="X291" s="361">
        <v>1787837.4399999999</v>
      </c>
      <c r="Y291" s="380">
        <v>0</v>
      </c>
      <c r="Z291" s="380">
        <v>0</v>
      </c>
      <c r="AA291" s="380">
        <v>0</v>
      </c>
      <c r="AB291" s="380">
        <v>0</v>
      </c>
      <c r="AC291" s="380">
        <v>0</v>
      </c>
      <c r="AD291" s="380">
        <v>0</v>
      </c>
      <c r="AE291" s="380">
        <v>0</v>
      </c>
      <c r="AF291" s="380">
        <v>0</v>
      </c>
      <c r="AG291" s="380">
        <v>0</v>
      </c>
      <c r="AH291" s="380">
        <v>0</v>
      </c>
      <c r="AI291" s="380">
        <v>0</v>
      </c>
      <c r="AJ291" s="380">
        <v>50391.22</v>
      </c>
      <c r="AK291" s="380">
        <v>25195.61</v>
      </c>
      <c r="AL291" s="380">
        <v>0</v>
      </c>
      <c r="AN291" s="390">
        <f>I291/'Приложение 1.1'!J289</f>
        <v>0</v>
      </c>
      <c r="AO291" s="390" t="e">
        <f t="shared" si="299"/>
        <v>#DIV/0!</v>
      </c>
      <c r="AP291" s="390" t="e">
        <f t="shared" si="300"/>
        <v>#DIV/0!</v>
      </c>
      <c r="AQ291" s="390" t="e">
        <f t="shared" si="301"/>
        <v>#DIV/0!</v>
      </c>
      <c r="AR291" s="390" t="e">
        <f t="shared" si="302"/>
        <v>#DIV/0!</v>
      </c>
      <c r="AS291" s="390" t="e">
        <f t="shared" si="303"/>
        <v>#DIV/0!</v>
      </c>
      <c r="AT291" s="390" t="e">
        <f t="shared" si="304"/>
        <v>#DIV/0!</v>
      </c>
      <c r="AU291" s="390">
        <f t="shared" si="305"/>
        <v>3889.1395257776812</v>
      </c>
      <c r="AV291" s="390" t="e">
        <f t="shared" si="306"/>
        <v>#DIV/0!</v>
      </c>
      <c r="AW291" s="390" t="e">
        <f t="shared" si="307"/>
        <v>#DIV/0!</v>
      </c>
      <c r="AX291" s="390" t="e">
        <f t="shared" si="308"/>
        <v>#DIV/0!</v>
      </c>
      <c r="AY291" s="390">
        <f>AI291/'Приложение 1.1'!J289</f>
        <v>0</v>
      </c>
      <c r="AZ291" s="390">
        <v>730.08</v>
      </c>
      <c r="BA291" s="390">
        <v>2070.12</v>
      </c>
      <c r="BB291" s="390">
        <v>848.92</v>
      </c>
      <c r="BC291" s="390">
        <v>819.73</v>
      </c>
      <c r="BD291" s="390">
        <v>611.5</v>
      </c>
      <c r="BE291" s="390">
        <v>1080.04</v>
      </c>
      <c r="BF291" s="390">
        <v>2102000</v>
      </c>
      <c r="BG291" s="390">
        <f t="shared" si="309"/>
        <v>4422.8500000000004</v>
      </c>
      <c r="BH291" s="390">
        <v>8748.57</v>
      </c>
      <c r="BI291" s="390">
        <v>3389.61</v>
      </c>
      <c r="BJ291" s="390">
        <v>5995.76</v>
      </c>
      <c r="BK291" s="390">
        <v>548.62</v>
      </c>
      <c r="BL291" s="391" t="str">
        <f t="shared" si="310"/>
        <v xml:space="preserve"> </v>
      </c>
      <c r="BM291" s="391" t="e">
        <f t="shared" si="311"/>
        <v>#DIV/0!</v>
      </c>
      <c r="BN291" s="391" t="e">
        <f t="shared" si="312"/>
        <v>#DIV/0!</v>
      </c>
      <c r="BO291" s="391" t="e">
        <f t="shared" si="313"/>
        <v>#DIV/0!</v>
      </c>
      <c r="BP291" s="391" t="e">
        <f t="shared" si="314"/>
        <v>#DIV/0!</v>
      </c>
      <c r="BQ291" s="391" t="e">
        <f t="shared" si="315"/>
        <v>#DIV/0!</v>
      </c>
      <c r="BR291" s="391" t="e">
        <f t="shared" si="316"/>
        <v>#DIV/0!</v>
      </c>
      <c r="BS291" s="391" t="str">
        <f t="shared" si="317"/>
        <v xml:space="preserve"> </v>
      </c>
      <c r="BT291" s="391" t="e">
        <f t="shared" si="318"/>
        <v>#DIV/0!</v>
      </c>
      <c r="BU291" s="391" t="e">
        <f t="shared" si="319"/>
        <v>#DIV/0!</v>
      </c>
      <c r="BV291" s="391" t="e">
        <f t="shared" si="320"/>
        <v>#DIV/0!</v>
      </c>
      <c r="BW291" s="391" t="str">
        <f t="shared" si="321"/>
        <v xml:space="preserve"> </v>
      </c>
      <c r="BY291" s="388">
        <f t="shared" si="285"/>
        <v>2.7042268801189326</v>
      </c>
      <c r="BZ291" s="392">
        <f t="shared" si="286"/>
        <v>1.3521134400594663</v>
      </c>
      <c r="CA291" s="393">
        <f t="shared" si="295"/>
        <v>4053.565956058299</v>
      </c>
      <c r="CB291" s="390">
        <f t="shared" si="322"/>
        <v>4621.88</v>
      </c>
      <c r="CC291" s="18" t="str">
        <f t="shared" si="323"/>
        <v xml:space="preserve"> </v>
      </c>
    </row>
    <row r="292" spans="1:81" s="26" customFormat="1" ht="9" customHeight="1">
      <c r="A292" s="368">
        <v>238</v>
      </c>
      <c r="B292" s="129" t="s">
        <v>887</v>
      </c>
      <c r="C292" s="361">
        <v>638.6</v>
      </c>
      <c r="D292" s="396"/>
      <c r="E292" s="361"/>
      <c r="F292" s="361"/>
      <c r="G292" s="178">
        <f t="shared" si="325"/>
        <v>1966702.78</v>
      </c>
      <c r="H292" s="361">
        <f t="shared" si="326"/>
        <v>0</v>
      </c>
      <c r="I292" s="190">
        <v>0</v>
      </c>
      <c r="J292" s="190">
        <v>0</v>
      </c>
      <c r="K292" s="190">
        <v>0</v>
      </c>
      <c r="L292" s="190">
        <v>0</v>
      </c>
      <c r="M292" s="190">
        <v>0</v>
      </c>
      <c r="N292" s="361">
        <v>0</v>
      </c>
      <c r="O292" s="361">
        <v>0</v>
      </c>
      <c r="P292" s="361">
        <v>0</v>
      </c>
      <c r="Q292" s="361">
        <v>0</v>
      </c>
      <c r="R292" s="361">
        <v>0</v>
      </c>
      <c r="S292" s="361">
        <v>0</v>
      </c>
      <c r="T292" s="103">
        <v>0</v>
      </c>
      <c r="U292" s="361">
        <v>0</v>
      </c>
      <c r="V292" s="361" t="s">
        <v>976</v>
      </c>
      <c r="W292" s="22">
        <v>611</v>
      </c>
      <c r="X292" s="361">
        <v>1898645.68</v>
      </c>
      <c r="Y292" s="380">
        <v>0</v>
      </c>
      <c r="Z292" s="380">
        <v>0</v>
      </c>
      <c r="AA292" s="380">
        <v>0</v>
      </c>
      <c r="AB292" s="380">
        <v>0</v>
      </c>
      <c r="AC292" s="380">
        <v>0</v>
      </c>
      <c r="AD292" s="380">
        <v>0</v>
      </c>
      <c r="AE292" s="380">
        <v>0</v>
      </c>
      <c r="AF292" s="380">
        <v>0</v>
      </c>
      <c r="AG292" s="380">
        <v>0</v>
      </c>
      <c r="AH292" s="380">
        <v>0</v>
      </c>
      <c r="AI292" s="380">
        <v>0</v>
      </c>
      <c r="AJ292" s="380">
        <v>45371.4</v>
      </c>
      <c r="AK292" s="380">
        <v>22685.7</v>
      </c>
      <c r="AL292" s="380">
        <v>0</v>
      </c>
      <c r="AN292" s="390">
        <f>I292/'Приложение 1.1'!J290</f>
        <v>0</v>
      </c>
      <c r="AO292" s="390" t="e">
        <f t="shared" si="299"/>
        <v>#DIV/0!</v>
      </c>
      <c r="AP292" s="390" t="e">
        <f t="shared" si="300"/>
        <v>#DIV/0!</v>
      </c>
      <c r="AQ292" s="390" t="e">
        <f t="shared" si="301"/>
        <v>#DIV/0!</v>
      </c>
      <c r="AR292" s="390" t="e">
        <f t="shared" si="302"/>
        <v>#DIV/0!</v>
      </c>
      <c r="AS292" s="390" t="e">
        <f t="shared" si="303"/>
        <v>#DIV/0!</v>
      </c>
      <c r="AT292" s="390" t="e">
        <f t="shared" si="304"/>
        <v>#DIV/0!</v>
      </c>
      <c r="AU292" s="390">
        <f t="shared" si="305"/>
        <v>3107.439738134206</v>
      </c>
      <c r="AV292" s="390" t="e">
        <f t="shared" si="306"/>
        <v>#DIV/0!</v>
      </c>
      <c r="AW292" s="390" t="e">
        <f t="shared" si="307"/>
        <v>#DIV/0!</v>
      </c>
      <c r="AX292" s="390" t="e">
        <f t="shared" si="308"/>
        <v>#DIV/0!</v>
      </c>
      <c r="AY292" s="390">
        <f>AI292/'Приложение 1.1'!J290</f>
        <v>0</v>
      </c>
      <c r="AZ292" s="390">
        <v>730.08</v>
      </c>
      <c r="BA292" s="390">
        <v>2070.12</v>
      </c>
      <c r="BB292" s="390">
        <v>848.92</v>
      </c>
      <c r="BC292" s="390">
        <v>819.73</v>
      </c>
      <c r="BD292" s="390">
        <v>611.5</v>
      </c>
      <c r="BE292" s="390">
        <v>1080.04</v>
      </c>
      <c r="BF292" s="390">
        <v>2102000</v>
      </c>
      <c r="BG292" s="390">
        <f t="shared" si="309"/>
        <v>4422.8500000000004</v>
      </c>
      <c r="BH292" s="390">
        <v>8748.57</v>
      </c>
      <c r="BI292" s="390">
        <v>3389.61</v>
      </c>
      <c r="BJ292" s="390">
        <v>5995.76</v>
      </c>
      <c r="BK292" s="390">
        <v>548.62</v>
      </c>
      <c r="BL292" s="391" t="str">
        <f t="shared" si="310"/>
        <v xml:space="preserve"> </v>
      </c>
      <c r="BM292" s="391" t="e">
        <f t="shared" si="311"/>
        <v>#DIV/0!</v>
      </c>
      <c r="BN292" s="391" t="e">
        <f t="shared" si="312"/>
        <v>#DIV/0!</v>
      </c>
      <c r="BO292" s="391" t="e">
        <f t="shared" si="313"/>
        <v>#DIV/0!</v>
      </c>
      <c r="BP292" s="391" t="e">
        <f t="shared" si="314"/>
        <v>#DIV/0!</v>
      </c>
      <c r="BQ292" s="391" t="e">
        <f t="shared" si="315"/>
        <v>#DIV/0!</v>
      </c>
      <c r="BR292" s="391" t="e">
        <f t="shared" si="316"/>
        <v>#DIV/0!</v>
      </c>
      <c r="BS292" s="391" t="str">
        <f t="shared" si="317"/>
        <v xml:space="preserve"> </v>
      </c>
      <c r="BT292" s="391" t="e">
        <f t="shared" si="318"/>
        <v>#DIV/0!</v>
      </c>
      <c r="BU292" s="391" t="e">
        <f t="shared" si="319"/>
        <v>#DIV/0!</v>
      </c>
      <c r="BV292" s="391" t="e">
        <f t="shared" si="320"/>
        <v>#DIV/0!</v>
      </c>
      <c r="BW292" s="391" t="str">
        <f t="shared" si="321"/>
        <v xml:space="preserve"> </v>
      </c>
      <c r="BY292" s="388">
        <f t="shared" si="285"/>
        <v>2.3069779766111886</v>
      </c>
      <c r="BZ292" s="392">
        <f t="shared" si="286"/>
        <v>1.1534889883055943</v>
      </c>
      <c r="CA292" s="393">
        <f t="shared" si="295"/>
        <v>3218.8261538461538</v>
      </c>
      <c r="CB292" s="390">
        <f t="shared" si="322"/>
        <v>4621.88</v>
      </c>
      <c r="CC292" s="18" t="str">
        <f t="shared" si="323"/>
        <v xml:space="preserve"> </v>
      </c>
    </row>
    <row r="293" spans="1:81" s="26" customFormat="1" ht="9" customHeight="1">
      <c r="A293" s="368">
        <v>239</v>
      </c>
      <c r="B293" s="129" t="s">
        <v>888</v>
      </c>
      <c r="C293" s="361">
        <v>263.39999999999998</v>
      </c>
      <c r="D293" s="396"/>
      <c r="E293" s="361"/>
      <c r="F293" s="361"/>
      <c r="G293" s="178">
        <f t="shared" si="325"/>
        <v>1086100.44</v>
      </c>
      <c r="H293" s="361">
        <f t="shared" si="326"/>
        <v>0</v>
      </c>
      <c r="I293" s="190">
        <v>0</v>
      </c>
      <c r="J293" s="190">
        <v>0</v>
      </c>
      <c r="K293" s="190">
        <v>0</v>
      </c>
      <c r="L293" s="190">
        <v>0</v>
      </c>
      <c r="M293" s="190">
        <v>0</v>
      </c>
      <c r="N293" s="361">
        <v>0</v>
      </c>
      <c r="O293" s="361">
        <v>0</v>
      </c>
      <c r="P293" s="361">
        <v>0</v>
      </c>
      <c r="Q293" s="361">
        <v>0</v>
      </c>
      <c r="R293" s="361">
        <v>0</v>
      </c>
      <c r="S293" s="361">
        <v>0</v>
      </c>
      <c r="T293" s="103">
        <v>0</v>
      </c>
      <c r="U293" s="361">
        <v>0</v>
      </c>
      <c r="V293" s="361" t="s">
        <v>976</v>
      </c>
      <c r="W293" s="22">
        <v>263</v>
      </c>
      <c r="X293" s="361">
        <v>1043962.95</v>
      </c>
      <c r="Y293" s="380">
        <v>0</v>
      </c>
      <c r="Z293" s="380">
        <v>0</v>
      </c>
      <c r="AA293" s="380">
        <v>0</v>
      </c>
      <c r="AB293" s="380">
        <v>0</v>
      </c>
      <c r="AC293" s="380">
        <v>0</v>
      </c>
      <c r="AD293" s="380">
        <v>0</v>
      </c>
      <c r="AE293" s="380">
        <v>0</v>
      </c>
      <c r="AF293" s="380">
        <v>0</v>
      </c>
      <c r="AG293" s="380">
        <v>0</v>
      </c>
      <c r="AH293" s="380">
        <v>0</v>
      </c>
      <c r="AI293" s="380">
        <v>0</v>
      </c>
      <c r="AJ293" s="380">
        <v>28091.66</v>
      </c>
      <c r="AK293" s="380">
        <v>14045.83</v>
      </c>
      <c r="AL293" s="380">
        <v>0</v>
      </c>
      <c r="AN293" s="390">
        <f>I293/'Приложение 1.1'!J291</f>
        <v>0</v>
      </c>
      <c r="AO293" s="390" t="e">
        <f t="shared" si="299"/>
        <v>#DIV/0!</v>
      </c>
      <c r="AP293" s="390" t="e">
        <f t="shared" si="300"/>
        <v>#DIV/0!</v>
      </c>
      <c r="AQ293" s="390" t="e">
        <f t="shared" si="301"/>
        <v>#DIV/0!</v>
      </c>
      <c r="AR293" s="390" t="e">
        <f t="shared" si="302"/>
        <v>#DIV/0!</v>
      </c>
      <c r="AS293" s="390" t="e">
        <f t="shared" si="303"/>
        <v>#DIV/0!</v>
      </c>
      <c r="AT293" s="390" t="e">
        <f t="shared" si="304"/>
        <v>#DIV/0!</v>
      </c>
      <c r="AU293" s="390">
        <f t="shared" si="305"/>
        <v>3969.4408745247147</v>
      </c>
      <c r="AV293" s="390" t="e">
        <f t="shared" si="306"/>
        <v>#DIV/0!</v>
      </c>
      <c r="AW293" s="390" t="e">
        <f t="shared" si="307"/>
        <v>#DIV/0!</v>
      </c>
      <c r="AX293" s="390" t="e">
        <f t="shared" si="308"/>
        <v>#DIV/0!</v>
      </c>
      <c r="AY293" s="390">
        <f>AI293/'Приложение 1.1'!J291</f>
        <v>0</v>
      </c>
      <c r="AZ293" s="390">
        <v>730.08</v>
      </c>
      <c r="BA293" s="390">
        <v>2070.12</v>
      </c>
      <c r="BB293" s="390">
        <v>848.92</v>
      </c>
      <c r="BC293" s="390">
        <v>819.73</v>
      </c>
      <c r="BD293" s="390">
        <v>611.5</v>
      </c>
      <c r="BE293" s="390">
        <v>1080.04</v>
      </c>
      <c r="BF293" s="390">
        <v>2102000</v>
      </c>
      <c r="BG293" s="390">
        <f t="shared" si="309"/>
        <v>4422.8500000000004</v>
      </c>
      <c r="BH293" s="390">
        <v>8748.57</v>
      </c>
      <c r="BI293" s="390">
        <v>3389.61</v>
      </c>
      <c r="BJ293" s="390">
        <v>5995.76</v>
      </c>
      <c r="BK293" s="390">
        <v>548.62</v>
      </c>
      <c r="BL293" s="391" t="str">
        <f t="shared" si="310"/>
        <v xml:space="preserve"> </v>
      </c>
      <c r="BM293" s="391" t="e">
        <f t="shared" si="311"/>
        <v>#DIV/0!</v>
      </c>
      <c r="BN293" s="391" t="e">
        <f t="shared" si="312"/>
        <v>#DIV/0!</v>
      </c>
      <c r="BO293" s="391" t="e">
        <f t="shared" si="313"/>
        <v>#DIV/0!</v>
      </c>
      <c r="BP293" s="391" t="e">
        <f t="shared" si="314"/>
        <v>#DIV/0!</v>
      </c>
      <c r="BQ293" s="391" t="e">
        <f t="shared" si="315"/>
        <v>#DIV/0!</v>
      </c>
      <c r="BR293" s="391" t="e">
        <f t="shared" si="316"/>
        <v>#DIV/0!</v>
      </c>
      <c r="BS293" s="391" t="str">
        <f t="shared" si="317"/>
        <v xml:space="preserve"> </v>
      </c>
      <c r="BT293" s="391" t="e">
        <f t="shared" si="318"/>
        <v>#DIV/0!</v>
      </c>
      <c r="BU293" s="391" t="e">
        <f t="shared" si="319"/>
        <v>#DIV/0!</v>
      </c>
      <c r="BV293" s="391" t="e">
        <f t="shared" si="320"/>
        <v>#DIV/0!</v>
      </c>
      <c r="BW293" s="391" t="str">
        <f t="shared" si="321"/>
        <v xml:space="preserve"> </v>
      </c>
      <c r="BY293" s="388">
        <f t="shared" si="285"/>
        <v>2.5864698112082527</v>
      </c>
      <c r="BZ293" s="392">
        <f t="shared" si="286"/>
        <v>1.2932349056041264</v>
      </c>
      <c r="CA293" s="393">
        <f t="shared" si="295"/>
        <v>4129.659467680608</v>
      </c>
      <c r="CB293" s="390">
        <f t="shared" si="322"/>
        <v>4621.88</v>
      </c>
      <c r="CC293" s="18" t="str">
        <f t="shared" si="323"/>
        <v xml:space="preserve"> </v>
      </c>
    </row>
    <row r="294" spans="1:81" s="26" customFormat="1" ht="9" customHeight="1">
      <c r="A294" s="368">
        <v>240</v>
      </c>
      <c r="B294" s="129" t="s">
        <v>889</v>
      </c>
      <c r="C294" s="361">
        <v>382.9</v>
      </c>
      <c r="D294" s="396"/>
      <c r="E294" s="361"/>
      <c r="F294" s="361"/>
      <c r="G294" s="178">
        <f t="shared" si="325"/>
        <v>1284167.98</v>
      </c>
      <c r="H294" s="361">
        <f t="shared" si="326"/>
        <v>0</v>
      </c>
      <c r="I294" s="190">
        <v>0</v>
      </c>
      <c r="J294" s="190">
        <v>0</v>
      </c>
      <c r="K294" s="190">
        <v>0</v>
      </c>
      <c r="L294" s="190">
        <v>0</v>
      </c>
      <c r="M294" s="190">
        <v>0</v>
      </c>
      <c r="N294" s="361">
        <v>0</v>
      </c>
      <c r="O294" s="361">
        <v>0</v>
      </c>
      <c r="P294" s="361">
        <v>0</v>
      </c>
      <c r="Q294" s="361">
        <v>0</v>
      </c>
      <c r="R294" s="361">
        <v>0</v>
      </c>
      <c r="S294" s="361">
        <v>0</v>
      </c>
      <c r="T294" s="103">
        <v>0</v>
      </c>
      <c r="U294" s="361">
        <v>0</v>
      </c>
      <c r="V294" s="361" t="s">
        <v>976</v>
      </c>
      <c r="W294" s="22">
        <v>370</v>
      </c>
      <c r="X294" s="361">
        <v>1231393.32</v>
      </c>
      <c r="Y294" s="380">
        <v>0</v>
      </c>
      <c r="Z294" s="380">
        <v>0</v>
      </c>
      <c r="AA294" s="380">
        <v>0</v>
      </c>
      <c r="AB294" s="380">
        <v>0</v>
      </c>
      <c r="AC294" s="380">
        <v>0</v>
      </c>
      <c r="AD294" s="380">
        <v>0</v>
      </c>
      <c r="AE294" s="380">
        <v>0</v>
      </c>
      <c r="AF294" s="380">
        <v>0</v>
      </c>
      <c r="AG294" s="380">
        <v>0</v>
      </c>
      <c r="AH294" s="380">
        <v>0</v>
      </c>
      <c r="AI294" s="380">
        <v>0</v>
      </c>
      <c r="AJ294" s="380">
        <v>35183.11</v>
      </c>
      <c r="AK294" s="380">
        <v>17591.55</v>
      </c>
      <c r="AL294" s="380">
        <v>0</v>
      </c>
      <c r="AN294" s="390">
        <f>I294/'Приложение 1.1'!J292</f>
        <v>0</v>
      </c>
      <c r="AO294" s="390" t="e">
        <f t="shared" si="299"/>
        <v>#DIV/0!</v>
      </c>
      <c r="AP294" s="390" t="e">
        <f t="shared" si="300"/>
        <v>#DIV/0!</v>
      </c>
      <c r="AQ294" s="390" t="e">
        <f t="shared" si="301"/>
        <v>#DIV/0!</v>
      </c>
      <c r="AR294" s="390" t="e">
        <f t="shared" si="302"/>
        <v>#DIV/0!</v>
      </c>
      <c r="AS294" s="390" t="e">
        <f t="shared" si="303"/>
        <v>#DIV/0!</v>
      </c>
      <c r="AT294" s="390" t="e">
        <f t="shared" si="304"/>
        <v>#DIV/0!</v>
      </c>
      <c r="AU294" s="390">
        <f t="shared" si="305"/>
        <v>3328.0900540540542</v>
      </c>
      <c r="AV294" s="390" t="e">
        <f t="shared" si="306"/>
        <v>#DIV/0!</v>
      </c>
      <c r="AW294" s="390" t="e">
        <f t="shared" si="307"/>
        <v>#DIV/0!</v>
      </c>
      <c r="AX294" s="390" t="e">
        <f t="shared" si="308"/>
        <v>#DIV/0!</v>
      </c>
      <c r="AY294" s="390">
        <f>AI294/'Приложение 1.1'!J292</f>
        <v>0</v>
      </c>
      <c r="AZ294" s="390">
        <v>730.08</v>
      </c>
      <c r="BA294" s="390">
        <v>2070.12</v>
      </c>
      <c r="BB294" s="390">
        <v>848.92</v>
      </c>
      <c r="BC294" s="390">
        <v>819.73</v>
      </c>
      <c r="BD294" s="390">
        <v>611.5</v>
      </c>
      <c r="BE294" s="390">
        <v>1080.04</v>
      </c>
      <c r="BF294" s="390">
        <v>2102000</v>
      </c>
      <c r="BG294" s="390">
        <f t="shared" si="309"/>
        <v>4422.8500000000004</v>
      </c>
      <c r="BH294" s="390">
        <v>8748.57</v>
      </c>
      <c r="BI294" s="390">
        <v>3389.61</v>
      </c>
      <c r="BJ294" s="390">
        <v>5995.76</v>
      </c>
      <c r="BK294" s="390">
        <v>548.62</v>
      </c>
      <c r="BL294" s="391" t="str">
        <f t="shared" si="310"/>
        <v xml:space="preserve"> </v>
      </c>
      <c r="BM294" s="391" t="e">
        <f t="shared" si="311"/>
        <v>#DIV/0!</v>
      </c>
      <c r="BN294" s="391" t="e">
        <f t="shared" si="312"/>
        <v>#DIV/0!</v>
      </c>
      <c r="BO294" s="391" t="e">
        <f t="shared" si="313"/>
        <v>#DIV/0!</v>
      </c>
      <c r="BP294" s="391" t="e">
        <f t="shared" si="314"/>
        <v>#DIV/0!</v>
      </c>
      <c r="BQ294" s="391" t="e">
        <f t="shared" si="315"/>
        <v>#DIV/0!</v>
      </c>
      <c r="BR294" s="391" t="e">
        <f t="shared" si="316"/>
        <v>#DIV/0!</v>
      </c>
      <c r="BS294" s="391" t="str">
        <f t="shared" si="317"/>
        <v xml:space="preserve"> </v>
      </c>
      <c r="BT294" s="391" t="e">
        <f t="shared" si="318"/>
        <v>#DIV/0!</v>
      </c>
      <c r="BU294" s="391" t="e">
        <f t="shared" si="319"/>
        <v>#DIV/0!</v>
      </c>
      <c r="BV294" s="391" t="e">
        <f t="shared" si="320"/>
        <v>#DIV/0!</v>
      </c>
      <c r="BW294" s="391" t="str">
        <f t="shared" si="321"/>
        <v xml:space="preserve"> </v>
      </c>
      <c r="BY294" s="388">
        <f t="shared" si="285"/>
        <v>2.7397591707589535</v>
      </c>
      <c r="BZ294" s="392">
        <f t="shared" si="286"/>
        <v>1.3698791960223147</v>
      </c>
      <c r="CA294" s="393">
        <f t="shared" si="295"/>
        <v>3470.7242702702702</v>
      </c>
      <c r="CB294" s="390">
        <f t="shared" si="322"/>
        <v>4621.88</v>
      </c>
      <c r="CC294" s="18" t="str">
        <f t="shared" si="323"/>
        <v xml:space="preserve"> </v>
      </c>
    </row>
    <row r="295" spans="1:81" s="26" customFormat="1" ht="24" customHeight="1">
      <c r="A295" s="514" t="s">
        <v>425</v>
      </c>
      <c r="B295" s="514"/>
      <c r="C295" s="361">
        <f>SUM(C289:C294)</f>
        <v>2617.3000000000002</v>
      </c>
      <c r="D295" s="275"/>
      <c r="E295" s="269"/>
      <c r="F295" s="269"/>
      <c r="G295" s="361">
        <f>ROUND(SUM(G289:G294),2)</f>
        <v>9504016.5299999993</v>
      </c>
      <c r="H295" s="361">
        <f t="shared" ref="H295:AL295" si="327">SUM(H289:H294)</f>
        <v>0</v>
      </c>
      <c r="I295" s="361">
        <f t="shared" si="327"/>
        <v>0</v>
      </c>
      <c r="J295" s="361">
        <f t="shared" si="327"/>
        <v>0</v>
      </c>
      <c r="K295" s="361">
        <f t="shared" si="327"/>
        <v>0</v>
      </c>
      <c r="L295" s="361">
        <f t="shared" si="327"/>
        <v>0</v>
      </c>
      <c r="M295" s="361">
        <f t="shared" si="327"/>
        <v>0</v>
      </c>
      <c r="N295" s="361">
        <f t="shared" si="327"/>
        <v>0</v>
      </c>
      <c r="O295" s="361">
        <f t="shared" si="327"/>
        <v>0</v>
      </c>
      <c r="P295" s="361">
        <f t="shared" si="327"/>
        <v>0</v>
      </c>
      <c r="Q295" s="361">
        <f t="shared" si="327"/>
        <v>0</v>
      </c>
      <c r="R295" s="361">
        <f t="shared" si="327"/>
        <v>0</v>
      </c>
      <c r="S295" s="361">
        <f t="shared" si="327"/>
        <v>0</v>
      </c>
      <c r="T295" s="103">
        <f t="shared" si="327"/>
        <v>0</v>
      </c>
      <c r="U295" s="361">
        <f t="shared" si="327"/>
        <v>0</v>
      </c>
      <c r="V295" s="269" t="s">
        <v>388</v>
      </c>
      <c r="W295" s="361">
        <f t="shared" si="327"/>
        <v>2523.4</v>
      </c>
      <c r="X295" s="361">
        <f t="shared" si="327"/>
        <v>9150302.5699999984</v>
      </c>
      <c r="Y295" s="361">
        <f t="shared" si="327"/>
        <v>0</v>
      </c>
      <c r="Z295" s="361">
        <f t="shared" si="327"/>
        <v>0</v>
      </c>
      <c r="AA295" s="361">
        <f t="shared" si="327"/>
        <v>0</v>
      </c>
      <c r="AB295" s="361">
        <f t="shared" si="327"/>
        <v>0</v>
      </c>
      <c r="AC295" s="361">
        <f t="shared" si="327"/>
        <v>0</v>
      </c>
      <c r="AD295" s="361">
        <f t="shared" si="327"/>
        <v>0</v>
      </c>
      <c r="AE295" s="361">
        <f t="shared" si="327"/>
        <v>0</v>
      </c>
      <c r="AF295" s="361">
        <f t="shared" si="327"/>
        <v>0</v>
      </c>
      <c r="AG295" s="361">
        <f t="shared" si="327"/>
        <v>0</v>
      </c>
      <c r="AH295" s="361">
        <f t="shared" si="327"/>
        <v>0</v>
      </c>
      <c r="AI295" s="361">
        <f t="shared" si="327"/>
        <v>0</v>
      </c>
      <c r="AJ295" s="361">
        <f t="shared" si="327"/>
        <v>232549.44</v>
      </c>
      <c r="AK295" s="361">
        <f t="shared" si="327"/>
        <v>121164.52</v>
      </c>
      <c r="AL295" s="361">
        <f t="shared" si="327"/>
        <v>0</v>
      </c>
      <c r="AN295" s="390">
        <f>I295/'Приложение 1.1'!J293</f>
        <v>0</v>
      </c>
      <c r="AO295" s="390" t="e">
        <f t="shared" si="299"/>
        <v>#DIV/0!</v>
      </c>
      <c r="AP295" s="390" t="e">
        <f t="shared" si="300"/>
        <v>#DIV/0!</v>
      </c>
      <c r="AQ295" s="390" t="e">
        <f t="shared" si="301"/>
        <v>#DIV/0!</v>
      </c>
      <c r="AR295" s="390" t="e">
        <f t="shared" si="302"/>
        <v>#DIV/0!</v>
      </c>
      <c r="AS295" s="390" t="e">
        <f t="shared" si="303"/>
        <v>#DIV/0!</v>
      </c>
      <c r="AT295" s="390" t="e">
        <f t="shared" si="304"/>
        <v>#DIV/0!</v>
      </c>
      <c r="AU295" s="390">
        <f t="shared" si="305"/>
        <v>3626.1799833557889</v>
      </c>
      <c r="AV295" s="390" t="e">
        <f t="shared" si="306"/>
        <v>#DIV/0!</v>
      </c>
      <c r="AW295" s="390" t="e">
        <f t="shared" si="307"/>
        <v>#DIV/0!</v>
      </c>
      <c r="AX295" s="390" t="e">
        <f t="shared" si="308"/>
        <v>#DIV/0!</v>
      </c>
      <c r="AY295" s="390">
        <f>AI295/'Приложение 1.1'!J293</f>
        <v>0</v>
      </c>
      <c r="AZ295" s="390">
        <v>730.08</v>
      </c>
      <c r="BA295" s="390">
        <v>2070.12</v>
      </c>
      <c r="BB295" s="390">
        <v>848.92</v>
      </c>
      <c r="BC295" s="390">
        <v>819.73</v>
      </c>
      <c r="BD295" s="390">
        <v>611.5</v>
      </c>
      <c r="BE295" s="390">
        <v>1080.04</v>
      </c>
      <c r="BF295" s="390">
        <v>2102000</v>
      </c>
      <c r="BG295" s="390">
        <f t="shared" si="309"/>
        <v>4422.8500000000004</v>
      </c>
      <c r="BH295" s="390">
        <v>8748.57</v>
      </c>
      <c r="BI295" s="390">
        <v>3389.61</v>
      </c>
      <c r="BJ295" s="390">
        <v>5995.76</v>
      </c>
      <c r="BK295" s="390">
        <v>548.62</v>
      </c>
      <c r="BL295" s="391" t="str">
        <f t="shared" si="310"/>
        <v xml:space="preserve"> </v>
      </c>
      <c r="BM295" s="391" t="e">
        <f t="shared" si="311"/>
        <v>#DIV/0!</v>
      </c>
      <c r="BN295" s="391" t="e">
        <f t="shared" si="312"/>
        <v>#DIV/0!</v>
      </c>
      <c r="BO295" s="391" t="e">
        <f t="shared" si="313"/>
        <v>#DIV/0!</v>
      </c>
      <c r="BP295" s="391" t="e">
        <f t="shared" si="314"/>
        <v>#DIV/0!</v>
      </c>
      <c r="BQ295" s="391" t="e">
        <f t="shared" si="315"/>
        <v>#DIV/0!</v>
      </c>
      <c r="BR295" s="391" t="e">
        <f t="shared" si="316"/>
        <v>#DIV/0!</v>
      </c>
      <c r="BS295" s="391" t="str">
        <f t="shared" si="317"/>
        <v xml:space="preserve"> </v>
      </c>
      <c r="BT295" s="391" t="e">
        <f t="shared" si="318"/>
        <v>#DIV/0!</v>
      </c>
      <c r="BU295" s="391" t="e">
        <f t="shared" si="319"/>
        <v>#DIV/0!</v>
      </c>
      <c r="BV295" s="391" t="e">
        <f t="shared" si="320"/>
        <v>#DIV/0!</v>
      </c>
      <c r="BW295" s="391" t="str">
        <f t="shared" si="321"/>
        <v xml:space="preserve"> </v>
      </c>
      <c r="BY295" s="388">
        <f t="shared" si="285"/>
        <v>2.4468543301239398</v>
      </c>
      <c r="BZ295" s="392">
        <f t="shared" si="286"/>
        <v>1.2748769914018658</v>
      </c>
      <c r="CA295" s="393">
        <f t="shared" si="295"/>
        <v>3766.3535428390264</v>
      </c>
      <c r="CB295" s="390">
        <f t="shared" si="322"/>
        <v>4621.88</v>
      </c>
      <c r="CC295" s="18" t="str">
        <f t="shared" si="323"/>
        <v xml:space="preserve"> </v>
      </c>
    </row>
    <row r="296" spans="1:81" s="26" customFormat="1" ht="12.75" customHeight="1">
      <c r="A296" s="433" t="s">
        <v>1044</v>
      </c>
      <c r="B296" s="434"/>
      <c r="C296" s="434"/>
      <c r="D296" s="434"/>
      <c r="E296" s="434"/>
      <c r="F296" s="434"/>
      <c r="G296" s="434"/>
      <c r="H296" s="434"/>
      <c r="I296" s="434"/>
      <c r="J296" s="434"/>
      <c r="K296" s="434"/>
      <c r="L296" s="434"/>
      <c r="M296" s="434"/>
      <c r="N296" s="434"/>
      <c r="O296" s="434"/>
      <c r="P296" s="434"/>
      <c r="Q296" s="434"/>
      <c r="R296" s="434"/>
      <c r="S296" s="434"/>
      <c r="T296" s="434"/>
      <c r="U296" s="434"/>
      <c r="V296" s="434"/>
      <c r="W296" s="434"/>
      <c r="X296" s="434"/>
      <c r="Y296" s="434"/>
      <c r="Z296" s="434"/>
      <c r="AA296" s="434"/>
      <c r="AB296" s="434"/>
      <c r="AC296" s="434"/>
      <c r="AD296" s="434"/>
      <c r="AE296" s="434"/>
      <c r="AF296" s="434"/>
      <c r="AG296" s="434"/>
      <c r="AH296" s="434"/>
      <c r="AI296" s="434"/>
      <c r="AJ296" s="434"/>
      <c r="AK296" s="434"/>
      <c r="AL296" s="435"/>
      <c r="AN296" s="390" t="e">
        <f>I296/'Приложение 1.1'!J294</f>
        <v>#DIV/0!</v>
      </c>
      <c r="AO296" s="390" t="e">
        <f t="shared" si="299"/>
        <v>#DIV/0!</v>
      </c>
      <c r="AP296" s="390" t="e">
        <f t="shared" si="300"/>
        <v>#DIV/0!</v>
      </c>
      <c r="AQ296" s="390" t="e">
        <f t="shared" si="301"/>
        <v>#DIV/0!</v>
      </c>
      <c r="AR296" s="390" t="e">
        <f t="shared" si="302"/>
        <v>#DIV/0!</v>
      </c>
      <c r="AS296" s="390" t="e">
        <f t="shared" si="303"/>
        <v>#DIV/0!</v>
      </c>
      <c r="AT296" s="390" t="e">
        <f t="shared" si="304"/>
        <v>#DIV/0!</v>
      </c>
      <c r="AU296" s="390" t="e">
        <f t="shared" si="305"/>
        <v>#DIV/0!</v>
      </c>
      <c r="AV296" s="390" t="e">
        <f t="shared" si="306"/>
        <v>#DIV/0!</v>
      </c>
      <c r="AW296" s="390" t="e">
        <f t="shared" si="307"/>
        <v>#DIV/0!</v>
      </c>
      <c r="AX296" s="390" t="e">
        <f t="shared" si="308"/>
        <v>#DIV/0!</v>
      </c>
      <c r="AY296" s="390" t="e">
        <f>AI296/'Приложение 1.1'!J294</f>
        <v>#DIV/0!</v>
      </c>
      <c r="AZ296" s="390">
        <v>730.08</v>
      </c>
      <c r="BA296" s="390">
        <v>2070.12</v>
      </c>
      <c r="BB296" s="390">
        <v>848.92</v>
      </c>
      <c r="BC296" s="390">
        <v>819.73</v>
      </c>
      <c r="BD296" s="390">
        <v>611.5</v>
      </c>
      <c r="BE296" s="390">
        <v>1080.04</v>
      </c>
      <c r="BF296" s="390">
        <v>2102000</v>
      </c>
      <c r="BG296" s="390">
        <f t="shared" si="309"/>
        <v>4422.8500000000004</v>
      </c>
      <c r="BH296" s="390">
        <v>8748.57</v>
      </c>
      <c r="BI296" s="390">
        <v>3389.61</v>
      </c>
      <c r="BJ296" s="390">
        <v>5995.76</v>
      </c>
      <c r="BK296" s="390">
        <v>548.62</v>
      </c>
      <c r="BL296" s="391" t="e">
        <f t="shared" si="310"/>
        <v>#DIV/0!</v>
      </c>
      <c r="BM296" s="391" t="e">
        <f t="shared" si="311"/>
        <v>#DIV/0!</v>
      </c>
      <c r="BN296" s="391" t="e">
        <f t="shared" si="312"/>
        <v>#DIV/0!</v>
      </c>
      <c r="BO296" s="391" t="e">
        <f t="shared" si="313"/>
        <v>#DIV/0!</v>
      </c>
      <c r="BP296" s="391" t="e">
        <f t="shared" si="314"/>
        <v>#DIV/0!</v>
      </c>
      <c r="BQ296" s="391" t="e">
        <f t="shared" si="315"/>
        <v>#DIV/0!</v>
      </c>
      <c r="BR296" s="391" t="e">
        <f t="shared" si="316"/>
        <v>#DIV/0!</v>
      </c>
      <c r="BS296" s="391" t="e">
        <f t="shared" si="317"/>
        <v>#DIV/0!</v>
      </c>
      <c r="BT296" s="391" t="e">
        <f t="shared" si="318"/>
        <v>#DIV/0!</v>
      </c>
      <c r="BU296" s="391" t="e">
        <f t="shared" si="319"/>
        <v>#DIV/0!</v>
      </c>
      <c r="BV296" s="391" t="e">
        <f t="shared" si="320"/>
        <v>#DIV/0!</v>
      </c>
      <c r="BW296" s="391" t="e">
        <f t="shared" si="321"/>
        <v>#DIV/0!</v>
      </c>
      <c r="BY296" s="388" t="e">
        <f t="shared" si="285"/>
        <v>#DIV/0!</v>
      </c>
      <c r="BZ296" s="392" t="e">
        <f t="shared" si="286"/>
        <v>#DIV/0!</v>
      </c>
      <c r="CA296" s="393" t="e">
        <f t="shared" si="295"/>
        <v>#DIV/0!</v>
      </c>
      <c r="CB296" s="390">
        <f t="shared" si="322"/>
        <v>4621.88</v>
      </c>
      <c r="CC296" s="18" t="e">
        <f t="shared" si="323"/>
        <v>#DIV/0!</v>
      </c>
    </row>
    <row r="297" spans="1:81" s="26" customFormat="1" ht="9" customHeight="1">
      <c r="A297" s="368">
        <v>241</v>
      </c>
      <c r="B297" s="129" t="s">
        <v>896</v>
      </c>
      <c r="C297" s="361">
        <v>909.2</v>
      </c>
      <c r="D297" s="396"/>
      <c r="E297" s="361"/>
      <c r="F297" s="361"/>
      <c r="G297" s="178">
        <f>ROUND(H297+U297+X297+Z297+AB297+AD297+AF297+AH297+AI297+AJ297+AK297+AL297,2)</f>
        <v>2682878.52</v>
      </c>
      <c r="H297" s="361">
        <f>I297+K297+M297+O297+Q297+S297</f>
        <v>0</v>
      </c>
      <c r="I297" s="190">
        <v>0</v>
      </c>
      <c r="J297" s="190">
        <v>0</v>
      </c>
      <c r="K297" s="190">
        <v>0</v>
      </c>
      <c r="L297" s="190">
        <v>0</v>
      </c>
      <c r="M297" s="190">
        <v>0</v>
      </c>
      <c r="N297" s="361">
        <v>0</v>
      </c>
      <c r="O297" s="361">
        <v>0</v>
      </c>
      <c r="P297" s="361">
        <v>0</v>
      </c>
      <c r="Q297" s="361">
        <v>0</v>
      </c>
      <c r="R297" s="361">
        <v>0</v>
      </c>
      <c r="S297" s="361">
        <v>0</v>
      </c>
      <c r="T297" s="103">
        <v>0</v>
      </c>
      <c r="U297" s="361">
        <v>0</v>
      </c>
      <c r="V297" s="361" t="s">
        <v>976</v>
      </c>
      <c r="W297" s="380">
        <v>746.5</v>
      </c>
      <c r="X297" s="361">
        <v>2560451.02</v>
      </c>
      <c r="Y297" s="380">
        <v>0</v>
      </c>
      <c r="Z297" s="380">
        <v>0</v>
      </c>
      <c r="AA297" s="380">
        <v>0</v>
      </c>
      <c r="AB297" s="380">
        <v>0</v>
      </c>
      <c r="AC297" s="380">
        <v>0</v>
      </c>
      <c r="AD297" s="380">
        <v>0</v>
      </c>
      <c r="AE297" s="380">
        <v>0</v>
      </c>
      <c r="AF297" s="380">
        <v>0</v>
      </c>
      <c r="AG297" s="380">
        <v>0</v>
      </c>
      <c r="AH297" s="380">
        <v>0</v>
      </c>
      <c r="AI297" s="380">
        <v>0</v>
      </c>
      <c r="AJ297" s="380">
        <v>81618.34</v>
      </c>
      <c r="AK297" s="380">
        <v>40809.160000000003</v>
      </c>
      <c r="AL297" s="380">
        <v>0</v>
      </c>
      <c r="AN297" s="390">
        <f>I297/'Приложение 1.1'!J295</f>
        <v>0</v>
      </c>
      <c r="AO297" s="390" t="e">
        <f t="shared" si="299"/>
        <v>#DIV/0!</v>
      </c>
      <c r="AP297" s="390" t="e">
        <f t="shared" si="300"/>
        <v>#DIV/0!</v>
      </c>
      <c r="AQ297" s="390" t="e">
        <f t="shared" si="301"/>
        <v>#DIV/0!</v>
      </c>
      <c r="AR297" s="390" t="e">
        <f t="shared" si="302"/>
        <v>#DIV/0!</v>
      </c>
      <c r="AS297" s="390" t="e">
        <f t="shared" si="303"/>
        <v>#DIV/0!</v>
      </c>
      <c r="AT297" s="390" t="e">
        <f t="shared" si="304"/>
        <v>#DIV/0!</v>
      </c>
      <c r="AU297" s="390">
        <f t="shared" si="305"/>
        <v>3429.9410850636305</v>
      </c>
      <c r="AV297" s="390" t="e">
        <f t="shared" si="306"/>
        <v>#DIV/0!</v>
      </c>
      <c r="AW297" s="390" t="e">
        <f t="shared" si="307"/>
        <v>#DIV/0!</v>
      </c>
      <c r="AX297" s="390" t="e">
        <f t="shared" si="308"/>
        <v>#DIV/0!</v>
      </c>
      <c r="AY297" s="390">
        <f>AI297/'Приложение 1.1'!J295</f>
        <v>0</v>
      </c>
      <c r="AZ297" s="390">
        <v>730.08</v>
      </c>
      <c r="BA297" s="390">
        <v>2070.12</v>
      </c>
      <c r="BB297" s="390">
        <v>848.92</v>
      </c>
      <c r="BC297" s="390">
        <v>819.73</v>
      </c>
      <c r="BD297" s="390">
        <v>611.5</v>
      </c>
      <c r="BE297" s="390">
        <v>1080.04</v>
      </c>
      <c r="BF297" s="390">
        <v>2102000</v>
      </c>
      <c r="BG297" s="390">
        <f t="shared" si="309"/>
        <v>4422.8500000000004</v>
      </c>
      <c r="BH297" s="390">
        <v>8748.57</v>
      </c>
      <c r="BI297" s="390">
        <v>3389.61</v>
      </c>
      <c r="BJ297" s="390">
        <v>5995.76</v>
      </c>
      <c r="BK297" s="390">
        <v>548.62</v>
      </c>
      <c r="BL297" s="391" t="str">
        <f t="shared" si="310"/>
        <v xml:space="preserve"> </v>
      </c>
      <c r="BM297" s="391" t="e">
        <f t="shared" si="311"/>
        <v>#DIV/0!</v>
      </c>
      <c r="BN297" s="391" t="e">
        <f t="shared" si="312"/>
        <v>#DIV/0!</v>
      </c>
      <c r="BO297" s="391" t="e">
        <f t="shared" si="313"/>
        <v>#DIV/0!</v>
      </c>
      <c r="BP297" s="391" t="e">
        <f t="shared" si="314"/>
        <v>#DIV/0!</v>
      </c>
      <c r="BQ297" s="391" t="e">
        <f t="shared" si="315"/>
        <v>#DIV/0!</v>
      </c>
      <c r="BR297" s="391" t="e">
        <f t="shared" si="316"/>
        <v>#DIV/0!</v>
      </c>
      <c r="BS297" s="391" t="str">
        <f t="shared" si="317"/>
        <v xml:space="preserve"> </v>
      </c>
      <c r="BT297" s="391" t="e">
        <f t="shared" si="318"/>
        <v>#DIV/0!</v>
      </c>
      <c r="BU297" s="391" t="e">
        <f t="shared" si="319"/>
        <v>#DIV/0!</v>
      </c>
      <c r="BV297" s="391" t="e">
        <f t="shared" si="320"/>
        <v>#DIV/0!</v>
      </c>
      <c r="BW297" s="391" t="str">
        <f t="shared" si="321"/>
        <v xml:space="preserve"> </v>
      </c>
      <c r="BY297" s="388">
        <f t="shared" si="285"/>
        <v>3.0421929055513104</v>
      </c>
      <c r="BZ297" s="392">
        <f t="shared" si="286"/>
        <v>1.5210960800416711</v>
      </c>
      <c r="CA297" s="393">
        <f t="shared" si="295"/>
        <v>3593.9430944407236</v>
      </c>
      <c r="CB297" s="390">
        <f t="shared" si="322"/>
        <v>4621.88</v>
      </c>
      <c r="CC297" s="18" t="str">
        <f t="shared" si="323"/>
        <v xml:space="preserve"> </v>
      </c>
    </row>
    <row r="298" spans="1:81" s="26" customFormat="1" ht="9" customHeight="1">
      <c r="A298" s="368">
        <v>242</v>
      </c>
      <c r="B298" s="129" t="s">
        <v>897</v>
      </c>
      <c r="C298" s="361">
        <f>444.5+117.9</f>
        <v>562.4</v>
      </c>
      <c r="D298" s="396"/>
      <c r="E298" s="361"/>
      <c r="F298" s="361"/>
      <c r="G298" s="178">
        <f>ROUND(H298+U298+X298+Z298+AB298+AD298+AF298+AH298+AI298+AJ298+AK298+AL298,2)</f>
        <v>1616456.5</v>
      </c>
      <c r="H298" s="361">
        <f>I298+K298+M298+O298+Q298+S298</f>
        <v>0</v>
      </c>
      <c r="I298" s="190">
        <v>0</v>
      </c>
      <c r="J298" s="190">
        <v>0</v>
      </c>
      <c r="K298" s="190">
        <v>0</v>
      </c>
      <c r="L298" s="190">
        <v>0</v>
      </c>
      <c r="M298" s="190">
        <v>0</v>
      </c>
      <c r="N298" s="361">
        <v>0</v>
      </c>
      <c r="O298" s="361">
        <v>0</v>
      </c>
      <c r="P298" s="361">
        <v>0</v>
      </c>
      <c r="Q298" s="361">
        <v>0</v>
      </c>
      <c r="R298" s="361">
        <v>0</v>
      </c>
      <c r="S298" s="361">
        <v>0</v>
      </c>
      <c r="T298" s="103">
        <v>0</v>
      </c>
      <c r="U298" s="361">
        <v>0</v>
      </c>
      <c r="V298" s="361" t="s">
        <v>976</v>
      </c>
      <c r="W298" s="380">
        <v>448.62</v>
      </c>
      <c r="X298" s="361">
        <v>1549685.08</v>
      </c>
      <c r="Y298" s="380">
        <v>0</v>
      </c>
      <c r="Z298" s="380">
        <v>0</v>
      </c>
      <c r="AA298" s="380">
        <v>0</v>
      </c>
      <c r="AB298" s="380">
        <v>0</v>
      </c>
      <c r="AC298" s="380">
        <v>0</v>
      </c>
      <c r="AD298" s="380">
        <v>0</v>
      </c>
      <c r="AE298" s="380">
        <v>0</v>
      </c>
      <c r="AF298" s="380">
        <v>0</v>
      </c>
      <c r="AG298" s="380">
        <v>0</v>
      </c>
      <c r="AH298" s="380">
        <v>0</v>
      </c>
      <c r="AI298" s="380">
        <v>0</v>
      </c>
      <c r="AJ298" s="380">
        <v>44439.839999999997</v>
      </c>
      <c r="AK298" s="380">
        <v>22331.58</v>
      </c>
      <c r="AL298" s="380">
        <v>0</v>
      </c>
      <c r="AN298" s="390">
        <f>I298/'Приложение 1.1'!J296</f>
        <v>0</v>
      </c>
      <c r="AO298" s="390" t="e">
        <f t="shared" si="299"/>
        <v>#DIV/0!</v>
      </c>
      <c r="AP298" s="390" t="e">
        <f t="shared" si="300"/>
        <v>#DIV/0!</v>
      </c>
      <c r="AQ298" s="390" t="e">
        <f t="shared" si="301"/>
        <v>#DIV/0!</v>
      </c>
      <c r="AR298" s="390" t="e">
        <f t="shared" si="302"/>
        <v>#DIV/0!</v>
      </c>
      <c r="AS298" s="390" t="e">
        <f t="shared" si="303"/>
        <v>#DIV/0!</v>
      </c>
      <c r="AT298" s="390" t="e">
        <f t="shared" si="304"/>
        <v>#DIV/0!</v>
      </c>
      <c r="AU298" s="390">
        <f t="shared" si="305"/>
        <v>3454.3379251928136</v>
      </c>
      <c r="AV298" s="390" t="e">
        <f t="shared" si="306"/>
        <v>#DIV/0!</v>
      </c>
      <c r="AW298" s="390" t="e">
        <f t="shared" si="307"/>
        <v>#DIV/0!</v>
      </c>
      <c r="AX298" s="390" t="e">
        <f t="shared" si="308"/>
        <v>#DIV/0!</v>
      </c>
      <c r="AY298" s="390">
        <f>AI298/'Приложение 1.1'!J296</f>
        <v>0</v>
      </c>
      <c r="AZ298" s="390">
        <v>730.08</v>
      </c>
      <c r="BA298" s="390">
        <v>2070.12</v>
      </c>
      <c r="BB298" s="390">
        <v>848.92</v>
      </c>
      <c r="BC298" s="390">
        <v>819.73</v>
      </c>
      <c r="BD298" s="390">
        <v>611.5</v>
      </c>
      <c r="BE298" s="390">
        <v>1080.04</v>
      </c>
      <c r="BF298" s="390">
        <v>2102000</v>
      </c>
      <c r="BG298" s="390">
        <f t="shared" si="309"/>
        <v>4422.8500000000004</v>
      </c>
      <c r="BH298" s="390">
        <v>8748.57</v>
      </c>
      <c r="BI298" s="390">
        <v>3389.61</v>
      </c>
      <c r="BJ298" s="390">
        <v>5995.76</v>
      </c>
      <c r="BK298" s="390">
        <v>548.62</v>
      </c>
      <c r="BL298" s="391" t="str">
        <f t="shared" si="310"/>
        <v xml:space="preserve"> </v>
      </c>
      <c r="BM298" s="391" t="e">
        <f t="shared" si="311"/>
        <v>#DIV/0!</v>
      </c>
      <c r="BN298" s="391" t="e">
        <f t="shared" si="312"/>
        <v>#DIV/0!</v>
      </c>
      <c r="BO298" s="391" t="e">
        <f t="shared" si="313"/>
        <v>#DIV/0!</v>
      </c>
      <c r="BP298" s="391" t="e">
        <f t="shared" si="314"/>
        <v>#DIV/0!</v>
      </c>
      <c r="BQ298" s="391" t="e">
        <f t="shared" si="315"/>
        <v>#DIV/0!</v>
      </c>
      <c r="BR298" s="391" t="e">
        <f t="shared" si="316"/>
        <v>#DIV/0!</v>
      </c>
      <c r="BS298" s="391" t="str">
        <f t="shared" si="317"/>
        <v xml:space="preserve"> </v>
      </c>
      <c r="BT298" s="391" t="e">
        <f t="shared" si="318"/>
        <v>#DIV/0!</v>
      </c>
      <c r="BU298" s="391" t="e">
        <f t="shared" si="319"/>
        <v>#DIV/0!</v>
      </c>
      <c r="BV298" s="391" t="e">
        <f t="shared" si="320"/>
        <v>#DIV/0!</v>
      </c>
      <c r="BW298" s="391" t="str">
        <f t="shared" si="321"/>
        <v xml:space="preserve"> </v>
      </c>
      <c r="BY298" s="388">
        <f t="shared" si="285"/>
        <v>2.7492134802266559</v>
      </c>
      <c r="BZ298" s="392">
        <f t="shared" si="286"/>
        <v>1.3815144422383159</v>
      </c>
      <c r="CA298" s="393">
        <f t="shared" si="295"/>
        <v>3603.1752931211272</v>
      </c>
      <c r="CB298" s="390">
        <f t="shared" si="322"/>
        <v>4621.88</v>
      </c>
      <c r="CC298" s="18" t="str">
        <f t="shared" si="323"/>
        <v xml:space="preserve"> </v>
      </c>
    </row>
    <row r="299" spans="1:81" s="26" customFormat="1" ht="9" customHeight="1">
      <c r="A299" s="368">
        <v>243</v>
      </c>
      <c r="B299" s="129" t="s">
        <v>898</v>
      </c>
      <c r="C299" s="361">
        <v>626.20000000000005</v>
      </c>
      <c r="D299" s="396"/>
      <c r="E299" s="361"/>
      <c r="F299" s="361"/>
      <c r="G299" s="178">
        <f>ROUND(H299+U299+X299+Z299+AB299+AD299+AF299+AH299+AI299+AJ299+AK299+AL299,2)</f>
        <v>1976125.89</v>
      </c>
      <c r="H299" s="361">
        <f>I299+K299+M299+O299+Q299+S299</f>
        <v>0</v>
      </c>
      <c r="I299" s="190">
        <v>0</v>
      </c>
      <c r="J299" s="190">
        <v>0</v>
      </c>
      <c r="K299" s="190">
        <v>0</v>
      </c>
      <c r="L299" s="190">
        <v>0</v>
      </c>
      <c r="M299" s="190">
        <v>0</v>
      </c>
      <c r="N299" s="361">
        <v>0</v>
      </c>
      <c r="O299" s="361">
        <v>0</v>
      </c>
      <c r="P299" s="361">
        <v>0</v>
      </c>
      <c r="Q299" s="361">
        <v>0</v>
      </c>
      <c r="R299" s="361">
        <v>0</v>
      </c>
      <c r="S299" s="361">
        <v>0</v>
      </c>
      <c r="T299" s="103">
        <v>0</v>
      </c>
      <c r="U299" s="361">
        <v>0</v>
      </c>
      <c r="V299" s="361" t="s">
        <v>976</v>
      </c>
      <c r="W299" s="380">
        <v>582.72</v>
      </c>
      <c r="X299" s="361">
        <v>1890421.76</v>
      </c>
      <c r="Y299" s="380">
        <v>0</v>
      </c>
      <c r="Z299" s="380">
        <v>0</v>
      </c>
      <c r="AA299" s="380">
        <v>0</v>
      </c>
      <c r="AB299" s="380">
        <v>0</v>
      </c>
      <c r="AC299" s="380">
        <v>0</v>
      </c>
      <c r="AD299" s="380">
        <v>0</v>
      </c>
      <c r="AE299" s="380">
        <v>0</v>
      </c>
      <c r="AF299" s="380">
        <v>0</v>
      </c>
      <c r="AG299" s="380">
        <v>0</v>
      </c>
      <c r="AH299" s="380">
        <v>0</v>
      </c>
      <c r="AI299" s="380">
        <v>0</v>
      </c>
      <c r="AJ299" s="380">
        <v>57040.54</v>
      </c>
      <c r="AK299" s="380">
        <v>28663.59</v>
      </c>
      <c r="AL299" s="380">
        <v>0</v>
      </c>
      <c r="AN299" s="390">
        <f>I299/'Приложение 1.1'!J297</f>
        <v>0</v>
      </c>
      <c r="AO299" s="390" t="e">
        <f t="shared" si="299"/>
        <v>#DIV/0!</v>
      </c>
      <c r="AP299" s="390" t="e">
        <f t="shared" si="300"/>
        <v>#DIV/0!</v>
      </c>
      <c r="AQ299" s="390" t="e">
        <f t="shared" si="301"/>
        <v>#DIV/0!</v>
      </c>
      <c r="AR299" s="390" t="e">
        <f t="shared" si="302"/>
        <v>#DIV/0!</v>
      </c>
      <c r="AS299" s="390" t="e">
        <f t="shared" si="303"/>
        <v>#DIV/0!</v>
      </c>
      <c r="AT299" s="390" t="e">
        <f t="shared" si="304"/>
        <v>#DIV/0!</v>
      </c>
      <c r="AU299" s="390">
        <f t="shared" si="305"/>
        <v>3244.1339923119162</v>
      </c>
      <c r="AV299" s="390" t="e">
        <f t="shared" si="306"/>
        <v>#DIV/0!</v>
      </c>
      <c r="AW299" s="390" t="e">
        <f t="shared" si="307"/>
        <v>#DIV/0!</v>
      </c>
      <c r="AX299" s="390" t="e">
        <f t="shared" si="308"/>
        <v>#DIV/0!</v>
      </c>
      <c r="AY299" s="390">
        <f>AI299/'Приложение 1.1'!J297</f>
        <v>0</v>
      </c>
      <c r="AZ299" s="390">
        <v>730.08</v>
      </c>
      <c r="BA299" s="390">
        <v>2070.12</v>
      </c>
      <c r="BB299" s="390">
        <v>848.92</v>
      </c>
      <c r="BC299" s="390">
        <v>819.73</v>
      </c>
      <c r="BD299" s="390">
        <v>611.5</v>
      </c>
      <c r="BE299" s="390">
        <v>1080.04</v>
      </c>
      <c r="BF299" s="390">
        <v>2102000</v>
      </c>
      <c r="BG299" s="390">
        <f t="shared" si="309"/>
        <v>4422.8500000000004</v>
      </c>
      <c r="BH299" s="390">
        <v>8748.57</v>
      </c>
      <c r="BI299" s="390">
        <v>3389.61</v>
      </c>
      <c r="BJ299" s="390">
        <v>5995.76</v>
      </c>
      <c r="BK299" s="390">
        <v>548.62</v>
      </c>
      <c r="BL299" s="391" t="str">
        <f t="shared" si="310"/>
        <v xml:space="preserve"> </v>
      </c>
      <c r="BM299" s="391" t="e">
        <f t="shared" si="311"/>
        <v>#DIV/0!</v>
      </c>
      <c r="BN299" s="391" t="e">
        <f t="shared" si="312"/>
        <v>#DIV/0!</v>
      </c>
      <c r="BO299" s="391" t="e">
        <f t="shared" si="313"/>
        <v>#DIV/0!</v>
      </c>
      <c r="BP299" s="391" t="e">
        <f t="shared" si="314"/>
        <v>#DIV/0!</v>
      </c>
      <c r="BQ299" s="391" t="e">
        <f t="shared" si="315"/>
        <v>#DIV/0!</v>
      </c>
      <c r="BR299" s="391" t="e">
        <f t="shared" si="316"/>
        <v>#DIV/0!</v>
      </c>
      <c r="BS299" s="391" t="str">
        <f t="shared" si="317"/>
        <v xml:space="preserve"> </v>
      </c>
      <c r="BT299" s="391" t="e">
        <f t="shared" si="318"/>
        <v>#DIV/0!</v>
      </c>
      <c r="BU299" s="391" t="e">
        <f t="shared" si="319"/>
        <v>#DIV/0!</v>
      </c>
      <c r="BV299" s="391" t="e">
        <f t="shared" si="320"/>
        <v>#DIV/0!</v>
      </c>
      <c r="BW299" s="391" t="str">
        <f t="shared" si="321"/>
        <v xml:space="preserve"> </v>
      </c>
      <c r="BY299" s="388">
        <f t="shared" si="285"/>
        <v>2.8864831076121376</v>
      </c>
      <c r="BZ299" s="392">
        <f t="shared" si="286"/>
        <v>1.4504941281853252</v>
      </c>
      <c r="CA299" s="393">
        <f t="shared" si="295"/>
        <v>3391.2099979406917</v>
      </c>
      <c r="CB299" s="390">
        <f t="shared" si="322"/>
        <v>4621.88</v>
      </c>
      <c r="CC299" s="18" t="str">
        <f t="shared" si="323"/>
        <v xml:space="preserve"> </v>
      </c>
    </row>
    <row r="300" spans="1:81" s="26" customFormat="1" ht="35.25" customHeight="1">
      <c r="A300" s="514" t="s">
        <v>974</v>
      </c>
      <c r="B300" s="514"/>
      <c r="C300" s="361">
        <f>SUM(C297:C299)</f>
        <v>2097.8000000000002</v>
      </c>
      <c r="D300" s="275"/>
      <c r="E300" s="269"/>
      <c r="F300" s="269"/>
      <c r="G300" s="361">
        <f>ROUND(SUM(G297:G299),2)</f>
        <v>6275460.9100000001</v>
      </c>
      <c r="H300" s="361">
        <f t="shared" ref="H300:AL300" si="328">SUM(H297:H299)</f>
        <v>0</v>
      </c>
      <c r="I300" s="361">
        <f t="shared" si="328"/>
        <v>0</v>
      </c>
      <c r="J300" s="361">
        <f t="shared" si="328"/>
        <v>0</v>
      </c>
      <c r="K300" s="361">
        <f t="shared" si="328"/>
        <v>0</v>
      </c>
      <c r="L300" s="361">
        <f t="shared" si="328"/>
        <v>0</v>
      </c>
      <c r="M300" s="361">
        <f t="shared" si="328"/>
        <v>0</v>
      </c>
      <c r="N300" s="361">
        <f t="shared" si="328"/>
        <v>0</v>
      </c>
      <c r="O300" s="361">
        <f t="shared" si="328"/>
        <v>0</v>
      </c>
      <c r="P300" s="361">
        <f t="shared" si="328"/>
        <v>0</v>
      </c>
      <c r="Q300" s="361">
        <f t="shared" si="328"/>
        <v>0</v>
      </c>
      <c r="R300" s="361">
        <f t="shared" si="328"/>
        <v>0</v>
      </c>
      <c r="S300" s="361">
        <f t="shared" si="328"/>
        <v>0</v>
      </c>
      <c r="T300" s="103">
        <f t="shared" si="328"/>
        <v>0</v>
      </c>
      <c r="U300" s="361">
        <f t="shared" si="328"/>
        <v>0</v>
      </c>
      <c r="V300" s="269" t="s">
        <v>388</v>
      </c>
      <c r="W300" s="361">
        <f t="shared" si="328"/>
        <v>1777.84</v>
      </c>
      <c r="X300" s="361">
        <f t="shared" si="328"/>
        <v>6000557.8600000003</v>
      </c>
      <c r="Y300" s="361">
        <f t="shared" si="328"/>
        <v>0</v>
      </c>
      <c r="Z300" s="361">
        <f t="shared" si="328"/>
        <v>0</v>
      </c>
      <c r="AA300" s="361">
        <f t="shared" si="328"/>
        <v>0</v>
      </c>
      <c r="AB300" s="361">
        <f t="shared" si="328"/>
        <v>0</v>
      </c>
      <c r="AC300" s="361">
        <f t="shared" si="328"/>
        <v>0</v>
      </c>
      <c r="AD300" s="361">
        <f t="shared" si="328"/>
        <v>0</v>
      </c>
      <c r="AE300" s="361">
        <f t="shared" si="328"/>
        <v>0</v>
      </c>
      <c r="AF300" s="361">
        <f t="shared" si="328"/>
        <v>0</v>
      </c>
      <c r="AG300" s="361">
        <f t="shared" si="328"/>
        <v>0</v>
      </c>
      <c r="AH300" s="361">
        <f t="shared" si="328"/>
        <v>0</v>
      </c>
      <c r="AI300" s="361">
        <f t="shared" si="328"/>
        <v>0</v>
      </c>
      <c r="AJ300" s="361">
        <f t="shared" si="328"/>
        <v>183098.72</v>
      </c>
      <c r="AK300" s="361">
        <f t="shared" si="328"/>
        <v>91804.33</v>
      </c>
      <c r="AL300" s="361">
        <f t="shared" si="328"/>
        <v>0</v>
      </c>
      <c r="AN300" s="390">
        <f>I300/'Приложение 1.1'!J298</f>
        <v>0</v>
      </c>
      <c r="AO300" s="390" t="e">
        <f t="shared" si="299"/>
        <v>#DIV/0!</v>
      </c>
      <c r="AP300" s="390" t="e">
        <f t="shared" si="300"/>
        <v>#DIV/0!</v>
      </c>
      <c r="AQ300" s="390" t="e">
        <f t="shared" si="301"/>
        <v>#DIV/0!</v>
      </c>
      <c r="AR300" s="390" t="e">
        <f t="shared" si="302"/>
        <v>#DIV/0!</v>
      </c>
      <c r="AS300" s="390" t="e">
        <f t="shared" si="303"/>
        <v>#DIV/0!</v>
      </c>
      <c r="AT300" s="390" t="e">
        <f t="shared" si="304"/>
        <v>#DIV/0!</v>
      </c>
      <c r="AU300" s="390">
        <f t="shared" si="305"/>
        <v>3375.1956644017464</v>
      </c>
      <c r="AV300" s="390" t="e">
        <f t="shared" si="306"/>
        <v>#DIV/0!</v>
      </c>
      <c r="AW300" s="390" t="e">
        <f t="shared" si="307"/>
        <v>#DIV/0!</v>
      </c>
      <c r="AX300" s="390" t="e">
        <f t="shared" si="308"/>
        <v>#DIV/0!</v>
      </c>
      <c r="AY300" s="390">
        <f>AI300/'Приложение 1.1'!J298</f>
        <v>0</v>
      </c>
      <c r="AZ300" s="390">
        <v>730.08</v>
      </c>
      <c r="BA300" s="390">
        <v>2070.12</v>
      </c>
      <c r="BB300" s="390">
        <v>848.92</v>
      </c>
      <c r="BC300" s="390">
        <v>819.73</v>
      </c>
      <c r="BD300" s="390">
        <v>611.5</v>
      </c>
      <c r="BE300" s="390">
        <v>1080.04</v>
      </c>
      <c r="BF300" s="390">
        <v>2102000</v>
      </c>
      <c r="BG300" s="390">
        <f t="shared" si="309"/>
        <v>4422.8500000000004</v>
      </c>
      <c r="BH300" s="390">
        <v>8748.57</v>
      </c>
      <c r="BI300" s="390">
        <v>3389.61</v>
      </c>
      <c r="BJ300" s="390">
        <v>5995.76</v>
      </c>
      <c r="BK300" s="390">
        <v>548.62</v>
      </c>
      <c r="BL300" s="391" t="str">
        <f t="shared" si="310"/>
        <v xml:space="preserve"> </v>
      </c>
      <c r="BM300" s="391" t="e">
        <f t="shared" si="311"/>
        <v>#DIV/0!</v>
      </c>
      <c r="BN300" s="391" t="e">
        <f t="shared" si="312"/>
        <v>#DIV/0!</v>
      </c>
      <c r="BO300" s="391" t="e">
        <f t="shared" si="313"/>
        <v>#DIV/0!</v>
      </c>
      <c r="BP300" s="391" t="e">
        <f t="shared" si="314"/>
        <v>#DIV/0!</v>
      </c>
      <c r="BQ300" s="391" t="e">
        <f t="shared" si="315"/>
        <v>#DIV/0!</v>
      </c>
      <c r="BR300" s="391" t="e">
        <f t="shared" si="316"/>
        <v>#DIV/0!</v>
      </c>
      <c r="BS300" s="391" t="str">
        <f t="shared" si="317"/>
        <v xml:space="preserve"> </v>
      </c>
      <c r="BT300" s="391" t="e">
        <f t="shared" si="318"/>
        <v>#DIV/0!</v>
      </c>
      <c r="BU300" s="391" t="e">
        <f t="shared" si="319"/>
        <v>#DIV/0!</v>
      </c>
      <c r="BV300" s="391" t="e">
        <f t="shared" si="320"/>
        <v>#DIV/0!</v>
      </c>
      <c r="BW300" s="391" t="str">
        <f t="shared" si="321"/>
        <v xml:space="preserve"> </v>
      </c>
      <c r="BY300" s="388">
        <f t="shared" si="285"/>
        <v>2.9176935786219405</v>
      </c>
      <c r="BZ300" s="392">
        <f t="shared" si="286"/>
        <v>1.4629097578109207</v>
      </c>
      <c r="CA300" s="393">
        <f t="shared" si="295"/>
        <v>3529.8232180623681</v>
      </c>
      <c r="CB300" s="390">
        <f t="shared" si="322"/>
        <v>4621.88</v>
      </c>
      <c r="CC300" s="18" t="str">
        <f t="shared" si="323"/>
        <v xml:space="preserve"> </v>
      </c>
    </row>
    <row r="301" spans="1:81" s="26" customFormat="1" ht="12.75" customHeight="1">
      <c r="A301" s="433" t="s">
        <v>422</v>
      </c>
      <c r="B301" s="434"/>
      <c r="C301" s="434"/>
      <c r="D301" s="434"/>
      <c r="E301" s="434"/>
      <c r="F301" s="434"/>
      <c r="G301" s="434"/>
      <c r="H301" s="434"/>
      <c r="I301" s="434"/>
      <c r="J301" s="434"/>
      <c r="K301" s="434"/>
      <c r="L301" s="434"/>
      <c r="M301" s="434"/>
      <c r="N301" s="434"/>
      <c r="O301" s="434"/>
      <c r="P301" s="434"/>
      <c r="Q301" s="434"/>
      <c r="R301" s="434"/>
      <c r="S301" s="434"/>
      <c r="T301" s="434"/>
      <c r="U301" s="434"/>
      <c r="V301" s="434"/>
      <c r="W301" s="434"/>
      <c r="X301" s="434"/>
      <c r="Y301" s="434"/>
      <c r="Z301" s="434"/>
      <c r="AA301" s="434"/>
      <c r="AB301" s="434"/>
      <c r="AC301" s="434"/>
      <c r="AD301" s="434"/>
      <c r="AE301" s="434"/>
      <c r="AF301" s="434"/>
      <c r="AG301" s="434"/>
      <c r="AH301" s="434"/>
      <c r="AI301" s="434"/>
      <c r="AJ301" s="434"/>
      <c r="AK301" s="434"/>
      <c r="AL301" s="435"/>
      <c r="AN301" s="390" t="e">
        <f>I301/'Приложение 1.1'!J299</f>
        <v>#DIV/0!</v>
      </c>
      <c r="AO301" s="390" t="e">
        <f t="shared" si="299"/>
        <v>#DIV/0!</v>
      </c>
      <c r="AP301" s="390" t="e">
        <f t="shared" si="300"/>
        <v>#DIV/0!</v>
      </c>
      <c r="AQ301" s="390" t="e">
        <f t="shared" si="301"/>
        <v>#DIV/0!</v>
      </c>
      <c r="AR301" s="390" t="e">
        <f t="shared" si="302"/>
        <v>#DIV/0!</v>
      </c>
      <c r="AS301" s="390" t="e">
        <f t="shared" si="303"/>
        <v>#DIV/0!</v>
      </c>
      <c r="AT301" s="390" t="e">
        <f t="shared" si="304"/>
        <v>#DIV/0!</v>
      </c>
      <c r="AU301" s="390" t="e">
        <f t="shared" si="305"/>
        <v>#DIV/0!</v>
      </c>
      <c r="AV301" s="390" t="e">
        <f t="shared" si="306"/>
        <v>#DIV/0!</v>
      </c>
      <c r="AW301" s="390" t="e">
        <f t="shared" si="307"/>
        <v>#DIV/0!</v>
      </c>
      <c r="AX301" s="390" t="e">
        <f t="shared" si="308"/>
        <v>#DIV/0!</v>
      </c>
      <c r="AY301" s="390" t="e">
        <f>AI301/'Приложение 1.1'!J299</f>
        <v>#DIV/0!</v>
      </c>
      <c r="AZ301" s="390">
        <v>730.08</v>
      </c>
      <c r="BA301" s="390">
        <v>2070.12</v>
      </c>
      <c r="BB301" s="390">
        <v>848.92</v>
      </c>
      <c r="BC301" s="390">
        <v>819.73</v>
      </c>
      <c r="BD301" s="390">
        <v>611.5</v>
      </c>
      <c r="BE301" s="390">
        <v>1080.04</v>
      </c>
      <c r="BF301" s="390">
        <v>2102000</v>
      </c>
      <c r="BG301" s="390">
        <f t="shared" si="309"/>
        <v>4422.8500000000004</v>
      </c>
      <c r="BH301" s="390">
        <v>8748.57</v>
      </c>
      <c r="BI301" s="390">
        <v>3389.61</v>
      </c>
      <c r="BJ301" s="390">
        <v>5995.76</v>
      </c>
      <c r="BK301" s="390">
        <v>548.62</v>
      </c>
      <c r="BL301" s="391" t="e">
        <f t="shared" si="310"/>
        <v>#DIV/0!</v>
      </c>
      <c r="BM301" s="391" t="e">
        <f t="shared" si="311"/>
        <v>#DIV/0!</v>
      </c>
      <c r="BN301" s="391" t="e">
        <f t="shared" si="312"/>
        <v>#DIV/0!</v>
      </c>
      <c r="BO301" s="391" t="e">
        <f t="shared" si="313"/>
        <v>#DIV/0!</v>
      </c>
      <c r="BP301" s="391" t="e">
        <f t="shared" si="314"/>
        <v>#DIV/0!</v>
      </c>
      <c r="BQ301" s="391" t="e">
        <f t="shared" si="315"/>
        <v>#DIV/0!</v>
      </c>
      <c r="BR301" s="391" t="e">
        <f t="shared" si="316"/>
        <v>#DIV/0!</v>
      </c>
      <c r="BS301" s="391" t="e">
        <f t="shared" si="317"/>
        <v>#DIV/0!</v>
      </c>
      <c r="BT301" s="391" t="e">
        <f t="shared" si="318"/>
        <v>#DIV/0!</v>
      </c>
      <c r="BU301" s="391" t="e">
        <f t="shared" si="319"/>
        <v>#DIV/0!</v>
      </c>
      <c r="BV301" s="391" t="e">
        <f t="shared" si="320"/>
        <v>#DIV/0!</v>
      </c>
      <c r="BW301" s="391" t="e">
        <f t="shared" si="321"/>
        <v>#DIV/0!</v>
      </c>
      <c r="BY301" s="388" t="e">
        <f t="shared" si="285"/>
        <v>#DIV/0!</v>
      </c>
      <c r="BZ301" s="392" t="e">
        <f t="shared" si="286"/>
        <v>#DIV/0!</v>
      </c>
      <c r="CA301" s="393" t="e">
        <f t="shared" si="295"/>
        <v>#DIV/0!</v>
      </c>
      <c r="CB301" s="390">
        <f t="shared" si="322"/>
        <v>4621.88</v>
      </c>
      <c r="CC301" s="18" t="e">
        <f t="shared" si="323"/>
        <v>#DIV/0!</v>
      </c>
    </row>
    <row r="302" spans="1:81" s="26" customFormat="1" ht="9" customHeight="1">
      <c r="A302" s="368">
        <v>244</v>
      </c>
      <c r="B302" s="129" t="s">
        <v>901</v>
      </c>
      <c r="C302" s="361">
        <v>365</v>
      </c>
      <c r="D302" s="396"/>
      <c r="E302" s="361"/>
      <c r="F302" s="361"/>
      <c r="G302" s="178">
        <f>ROUND(H302+U302+X302+Z302+AB302+AD302+AF302+AH302+AI302+AJ302+AK302+AL302,2)</f>
        <v>1286385.98</v>
      </c>
      <c r="H302" s="361">
        <f>I302+K302+M302+O302+Q302+S302</f>
        <v>0</v>
      </c>
      <c r="I302" s="190">
        <v>0</v>
      </c>
      <c r="J302" s="190">
        <v>0</v>
      </c>
      <c r="K302" s="190">
        <v>0</v>
      </c>
      <c r="L302" s="190">
        <v>0</v>
      </c>
      <c r="M302" s="190">
        <v>0</v>
      </c>
      <c r="N302" s="361">
        <v>0</v>
      </c>
      <c r="O302" s="361">
        <v>0</v>
      </c>
      <c r="P302" s="361">
        <v>0</v>
      </c>
      <c r="Q302" s="361">
        <v>0</v>
      </c>
      <c r="R302" s="361">
        <v>0</v>
      </c>
      <c r="S302" s="361">
        <v>0</v>
      </c>
      <c r="T302" s="103">
        <v>0</v>
      </c>
      <c r="U302" s="361">
        <v>0</v>
      </c>
      <c r="V302" s="361" t="s">
        <v>976</v>
      </c>
      <c r="W302" s="380">
        <v>401</v>
      </c>
      <c r="X302" s="361">
        <v>1228175.44</v>
      </c>
      <c r="Y302" s="380">
        <v>0</v>
      </c>
      <c r="Z302" s="380">
        <v>0</v>
      </c>
      <c r="AA302" s="380">
        <v>0</v>
      </c>
      <c r="AB302" s="380">
        <v>0</v>
      </c>
      <c r="AC302" s="380">
        <v>0</v>
      </c>
      <c r="AD302" s="380">
        <v>0</v>
      </c>
      <c r="AE302" s="380">
        <v>0</v>
      </c>
      <c r="AF302" s="380">
        <v>0</v>
      </c>
      <c r="AG302" s="380">
        <v>0</v>
      </c>
      <c r="AH302" s="380">
        <v>0</v>
      </c>
      <c r="AI302" s="380">
        <v>0</v>
      </c>
      <c r="AJ302" s="380">
        <v>38807.03</v>
      </c>
      <c r="AK302" s="380">
        <v>19403.509999999998</v>
      </c>
      <c r="AL302" s="380">
        <v>0</v>
      </c>
      <c r="AN302" s="390">
        <f>I302/'Приложение 1.1'!J300</f>
        <v>0</v>
      </c>
      <c r="AO302" s="390" t="e">
        <f t="shared" si="299"/>
        <v>#DIV/0!</v>
      </c>
      <c r="AP302" s="390" t="e">
        <f t="shared" si="300"/>
        <v>#DIV/0!</v>
      </c>
      <c r="AQ302" s="390" t="e">
        <f t="shared" si="301"/>
        <v>#DIV/0!</v>
      </c>
      <c r="AR302" s="390" t="e">
        <f t="shared" si="302"/>
        <v>#DIV/0!</v>
      </c>
      <c r="AS302" s="390" t="e">
        <f t="shared" si="303"/>
        <v>#DIV/0!</v>
      </c>
      <c r="AT302" s="390" t="e">
        <f t="shared" si="304"/>
        <v>#DIV/0!</v>
      </c>
      <c r="AU302" s="390">
        <f t="shared" si="305"/>
        <v>3062.7816458852867</v>
      </c>
      <c r="AV302" s="390" t="e">
        <f t="shared" si="306"/>
        <v>#DIV/0!</v>
      </c>
      <c r="AW302" s="390" t="e">
        <f t="shared" si="307"/>
        <v>#DIV/0!</v>
      </c>
      <c r="AX302" s="390" t="e">
        <f t="shared" si="308"/>
        <v>#DIV/0!</v>
      </c>
      <c r="AY302" s="390">
        <f>AI302/'Приложение 1.1'!J300</f>
        <v>0</v>
      </c>
      <c r="AZ302" s="390">
        <v>730.08</v>
      </c>
      <c r="BA302" s="390">
        <v>2070.12</v>
      </c>
      <c r="BB302" s="390">
        <v>848.92</v>
      </c>
      <c r="BC302" s="390">
        <v>819.73</v>
      </c>
      <c r="BD302" s="390">
        <v>611.5</v>
      </c>
      <c r="BE302" s="390">
        <v>1080.04</v>
      </c>
      <c r="BF302" s="390">
        <v>2102000</v>
      </c>
      <c r="BG302" s="390">
        <f t="shared" si="309"/>
        <v>4422.8500000000004</v>
      </c>
      <c r="BH302" s="390">
        <v>8748.57</v>
      </c>
      <c r="BI302" s="390">
        <v>3389.61</v>
      </c>
      <c r="BJ302" s="390">
        <v>5995.76</v>
      </c>
      <c r="BK302" s="390">
        <v>548.62</v>
      </c>
      <c r="BL302" s="391" t="str">
        <f t="shared" si="310"/>
        <v xml:space="preserve"> </v>
      </c>
      <c r="BM302" s="391" t="e">
        <f t="shared" si="311"/>
        <v>#DIV/0!</v>
      </c>
      <c r="BN302" s="391" t="e">
        <f t="shared" si="312"/>
        <v>#DIV/0!</v>
      </c>
      <c r="BO302" s="391" t="e">
        <f t="shared" si="313"/>
        <v>#DIV/0!</v>
      </c>
      <c r="BP302" s="391" t="e">
        <f t="shared" si="314"/>
        <v>#DIV/0!</v>
      </c>
      <c r="BQ302" s="391" t="e">
        <f t="shared" si="315"/>
        <v>#DIV/0!</v>
      </c>
      <c r="BR302" s="391" t="e">
        <f t="shared" si="316"/>
        <v>#DIV/0!</v>
      </c>
      <c r="BS302" s="391" t="str">
        <f t="shared" si="317"/>
        <v xml:space="preserve"> </v>
      </c>
      <c r="BT302" s="391" t="e">
        <f t="shared" si="318"/>
        <v>#DIV/0!</v>
      </c>
      <c r="BU302" s="391" t="e">
        <f t="shared" si="319"/>
        <v>#DIV/0!</v>
      </c>
      <c r="BV302" s="391" t="e">
        <f t="shared" si="320"/>
        <v>#DIV/0!</v>
      </c>
      <c r="BW302" s="391" t="str">
        <f t="shared" si="321"/>
        <v xml:space="preserve"> </v>
      </c>
      <c r="BY302" s="388">
        <f t="shared" si="285"/>
        <v>3.0167485189787282</v>
      </c>
      <c r="BZ302" s="392">
        <f t="shared" si="286"/>
        <v>1.5083738708035359</v>
      </c>
      <c r="CA302" s="393">
        <f t="shared" si="295"/>
        <v>3207.9450872817956</v>
      </c>
      <c r="CB302" s="390">
        <f t="shared" si="322"/>
        <v>4621.88</v>
      </c>
      <c r="CC302" s="18" t="str">
        <f t="shared" si="323"/>
        <v xml:space="preserve"> </v>
      </c>
    </row>
    <row r="303" spans="1:81" s="26" customFormat="1" ht="30.75" customHeight="1">
      <c r="A303" s="514" t="s">
        <v>421</v>
      </c>
      <c r="B303" s="514"/>
      <c r="C303" s="361">
        <f>SUM(C302)</f>
        <v>365</v>
      </c>
      <c r="D303" s="275"/>
      <c r="E303" s="269"/>
      <c r="F303" s="269"/>
      <c r="G303" s="361">
        <f>ROUND(SUM(G302),2)</f>
        <v>1286385.98</v>
      </c>
      <c r="H303" s="361">
        <f t="shared" ref="H303:AL303" si="329">SUM(H302)</f>
        <v>0</v>
      </c>
      <c r="I303" s="361">
        <f t="shared" si="329"/>
        <v>0</v>
      </c>
      <c r="J303" s="361">
        <f t="shared" si="329"/>
        <v>0</v>
      </c>
      <c r="K303" s="361">
        <f t="shared" si="329"/>
        <v>0</v>
      </c>
      <c r="L303" s="361">
        <f t="shared" si="329"/>
        <v>0</v>
      </c>
      <c r="M303" s="361">
        <f t="shared" si="329"/>
        <v>0</v>
      </c>
      <c r="N303" s="361">
        <f t="shared" si="329"/>
        <v>0</v>
      </c>
      <c r="O303" s="361">
        <f t="shared" si="329"/>
        <v>0</v>
      </c>
      <c r="P303" s="361">
        <f t="shared" si="329"/>
        <v>0</v>
      </c>
      <c r="Q303" s="361">
        <f t="shared" si="329"/>
        <v>0</v>
      </c>
      <c r="R303" s="361">
        <f t="shared" si="329"/>
        <v>0</v>
      </c>
      <c r="S303" s="361">
        <f t="shared" si="329"/>
        <v>0</v>
      </c>
      <c r="T303" s="103">
        <f t="shared" si="329"/>
        <v>0</v>
      </c>
      <c r="U303" s="361">
        <f t="shared" si="329"/>
        <v>0</v>
      </c>
      <c r="V303" s="269" t="s">
        <v>388</v>
      </c>
      <c r="W303" s="361">
        <f t="shared" si="329"/>
        <v>401</v>
      </c>
      <c r="X303" s="361">
        <f t="shared" si="329"/>
        <v>1228175.44</v>
      </c>
      <c r="Y303" s="361">
        <f t="shared" si="329"/>
        <v>0</v>
      </c>
      <c r="Z303" s="361">
        <f t="shared" si="329"/>
        <v>0</v>
      </c>
      <c r="AA303" s="361">
        <f t="shared" si="329"/>
        <v>0</v>
      </c>
      <c r="AB303" s="361">
        <f t="shared" si="329"/>
        <v>0</v>
      </c>
      <c r="AC303" s="361">
        <f t="shared" si="329"/>
        <v>0</v>
      </c>
      <c r="AD303" s="361">
        <f t="shared" si="329"/>
        <v>0</v>
      </c>
      <c r="AE303" s="361">
        <f t="shared" si="329"/>
        <v>0</v>
      </c>
      <c r="AF303" s="361">
        <f t="shared" si="329"/>
        <v>0</v>
      </c>
      <c r="AG303" s="361">
        <f t="shared" si="329"/>
        <v>0</v>
      </c>
      <c r="AH303" s="361">
        <f t="shared" si="329"/>
        <v>0</v>
      </c>
      <c r="AI303" s="361">
        <f t="shared" si="329"/>
        <v>0</v>
      </c>
      <c r="AJ303" s="361">
        <f t="shared" si="329"/>
        <v>38807.03</v>
      </c>
      <c r="AK303" s="361">
        <f t="shared" si="329"/>
        <v>19403.509999999998</v>
      </c>
      <c r="AL303" s="361">
        <f t="shared" si="329"/>
        <v>0</v>
      </c>
      <c r="AN303" s="390">
        <f>I303/'Приложение 1.1'!J301</f>
        <v>0</v>
      </c>
      <c r="AO303" s="390" t="e">
        <f t="shared" si="299"/>
        <v>#DIV/0!</v>
      </c>
      <c r="AP303" s="390" t="e">
        <f t="shared" si="300"/>
        <v>#DIV/0!</v>
      </c>
      <c r="AQ303" s="390" t="e">
        <f t="shared" si="301"/>
        <v>#DIV/0!</v>
      </c>
      <c r="AR303" s="390" t="e">
        <f t="shared" si="302"/>
        <v>#DIV/0!</v>
      </c>
      <c r="AS303" s="390" t="e">
        <f t="shared" si="303"/>
        <v>#DIV/0!</v>
      </c>
      <c r="AT303" s="390" t="e">
        <f t="shared" si="304"/>
        <v>#DIV/0!</v>
      </c>
      <c r="AU303" s="390">
        <f t="shared" si="305"/>
        <v>3062.7816458852867</v>
      </c>
      <c r="AV303" s="390" t="e">
        <f t="shared" si="306"/>
        <v>#DIV/0!</v>
      </c>
      <c r="AW303" s="390" t="e">
        <f t="shared" si="307"/>
        <v>#DIV/0!</v>
      </c>
      <c r="AX303" s="390" t="e">
        <f t="shared" si="308"/>
        <v>#DIV/0!</v>
      </c>
      <c r="AY303" s="390">
        <f>AI303/'Приложение 1.1'!J301</f>
        <v>0</v>
      </c>
      <c r="AZ303" s="390">
        <v>730.08</v>
      </c>
      <c r="BA303" s="390">
        <v>2070.12</v>
      </c>
      <c r="BB303" s="390">
        <v>848.92</v>
      </c>
      <c r="BC303" s="390">
        <v>819.73</v>
      </c>
      <c r="BD303" s="390">
        <v>611.5</v>
      </c>
      <c r="BE303" s="390">
        <v>1080.04</v>
      </c>
      <c r="BF303" s="390">
        <v>2102000</v>
      </c>
      <c r="BG303" s="390">
        <f t="shared" si="309"/>
        <v>4422.8500000000004</v>
      </c>
      <c r="BH303" s="390">
        <v>8748.57</v>
      </c>
      <c r="BI303" s="390">
        <v>3389.61</v>
      </c>
      <c r="BJ303" s="390">
        <v>5995.76</v>
      </c>
      <c r="BK303" s="390">
        <v>548.62</v>
      </c>
      <c r="BL303" s="391" t="str">
        <f t="shared" si="310"/>
        <v xml:space="preserve"> </v>
      </c>
      <c r="BM303" s="391" t="e">
        <f t="shared" si="311"/>
        <v>#DIV/0!</v>
      </c>
      <c r="BN303" s="391" t="e">
        <f t="shared" si="312"/>
        <v>#DIV/0!</v>
      </c>
      <c r="BO303" s="391" t="e">
        <f t="shared" si="313"/>
        <v>#DIV/0!</v>
      </c>
      <c r="BP303" s="391" t="e">
        <f t="shared" si="314"/>
        <v>#DIV/0!</v>
      </c>
      <c r="BQ303" s="391" t="e">
        <f t="shared" si="315"/>
        <v>#DIV/0!</v>
      </c>
      <c r="BR303" s="391" t="e">
        <f t="shared" si="316"/>
        <v>#DIV/0!</v>
      </c>
      <c r="BS303" s="391" t="str">
        <f t="shared" si="317"/>
        <v xml:space="preserve"> </v>
      </c>
      <c r="BT303" s="391" t="e">
        <f t="shared" si="318"/>
        <v>#DIV/0!</v>
      </c>
      <c r="BU303" s="391" t="e">
        <f t="shared" si="319"/>
        <v>#DIV/0!</v>
      </c>
      <c r="BV303" s="391" t="e">
        <f t="shared" si="320"/>
        <v>#DIV/0!</v>
      </c>
      <c r="BW303" s="391" t="str">
        <f t="shared" si="321"/>
        <v xml:space="preserve"> </v>
      </c>
      <c r="BY303" s="388">
        <f t="shared" si="285"/>
        <v>3.0167485189787282</v>
      </c>
      <c r="BZ303" s="392">
        <f t="shared" si="286"/>
        <v>1.5083738708035359</v>
      </c>
      <c r="CA303" s="393">
        <f t="shared" si="295"/>
        <v>3207.9450872817956</v>
      </c>
      <c r="CB303" s="390">
        <f t="shared" si="322"/>
        <v>4621.88</v>
      </c>
      <c r="CC303" s="18" t="str">
        <f t="shared" si="323"/>
        <v xml:space="preserve"> </v>
      </c>
    </row>
    <row r="304" spans="1:81" s="26" customFormat="1" ht="13.5" customHeight="1">
      <c r="A304" s="433" t="s">
        <v>350</v>
      </c>
      <c r="B304" s="434"/>
      <c r="C304" s="434"/>
      <c r="D304" s="434"/>
      <c r="E304" s="434"/>
      <c r="F304" s="434"/>
      <c r="G304" s="434"/>
      <c r="H304" s="434"/>
      <c r="I304" s="434"/>
      <c r="J304" s="434"/>
      <c r="K304" s="434"/>
      <c r="L304" s="434"/>
      <c r="M304" s="434"/>
      <c r="N304" s="434"/>
      <c r="O304" s="434"/>
      <c r="P304" s="434"/>
      <c r="Q304" s="434"/>
      <c r="R304" s="434"/>
      <c r="S304" s="434"/>
      <c r="T304" s="434"/>
      <c r="U304" s="434"/>
      <c r="V304" s="434"/>
      <c r="W304" s="434"/>
      <c r="X304" s="434"/>
      <c r="Y304" s="434"/>
      <c r="Z304" s="434"/>
      <c r="AA304" s="434"/>
      <c r="AB304" s="434"/>
      <c r="AC304" s="434"/>
      <c r="AD304" s="434"/>
      <c r="AE304" s="434"/>
      <c r="AF304" s="434"/>
      <c r="AG304" s="434"/>
      <c r="AH304" s="434"/>
      <c r="AI304" s="434"/>
      <c r="AJ304" s="434"/>
      <c r="AK304" s="434"/>
      <c r="AL304" s="435"/>
      <c r="AN304" s="390" t="e">
        <f>I304/'Приложение 1.1'!J302</f>
        <v>#DIV/0!</v>
      </c>
      <c r="AO304" s="390" t="e">
        <f t="shared" si="299"/>
        <v>#DIV/0!</v>
      </c>
      <c r="AP304" s="390" t="e">
        <f t="shared" si="300"/>
        <v>#DIV/0!</v>
      </c>
      <c r="AQ304" s="390" t="e">
        <f t="shared" si="301"/>
        <v>#DIV/0!</v>
      </c>
      <c r="AR304" s="390" t="e">
        <f t="shared" si="302"/>
        <v>#DIV/0!</v>
      </c>
      <c r="AS304" s="390" t="e">
        <f t="shared" si="303"/>
        <v>#DIV/0!</v>
      </c>
      <c r="AT304" s="390" t="e">
        <f t="shared" si="304"/>
        <v>#DIV/0!</v>
      </c>
      <c r="AU304" s="390" t="e">
        <f t="shared" si="305"/>
        <v>#DIV/0!</v>
      </c>
      <c r="AV304" s="390" t="e">
        <f t="shared" si="306"/>
        <v>#DIV/0!</v>
      </c>
      <c r="AW304" s="390" t="e">
        <f t="shared" si="307"/>
        <v>#DIV/0!</v>
      </c>
      <c r="AX304" s="390" t="e">
        <f t="shared" si="308"/>
        <v>#DIV/0!</v>
      </c>
      <c r="AY304" s="390" t="e">
        <f>AI304/'Приложение 1.1'!J302</f>
        <v>#DIV/0!</v>
      </c>
      <c r="AZ304" s="390">
        <v>730.08</v>
      </c>
      <c r="BA304" s="390">
        <v>2070.12</v>
      </c>
      <c r="BB304" s="390">
        <v>848.92</v>
      </c>
      <c r="BC304" s="390">
        <v>819.73</v>
      </c>
      <c r="BD304" s="390">
        <v>611.5</v>
      </c>
      <c r="BE304" s="390">
        <v>1080.04</v>
      </c>
      <c r="BF304" s="390">
        <v>2102000</v>
      </c>
      <c r="BG304" s="390">
        <f t="shared" si="309"/>
        <v>4422.8500000000004</v>
      </c>
      <c r="BH304" s="390">
        <v>8748.57</v>
      </c>
      <c r="BI304" s="390">
        <v>3389.61</v>
      </c>
      <c r="BJ304" s="390">
        <v>5995.76</v>
      </c>
      <c r="BK304" s="390">
        <v>548.62</v>
      </c>
      <c r="BL304" s="391" t="e">
        <f t="shared" si="310"/>
        <v>#DIV/0!</v>
      </c>
      <c r="BM304" s="391" t="e">
        <f t="shared" si="311"/>
        <v>#DIV/0!</v>
      </c>
      <c r="BN304" s="391" t="e">
        <f t="shared" si="312"/>
        <v>#DIV/0!</v>
      </c>
      <c r="BO304" s="391" t="e">
        <f t="shared" si="313"/>
        <v>#DIV/0!</v>
      </c>
      <c r="BP304" s="391" t="e">
        <f t="shared" si="314"/>
        <v>#DIV/0!</v>
      </c>
      <c r="BQ304" s="391" t="e">
        <f t="shared" si="315"/>
        <v>#DIV/0!</v>
      </c>
      <c r="BR304" s="391" t="e">
        <f t="shared" si="316"/>
        <v>#DIV/0!</v>
      </c>
      <c r="BS304" s="391" t="e">
        <f t="shared" si="317"/>
        <v>#DIV/0!</v>
      </c>
      <c r="BT304" s="391" t="e">
        <f t="shared" si="318"/>
        <v>#DIV/0!</v>
      </c>
      <c r="BU304" s="391" t="e">
        <f t="shared" si="319"/>
        <v>#DIV/0!</v>
      </c>
      <c r="BV304" s="391" t="e">
        <f t="shared" si="320"/>
        <v>#DIV/0!</v>
      </c>
      <c r="BW304" s="391" t="e">
        <f t="shared" si="321"/>
        <v>#DIV/0!</v>
      </c>
      <c r="BY304" s="388" t="e">
        <f t="shared" si="285"/>
        <v>#DIV/0!</v>
      </c>
      <c r="BZ304" s="392" t="e">
        <f t="shared" si="286"/>
        <v>#DIV/0!</v>
      </c>
      <c r="CA304" s="393" t="e">
        <f t="shared" si="295"/>
        <v>#DIV/0!</v>
      </c>
      <c r="CB304" s="390">
        <f t="shared" si="322"/>
        <v>4621.88</v>
      </c>
      <c r="CC304" s="18" t="e">
        <f t="shared" si="323"/>
        <v>#DIV/0!</v>
      </c>
    </row>
    <row r="305" spans="1:81" s="26" customFormat="1" ht="9" customHeight="1">
      <c r="A305" s="368">
        <v>245</v>
      </c>
      <c r="B305" s="129" t="s">
        <v>903</v>
      </c>
      <c r="C305" s="361">
        <v>590.04</v>
      </c>
      <c r="D305" s="396"/>
      <c r="E305" s="361"/>
      <c r="F305" s="361"/>
      <c r="G305" s="178">
        <f>ROUND(H305+U305+X305+Z305+AB305+AD305+AF305+AH305+AI305+AJ305+AK305+AL305,2)</f>
        <v>1784716.26</v>
      </c>
      <c r="H305" s="361">
        <f>I305+K305+M305+O305+Q305+S305</f>
        <v>0</v>
      </c>
      <c r="I305" s="190">
        <v>0</v>
      </c>
      <c r="J305" s="190">
        <v>0</v>
      </c>
      <c r="K305" s="190">
        <v>0</v>
      </c>
      <c r="L305" s="190">
        <v>0</v>
      </c>
      <c r="M305" s="190">
        <v>0</v>
      </c>
      <c r="N305" s="361">
        <v>0</v>
      </c>
      <c r="O305" s="361">
        <v>0</v>
      </c>
      <c r="P305" s="361">
        <v>0</v>
      </c>
      <c r="Q305" s="361">
        <v>0</v>
      </c>
      <c r="R305" s="361">
        <v>0</v>
      </c>
      <c r="S305" s="361">
        <v>0</v>
      </c>
      <c r="T305" s="103">
        <v>0</v>
      </c>
      <c r="U305" s="361">
        <v>0</v>
      </c>
      <c r="V305" s="361" t="s">
        <v>976</v>
      </c>
      <c r="W305" s="380">
        <v>498.2</v>
      </c>
      <c r="X305" s="361">
        <v>1705917.83</v>
      </c>
      <c r="Y305" s="380">
        <v>0</v>
      </c>
      <c r="Z305" s="380">
        <v>0</v>
      </c>
      <c r="AA305" s="380">
        <v>0</v>
      </c>
      <c r="AB305" s="380">
        <v>0</v>
      </c>
      <c r="AC305" s="380">
        <v>0</v>
      </c>
      <c r="AD305" s="380">
        <v>0</v>
      </c>
      <c r="AE305" s="380">
        <v>0</v>
      </c>
      <c r="AF305" s="380">
        <v>0</v>
      </c>
      <c r="AG305" s="380">
        <v>0</v>
      </c>
      <c r="AH305" s="380">
        <v>0</v>
      </c>
      <c r="AI305" s="380">
        <v>0</v>
      </c>
      <c r="AJ305" s="380">
        <v>51527.32</v>
      </c>
      <c r="AK305" s="380">
        <v>27271.11</v>
      </c>
      <c r="AL305" s="380">
        <v>0</v>
      </c>
      <c r="AN305" s="390">
        <f>I305/'Приложение 1.1'!J303</f>
        <v>0</v>
      </c>
      <c r="AO305" s="390" t="e">
        <f t="shared" si="299"/>
        <v>#DIV/0!</v>
      </c>
      <c r="AP305" s="390" t="e">
        <f t="shared" si="300"/>
        <v>#DIV/0!</v>
      </c>
      <c r="AQ305" s="390" t="e">
        <f t="shared" si="301"/>
        <v>#DIV/0!</v>
      </c>
      <c r="AR305" s="390" t="e">
        <f t="shared" si="302"/>
        <v>#DIV/0!</v>
      </c>
      <c r="AS305" s="390" t="e">
        <f t="shared" si="303"/>
        <v>#DIV/0!</v>
      </c>
      <c r="AT305" s="390" t="e">
        <f t="shared" si="304"/>
        <v>#DIV/0!</v>
      </c>
      <c r="AU305" s="390">
        <f t="shared" si="305"/>
        <v>3424.1626455238861</v>
      </c>
      <c r="AV305" s="390" t="e">
        <f t="shared" si="306"/>
        <v>#DIV/0!</v>
      </c>
      <c r="AW305" s="390" t="e">
        <f t="shared" si="307"/>
        <v>#DIV/0!</v>
      </c>
      <c r="AX305" s="390" t="e">
        <f t="shared" si="308"/>
        <v>#DIV/0!</v>
      </c>
      <c r="AY305" s="390">
        <f>AI305/'Приложение 1.1'!J303</f>
        <v>0</v>
      </c>
      <c r="AZ305" s="390">
        <v>730.08</v>
      </c>
      <c r="BA305" s="390">
        <v>2070.12</v>
      </c>
      <c r="BB305" s="390">
        <v>848.92</v>
      </c>
      <c r="BC305" s="390">
        <v>819.73</v>
      </c>
      <c r="BD305" s="390">
        <v>611.5</v>
      </c>
      <c r="BE305" s="390">
        <v>1080.04</v>
      </c>
      <c r="BF305" s="390">
        <v>2102000</v>
      </c>
      <c r="BG305" s="390">
        <f t="shared" si="309"/>
        <v>4422.8500000000004</v>
      </c>
      <c r="BH305" s="390">
        <v>8748.57</v>
      </c>
      <c r="BI305" s="390">
        <v>3389.61</v>
      </c>
      <c r="BJ305" s="390">
        <v>5995.76</v>
      </c>
      <c r="BK305" s="390">
        <v>548.62</v>
      </c>
      <c r="BL305" s="391" t="str">
        <f t="shared" si="310"/>
        <v xml:space="preserve"> </v>
      </c>
      <c r="BM305" s="391" t="e">
        <f t="shared" si="311"/>
        <v>#DIV/0!</v>
      </c>
      <c r="BN305" s="391" t="e">
        <f t="shared" si="312"/>
        <v>#DIV/0!</v>
      </c>
      <c r="BO305" s="391" t="e">
        <f t="shared" si="313"/>
        <v>#DIV/0!</v>
      </c>
      <c r="BP305" s="391" t="e">
        <f t="shared" si="314"/>
        <v>#DIV/0!</v>
      </c>
      <c r="BQ305" s="391" t="e">
        <f t="shared" si="315"/>
        <v>#DIV/0!</v>
      </c>
      <c r="BR305" s="391" t="e">
        <f t="shared" si="316"/>
        <v>#DIV/0!</v>
      </c>
      <c r="BS305" s="391" t="str">
        <f t="shared" si="317"/>
        <v xml:space="preserve"> </v>
      </c>
      <c r="BT305" s="391" t="e">
        <f t="shared" si="318"/>
        <v>#DIV/0!</v>
      </c>
      <c r="BU305" s="391" t="e">
        <f t="shared" si="319"/>
        <v>#DIV/0!</v>
      </c>
      <c r="BV305" s="391" t="e">
        <f t="shared" si="320"/>
        <v>#DIV/0!</v>
      </c>
      <c r="BW305" s="391" t="str">
        <f t="shared" si="321"/>
        <v xml:space="preserve"> </v>
      </c>
      <c r="BY305" s="388">
        <f t="shared" si="285"/>
        <v>2.8871435283499913</v>
      </c>
      <c r="BZ305" s="392">
        <f t="shared" si="286"/>
        <v>1.5280361708588905</v>
      </c>
      <c r="CA305" s="393">
        <f t="shared" si="295"/>
        <v>3582.3289040545965</v>
      </c>
      <c r="CB305" s="390">
        <f t="shared" si="322"/>
        <v>4621.88</v>
      </c>
      <c r="CC305" s="18" t="str">
        <f t="shared" si="323"/>
        <v xml:space="preserve"> </v>
      </c>
    </row>
    <row r="306" spans="1:81" s="26" customFormat="1" ht="25.5" customHeight="1">
      <c r="A306" s="514" t="s">
        <v>349</v>
      </c>
      <c r="B306" s="514"/>
      <c r="C306" s="361">
        <f>SUM(C305)</f>
        <v>590.04</v>
      </c>
      <c r="D306" s="275"/>
      <c r="E306" s="269"/>
      <c r="F306" s="269"/>
      <c r="G306" s="361">
        <f>ROUND(SUM(G305),2)</f>
        <v>1784716.26</v>
      </c>
      <c r="H306" s="361">
        <f t="shared" ref="H306:AL306" si="330">SUM(H305)</f>
        <v>0</v>
      </c>
      <c r="I306" s="361">
        <f t="shared" si="330"/>
        <v>0</v>
      </c>
      <c r="J306" s="361">
        <f t="shared" si="330"/>
        <v>0</v>
      </c>
      <c r="K306" s="361">
        <f t="shared" si="330"/>
        <v>0</v>
      </c>
      <c r="L306" s="361">
        <f t="shared" si="330"/>
        <v>0</v>
      </c>
      <c r="M306" s="361">
        <f t="shared" si="330"/>
        <v>0</v>
      </c>
      <c r="N306" s="361">
        <f t="shared" si="330"/>
        <v>0</v>
      </c>
      <c r="O306" s="361">
        <f t="shared" si="330"/>
        <v>0</v>
      </c>
      <c r="P306" s="361">
        <f t="shared" si="330"/>
        <v>0</v>
      </c>
      <c r="Q306" s="361">
        <f t="shared" si="330"/>
        <v>0</v>
      </c>
      <c r="R306" s="361">
        <f t="shared" si="330"/>
        <v>0</v>
      </c>
      <c r="S306" s="361">
        <f t="shared" si="330"/>
        <v>0</v>
      </c>
      <c r="T306" s="103">
        <f t="shared" si="330"/>
        <v>0</v>
      </c>
      <c r="U306" s="361">
        <f t="shared" si="330"/>
        <v>0</v>
      </c>
      <c r="V306" s="269" t="s">
        <v>388</v>
      </c>
      <c r="W306" s="361">
        <f t="shared" si="330"/>
        <v>498.2</v>
      </c>
      <c r="X306" s="361">
        <f t="shared" si="330"/>
        <v>1705917.83</v>
      </c>
      <c r="Y306" s="361">
        <f t="shared" si="330"/>
        <v>0</v>
      </c>
      <c r="Z306" s="361">
        <f t="shared" si="330"/>
        <v>0</v>
      </c>
      <c r="AA306" s="361">
        <f t="shared" si="330"/>
        <v>0</v>
      </c>
      <c r="AB306" s="361">
        <f t="shared" si="330"/>
        <v>0</v>
      </c>
      <c r="AC306" s="361">
        <f t="shared" si="330"/>
        <v>0</v>
      </c>
      <c r="AD306" s="361">
        <f t="shared" si="330"/>
        <v>0</v>
      </c>
      <c r="AE306" s="361">
        <f t="shared" si="330"/>
        <v>0</v>
      </c>
      <c r="AF306" s="361">
        <f t="shared" si="330"/>
        <v>0</v>
      </c>
      <c r="AG306" s="361">
        <f t="shared" si="330"/>
        <v>0</v>
      </c>
      <c r="AH306" s="361">
        <f t="shared" si="330"/>
        <v>0</v>
      </c>
      <c r="AI306" s="361">
        <f t="shared" si="330"/>
        <v>0</v>
      </c>
      <c r="AJ306" s="361">
        <f t="shared" si="330"/>
        <v>51527.32</v>
      </c>
      <c r="AK306" s="361">
        <f t="shared" si="330"/>
        <v>27271.11</v>
      </c>
      <c r="AL306" s="361">
        <f t="shared" si="330"/>
        <v>0</v>
      </c>
      <c r="AN306" s="390">
        <f>I306/'Приложение 1.1'!J304</f>
        <v>0</v>
      </c>
      <c r="AO306" s="390" t="e">
        <f t="shared" si="299"/>
        <v>#DIV/0!</v>
      </c>
      <c r="AP306" s="390" t="e">
        <f t="shared" si="300"/>
        <v>#DIV/0!</v>
      </c>
      <c r="AQ306" s="390" t="e">
        <f t="shared" si="301"/>
        <v>#DIV/0!</v>
      </c>
      <c r="AR306" s="390" t="e">
        <f t="shared" si="302"/>
        <v>#DIV/0!</v>
      </c>
      <c r="AS306" s="390" t="e">
        <f t="shared" si="303"/>
        <v>#DIV/0!</v>
      </c>
      <c r="AT306" s="390" t="e">
        <f t="shared" si="304"/>
        <v>#DIV/0!</v>
      </c>
      <c r="AU306" s="390">
        <f t="shared" si="305"/>
        <v>3424.1626455238861</v>
      </c>
      <c r="AV306" s="390" t="e">
        <f t="shared" si="306"/>
        <v>#DIV/0!</v>
      </c>
      <c r="AW306" s="390" t="e">
        <f t="shared" si="307"/>
        <v>#DIV/0!</v>
      </c>
      <c r="AX306" s="390" t="e">
        <f t="shared" si="308"/>
        <v>#DIV/0!</v>
      </c>
      <c r="AY306" s="390">
        <f>AI306/'Приложение 1.1'!J304</f>
        <v>0</v>
      </c>
      <c r="AZ306" s="390">
        <v>730.08</v>
      </c>
      <c r="BA306" s="390">
        <v>2070.12</v>
      </c>
      <c r="BB306" s="390">
        <v>848.92</v>
      </c>
      <c r="BC306" s="390">
        <v>819.73</v>
      </c>
      <c r="BD306" s="390">
        <v>611.5</v>
      </c>
      <c r="BE306" s="390">
        <v>1080.04</v>
      </c>
      <c r="BF306" s="390">
        <v>2102000</v>
      </c>
      <c r="BG306" s="390">
        <f t="shared" si="309"/>
        <v>4422.8500000000004</v>
      </c>
      <c r="BH306" s="390">
        <v>8748.57</v>
      </c>
      <c r="BI306" s="390">
        <v>3389.61</v>
      </c>
      <c r="BJ306" s="390">
        <v>5995.76</v>
      </c>
      <c r="BK306" s="390">
        <v>548.62</v>
      </c>
      <c r="BL306" s="391" t="str">
        <f t="shared" si="310"/>
        <v xml:space="preserve"> </v>
      </c>
      <c r="BM306" s="391" t="e">
        <f t="shared" si="311"/>
        <v>#DIV/0!</v>
      </c>
      <c r="BN306" s="391" t="e">
        <f t="shared" si="312"/>
        <v>#DIV/0!</v>
      </c>
      <c r="BO306" s="391" t="e">
        <f t="shared" si="313"/>
        <v>#DIV/0!</v>
      </c>
      <c r="BP306" s="391" t="e">
        <f t="shared" si="314"/>
        <v>#DIV/0!</v>
      </c>
      <c r="BQ306" s="391" t="e">
        <f t="shared" si="315"/>
        <v>#DIV/0!</v>
      </c>
      <c r="BR306" s="391" t="e">
        <f t="shared" si="316"/>
        <v>#DIV/0!</v>
      </c>
      <c r="BS306" s="391" t="str">
        <f t="shared" si="317"/>
        <v xml:space="preserve"> </v>
      </c>
      <c r="BT306" s="391" t="e">
        <f t="shared" si="318"/>
        <v>#DIV/0!</v>
      </c>
      <c r="BU306" s="391" t="e">
        <f t="shared" si="319"/>
        <v>#DIV/0!</v>
      </c>
      <c r="BV306" s="391" t="e">
        <f t="shared" si="320"/>
        <v>#DIV/0!</v>
      </c>
      <c r="BW306" s="391" t="str">
        <f t="shared" si="321"/>
        <v xml:space="preserve"> </v>
      </c>
      <c r="BY306" s="388">
        <f t="shared" si="285"/>
        <v>2.8871435283499913</v>
      </c>
      <c r="BZ306" s="392">
        <f t="shared" si="286"/>
        <v>1.5280361708588905</v>
      </c>
      <c r="CA306" s="393">
        <f t="shared" si="295"/>
        <v>3582.3289040545965</v>
      </c>
      <c r="CB306" s="390">
        <f t="shared" si="322"/>
        <v>4621.88</v>
      </c>
      <c r="CC306" s="18" t="str">
        <f t="shared" si="323"/>
        <v xml:space="preserve"> </v>
      </c>
    </row>
    <row r="307" spans="1:81" s="26" customFormat="1" ht="12.75" customHeight="1">
      <c r="A307" s="433" t="s">
        <v>430</v>
      </c>
      <c r="B307" s="434"/>
      <c r="C307" s="434"/>
      <c r="D307" s="434"/>
      <c r="E307" s="434"/>
      <c r="F307" s="434"/>
      <c r="G307" s="434"/>
      <c r="H307" s="434"/>
      <c r="I307" s="434"/>
      <c r="J307" s="434"/>
      <c r="K307" s="434"/>
      <c r="L307" s="434"/>
      <c r="M307" s="434"/>
      <c r="N307" s="434"/>
      <c r="O307" s="434"/>
      <c r="P307" s="434"/>
      <c r="Q307" s="434"/>
      <c r="R307" s="434"/>
      <c r="S307" s="434"/>
      <c r="T307" s="434"/>
      <c r="U307" s="434"/>
      <c r="V307" s="434"/>
      <c r="W307" s="434"/>
      <c r="X307" s="434"/>
      <c r="Y307" s="434"/>
      <c r="Z307" s="434"/>
      <c r="AA307" s="434"/>
      <c r="AB307" s="434"/>
      <c r="AC307" s="434"/>
      <c r="AD307" s="434"/>
      <c r="AE307" s="434"/>
      <c r="AF307" s="434"/>
      <c r="AG307" s="434"/>
      <c r="AH307" s="434"/>
      <c r="AI307" s="434"/>
      <c r="AJ307" s="434"/>
      <c r="AK307" s="434"/>
      <c r="AL307" s="435"/>
      <c r="AN307" s="390" t="e">
        <f>I307/'Приложение 1.1'!J305</f>
        <v>#DIV/0!</v>
      </c>
      <c r="AO307" s="390" t="e">
        <f t="shared" si="299"/>
        <v>#DIV/0!</v>
      </c>
      <c r="AP307" s="390" t="e">
        <f t="shared" si="300"/>
        <v>#DIV/0!</v>
      </c>
      <c r="AQ307" s="390" t="e">
        <f t="shared" si="301"/>
        <v>#DIV/0!</v>
      </c>
      <c r="AR307" s="390" t="e">
        <f t="shared" si="302"/>
        <v>#DIV/0!</v>
      </c>
      <c r="AS307" s="390" t="e">
        <f t="shared" si="303"/>
        <v>#DIV/0!</v>
      </c>
      <c r="AT307" s="390" t="e">
        <f t="shared" si="304"/>
        <v>#DIV/0!</v>
      </c>
      <c r="AU307" s="390" t="e">
        <f t="shared" si="305"/>
        <v>#DIV/0!</v>
      </c>
      <c r="AV307" s="390" t="e">
        <f t="shared" si="306"/>
        <v>#DIV/0!</v>
      </c>
      <c r="AW307" s="390" t="e">
        <f t="shared" si="307"/>
        <v>#DIV/0!</v>
      </c>
      <c r="AX307" s="390" t="e">
        <f t="shared" si="308"/>
        <v>#DIV/0!</v>
      </c>
      <c r="AY307" s="390" t="e">
        <f>AI307/'Приложение 1.1'!J305</f>
        <v>#DIV/0!</v>
      </c>
      <c r="AZ307" s="390">
        <v>730.08</v>
      </c>
      <c r="BA307" s="390">
        <v>2070.12</v>
      </c>
      <c r="BB307" s="390">
        <v>848.92</v>
      </c>
      <c r="BC307" s="390">
        <v>819.73</v>
      </c>
      <c r="BD307" s="390">
        <v>611.5</v>
      </c>
      <c r="BE307" s="390">
        <v>1080.04</v>
      </c>
      <c r="BF307" s="390">
        <v>2102000</v>
      </c>
      <c r="BG307" s="390">
        <f t="shared" si="309"/>
        <v>4422.8500000000004</v>
      </c>
      <c r="BH307" s="390">
        <v>8748.57</v>
      </c>
      <c r="BI307" s="390">
        <v>3389.61</v>
      </c>
      <c r="BJ307" s="390">
        <v>5995.76</v>
      </c>
      <c r="BK307" s="390">
        <v>548.62</v>
      </c>
      <c r="BL307" s="391" t="e">
        <f t="shared" si="310"/>
        <v>#DIV/0!</v>
      </c>
      <c r="BM307" s="391" t="e">
        <f t="shared" si="311"/>
        <v>#DIV/0!</v>
      </c>
      <c r="BN307" s="391" t="e">
        <f t="shared" si="312"/>
        <v>#DIV/0!</v>
      </c>
      <c r="BO307" s="391" t="e">
        <f t="shared" si="313"/>
        <v>#DIV/0!</v>
      </c>
      <c r="BP307" s="391" t="e">
        <f t="shared" si="314"/>
        <v>#DIV/0!</v>
      </c>
      <c r="BQ307" s="391" t="e">
        <f t="shared" si="315"/>
        <v>#DIV/0!</v>
      </c>
      <c r="BR307" s="391" t="e">
        <f t="shared" si="316"/>
        <v>#DIV/0!</v>
      </c>
      <c r="BS307" s="391" t="e">
        <f t="shared" si="317"/>
        <v>#DIV/0!</v>
      </c>
      <c r="BT307" s="391" t="e">
        <f t="shared" si="318"/>
        <v>#DIV/0!</v>
      </c>
      <c r="BU307" s="391" t="e">
        <f t="shared" si="319"/>
        <v>#DIV/0!</v>
      </c>
      <c r="BV307" s="391" t="e">
        <f t="shared" si="320"/>
        <v>#DIV/0!</v>
      </c>
      <c r="BW307" s="391" t="e">
        <f t="shared" si="321"/>
        <v>#DIV/0!</v>
      </c>
      <c r="BY307" s="388" t="e">
        <f t="shared" si="285"/>
        <v>#DIV/0!</v>
      </c>
      <c r="BZ307" s="392" t="e">
        <f t="shared" si="286"/>
        <v>#DIV/0!</v>
      </c>
      <c r="CA307" s="393" t="e">
        <f t="shared" si="295"/>
        <v>#DIV/0!</v>
      </c>
      <c r="CB307" s="390">
        <f t="shared" si="322"/>
        <v>4621.88</v>
      </c>
      <c r="CC307" s="18" t="e">
        <f t="shared" si="323"/>
        <v>#DIV/0!</v>
      </c>
    </row>
    <row r="308" spans="1:81" s="26" customFormat="1" ht="9" customHeight="1">
      <c r="A308" s="157">
        <v>246</v>
      </c>
      <c r="B308" s="375" t="s">
        <v>909</v>
      </c>
      <c r="C308" s="162">
        <v>923.2</v>
      </c>
      <c r="D308" s="396"/>
      <c r="E308" s="162"/>
      <c r="F308" s="162"/>
      <c r="G308" s="162">
        <f>ROUND(H308+U308+X308+Z308+AB308+AD308+AF308+AH308+AI308+AJ308+AK308+AL308,2)</f>
        <v>178123.26</v>
      </c>
      <c r="H308" s="361">
        <f>ROUND(I308+K308+M308+O308+Q308+S308,2)</f>
        <v>165575.67999999999</v>
      </c>
      <c r="I308" s="190">
        <v>0</v>
      </c>
      <c r="J308" s="190">
        <v>0</v>
      </c>
      <c r="K308" s="190">
        <v>0</v>
      </c>
      <c r="L308" s="190">
        <v>196.75</v>
      </c>
      <c r="M308" s="178">
        <v>165575.67999999999</v>
      </c>
      <c r="N308" s="361">
        <v>0</v>
      </c>
      <c r="O308" s="361">
        <v>0</v>
      </c>
      <c r="P308" s="361">
        <v>0</v>
      </c>
      <c r="Q308" s="361">
        <v>0</v>
      </c>
      <c r="R308" s="361">
        <v>0</v>
      </c>
      <c r="S308" s="361">
        <v>0</v>
      </c>
      <c r="T308" s="103">
        <v>0</v>
      </c>
      <c r="U308" s="361">
        <v>0</v>
      </c>
      <c r="V308" s="162"/>
      <c r="W308" s="380">
        <v>0</v>
      </c>
      <c r="X308" s="361">
        <v>0</v>
      </c>
      <c r="Y308" s="380">
        <v>0</v>
      </c>
      <c r="Z308" s="380">
        <v>0</v>
      </c>
      <c r="AA308" s="380">
        <v>0</v>
      </c>
      <c r="AB308" s="380">
        <v>0</v>
      </c>
      <c r="AC308" s="380">
        <v>0</v>
      </c>
      <c r="AD308" s="380">
        <v>0</v>
      </c>
      <c r="AE308" s="380">
        <v>0</v>
      </c>
      <c r="AF308" s="380">
        <v>0</v>
      </c>
      <c r="AG308" s="380">
        <v>0</v>
      </c>
      <c r="AH308" s="380">
        <v>0</v>
      </c>
      <c r="AI308" s="380">
        <v>0</v>
      </c>
      <c r="AJ308" s="380">
        <v>8393.27</v>
      </c>
      <c r="AK308" s="380">
        <v>4154.3100000000004</v>
      </c>
      <c r="AL308" s="380">
        <v>0</v>
      </c>
      <c r="AN308" s="390">
        <f>I308/'Приложение 1.1'!J306</f>
        <v>0</v>
      </c>
      <c r="AO308" s="390" t="e">
        <f t="shared" si="299"/>
        <v>#DIV/0!</v>
      </c>
      <c r="AP308" s="390">
        <f t="shared" si="300"/>
        <v>841.55364675984754</v>
      </c>
      <c r="AQ308" s="390" t="e">
        <f t="shared" si="301"/>
        <v>#DIV/0!</v>
      </c>
      <c r="AR308" s="390" t="e">
        <f t="shared" si="302"/>
        <v>#DIV/0!</v>
      </c>
      <c r="AS308" s="390" t="e">
        <f t="shared" si="303"/>
        <v>#DIV/0!</v>
      </c>
      <c r="AT308" s="390" t="e">
        <f t="shared" si="304"/>
        <v>#DIV/0!</v>
      </c>
      <c r="AU308" s="390" t="e">
        <f t="shared" si="305"/>
        <v>#DIV/0!</v>
      </c>
      <c r="AV308" s="390" t="e">
        <f t="shared" si="306"/>
        <v>#DIV/0!</v>
      </c>
      <c r="AW308" s="390" t="e">
        <f t="shared" si="307"/>
        <v>#DIV/0!</v>
      </c>
      <c r="AX308" s="390" t="e">
        <f t="shared" si="308"/>
        <v>#DIV/0!</v>
      </c>
      <c r="AY308" s="390">
        <f>AI308/'Приложение 1.1'!J306</f>
        <v>0</v>
      </c>
      <c r="AZ308" s="390">
        <v>730.08</v>
      </c>
      <c r="BA308" s="390">
        <v>2070.12</v>
      </c>
      <c r="BB308" s="390">
        <v>848.92</v>
      </c>
      <c r="BC308" s="390">
        <v>819.73</v>
      </c>
      <c r="BD308" s="390">
        <v>611.5</v>
      </c>
      <c r="BE308" s="390">
        <v>1080.04</v>
      </c>
      <c r="BF308" s="390">
        <v>2102000</v>
      </c>
      <c r="BG308" s="390">
        <f t="shared" si="309"/>
        <v>4422.8500000000004</v>
      </c>
      <c r="BH308" s="390">
        <v>8748.57</v>
      </c>
      <c r="BI308" s="390">
        <v>3389.61</v>
      </c>
      <c r="BJ308" s="390">
        <v>5995.76</v>
      </c>
      <c r="BK308" s="390">
        <v>548.62</v>
      </c>
      <c r="BL308" s="391" t="str">
        <f t="shared" si="310"/>
        <v xml:space="preserve"> </v>
      </c>
      <c r="BM308" s="391" t="e">
        <f t="shared" si="311"/>
        <v>#DIV/0!</v>
      </c>
      <c r="BN308" s="391" t="str">
        <f t="shared" si="312"/>
        <v xml:space="preserve"> </v>
      </c>
      <c r="BO308" s="391" t="e">
        <f t="shared" si="313"/>
        <v>#DIV/0!</v>
      </c>
      <c r="BP308" s="391" t="e">
        <f t="shared" si="314"/>
        <v>#DIV/0!</v>
      </c>
      <c r="BQ308" s="391" t="e">
        <f t="shared" si="315"/>
        <v>#DIV/0!</v>
      </c>
      <c r="BR308" s="391" t="e">
        <f t="shared" si="316"/>
        <v>#DIV/0!</v>
      </c>
      <c r="BS308" s="391" t="e">
        <f t="shared" si="317"/>
        <v>#DIV/0!</v>
      </c>
      <c r="BT308" s="391" t="e">
        <f t="shared" si="318"/>
        <v>#DIV/0!</v>
      </c>
      <c r="BU308" s="391" t="e">
        <f t="shared" si="319"/>
        <v>#DIV/0!</v>
      </c>
      <c r="BV308" s="391" t="e">
        <f t="shared" si="320"/>
        <v>#DIV/0!</v>
      </c>
      <c r="BW308" s="391" t="str">
        <f t="shared" si="321"/>
        <v xml:space="preserve"> </v>
      </c>
      <c r="BY308" s="388">
        <f t="shared" si="285"/>
        <v>4.7120572574294899</v>
      </c>
      <c r="BZ308" s="392">
        <f t="shared" si="286"/>
        <v>2.3322669930923117</v>
      </c>
      <c r="CA308" s="393" t="e">
        <f t="shared" si="295"/>
        <v>#DIV/0!</v>
      </c>
      <c r="CB308" s="390">
        <f t="shared" si="322"/>
        <v>4621.88</v>
      </c>
      <c r="CC308" s="18" t="e">
        <f t="shared" si="323"/>
        <v>#DIV/0!</v>
      </c>
    </row>
    <row r="309" spans="1:81" s="26" customFormat="1" ht="9" customHeight="1">
      <c r="A309" s="157">
        <v>247</v>
      </c>
      <c r="B309" s="375" t="s">
        <v>910</v>
      </c>
      <c r="C309" s="162">
        <v>918.48</v>
      </c>
      <c r="D309" s="396"/>
      <c r="E309" s="162"/>
      <c r="F309" s="162"/>
      <c r="G309" s="162">
        <f>ROUND(H309+U309+X309+Z309+AB309+AD309+AF309+AH309+AI309+AJ309+AK309+AL309,2)</f>
        <v>177104.17</v>
      </c>
      <c r="H309" s="361">
        <f>ROUND(I309+K309+M309+O309+Q309+S309,2)</f>
        <v>164578.63</v>
      </c>
      <c r="I309" s="190">
        <v>0</v>
      </c>
      <c r="J309" s="190">
        <v>0</v>
      </c>
      <c r="K309" s="190">
        <v>0</v>
      </c>
      <c r="L309" s="190">
        <v>196.75</v>
      </c>
      <c r="M309" s="178">
        <v>164578.63</v>
      </c>
      <c r="N309" s="361">
        <v>0</v>
      </c>
      <c r="O309" s="361">
        <v>0</v>
      </c>
      <c r="P309" s="361">
        <v>0</v>
      </c>
      <c r="Q309" s="361">
        <v>0</v>
      </c>
      <c r="R309" s="361">
        <v>0</v>
      </c>
      <c r="S309" s="361">
        <v>0</v>
      </c>
      <c r="T309" s="103">
        <v>0</v>
      </c>
      <c r="U309" s="361">
        <v>0</v>
      </c>
      <c r="V309" s="162"/>
      <c r="W309" s="380">
        <v>0</v>
      </c>
      <c r="X309" s="361">
        <v>0</v>
      </c>
      <c r="Y309" s="380">
        <v>0</v>
      </c>
      <c r="Z309" s="380">
        <v>0</v>
      </c>
      <c r="AA309" s="380">
        <v>0</v>
      </c>
      <c r="AB309" s="380">
        <v>0</v>
      </c>
      <c r="AC309" s="380">
        <v>0</v>
      </c>
      <c r="AD309" s="380">
        <v>0</v>
      </c>
      <c r="AE309" s="380">
        <v>0</v>
      </c>
      <c r="AF309" s="380">
        <v>0</v>
      </c>
      <c r="AG309" s="380">
        <v>0</v>
      </c>
      <c r="AH309" s="380">
        <v>0</v>
      </c>
      <c r="AI309" s="380">
        <v>0</v>
      </c>
      <c r="AJ309" s="380">
        <v>8350.36</v>
      </c>
      <c r="AK309" s="380">
        <v>4175.18</v>
      </c>
      <c r="AL309" s="380">
        <v>0</v>
      </c>
      <c r="AN309" s="390">
        <f>I309/'Приложение 1.1'!J307</f>
        <v>0</v>
      </c>
      <c r="AO309" s="390" t="e">
        <f t="shared" si="299"/>
        <v>#DIV/0!</v>
      </c>
      <c r="AP309" s="390">
        <f t="shared" si="300"/>
        <v>836.48604828462521</v>
      </c>
      <c r="AQ309" s="390" t="e">
        <f t="shared" si="301"/>
        <v>#DIV/0!</v>
      </c>
      <c r="AR309" s="390" t="e">
        <f t="shared" si="302"/>
        <v>#DIV/0!</v>
      </c>
      <c r="AS309" s="390" t="e">
        <f t="shared" si="303"/>
        <v>#DIV/0!</v>
      </c>
      <c r="AT309" s="390" t="e">
        <f t="shared" si="304"/>
        <v>#DIV/0!</v>
      </c>
      <c r="AU309" s="390" t="e">
        <f t="shared" si="305"/>
        <v>#DIV/0!</v>
      </c>
      <c r="AV309" s="390" t="e">
        <f t="shared" si="306"/>
        <v>#DIV/0!</v>
      </c>
      <c r="AW309" s="390" t="e">
        <f t="shared" si="307"/>
        <v>#DIV/0!</v>
      </c>
      <c r="AX309" s="390" t="e">
        <f t="shared" si="308"/>
        <v>#DIV/0!</v>
      </c>
      <c r="AY309" s="390">
        <f>AI309/'Приложение 1.1'!J307</f>
        <v>0</v>
      </c>
      <c r="AZ309" s="390">
        <v>730.08</v>
      </c>
      <c r="BA309" s="390">
        <v>2070.12</v>
      </c>
      <c r="BB309" s="390">
        <v>848.92</v>
      </c>
      <c r="BC309" s="390">
        <v>819.73</v>
      </c>
      <c r="BD309" s="390">
        <v>611.5</v>
      </c>
      <c r="BE309" s="390">
        <v>1080.04</v>
      </c>
      <c r="BF309" s="390">
        <v>2102000</v>
      </c>
      <c r="BG309" s="390">
        <f t="shared" si="309"/>
        <v>4422.8500000000004</v>
      </c>
      <c r="BH309" s="390">
        <v>8748.57</v>
      </c>
      <c r="BI309" s="390">
        <v>3389.61</v>
      </c>
      <c r="BJ309" s="390">
        <v>5995.76</v>
      </c>
      <c r="BK309" s="390">
        <v>548.62</v>
      </c>
      <c r="BL309" s="391" t="str">
        <f t="shared" si="310"/>
        <v xml:space="preserve"> </v>
      </c>
      <c r="BM309" s="391" t="e">
        <f t="shared" si="311"/>
        <v>#DIV/0!</v>
      </c>
      <c r="BN309" s="391" t="str">
        <f t="shared" si="312"/>
        <v xml:space="preserve"> </v>
      </c>
      <c r="BO309" s="391" t="e">
        <f t="shared" si="313"/>
        <v>#DIV/0!</v>
      </c>
      <c r="BP309" s="391" t="e">
        <f t="shared" si="314"/>
        <v>#DIV/0!</v>
      </c>
      <c r="BQ309" s="391" t="e">
        <f t="shared" si="315"/>
        <v>#DIV/0!</v>
      </c>
      <c r="BR309" s="391" t="e">
        <f t="shared" si="316"/>
        <v>#DIV/0!</v>
      </c>
      <c r="BS309" s="391" t="e">
        <f t="shared" si="317"/>
        <v>#DIV/0!</v>
      </c>
      <c r="BT309" s="391" t="e">
        <f t="shared" si="318"/>
        <v>#DIV/0!</v>
      </c>
      <c r="BU309" s="391" t="e">
        <f t="shared" si="319"/>
        <v>#DIV/0!</v>
      </c>
      <c r="BV309" s="391" t="e">
        <f t="shared" si="320"/>
        <v>#DIV/0!</v>
      </c>
      <c r="BW309" s="391" t="str">
        <f t="shared" si="321"/>
        <v xml:space="preserve"> </v>
      </c>
      <c r="BY309" s="388">
        <f t="shared" si="285"/>
        <v>4.7149426238806234</v>
      </c>
      <c r="BZ309" s="392">
        <f t="shared" si="286"/>
        <v>2.3574713119403117</v>
      </c>
      <c r="CA309" s="393" t="e">
        <f t="shared" si="295"/>
        <v>#DIV/0!</v>
      </c>
      <c r="CB309" s="390">
        <f t="shared" si="322"/>
        <v>4621.88</v>
      </c>
      <c r="CC309" s="18" t="e">
        <f t="shared" si="323"/>
        <v>#DIV/0!</v>
      </c>
    </row>
    <row r="310" spans="1:81" s="26" customFormat="1" ht="9" customHeight="1">
      <c r="A310" s="157">
        <v>248</v>
      </c>
      <c r="B310" s="375" t="s">
        <v>911</v>
      </c>
      <c r="C310" s="162">
        <v>724.7</v>
      </c>
      <c r="D310" s="396"/>
      <c r="E310" s="162"/>
      <c r="F310" s="162"/>
      <c r="G310" s="162">
        <f>H310+AI310+AJ310+AK310</f>
        <v>38415.450000000004</v>
      </c>
      <c r="H310" s="361">
        <f>I310+K310+M310+O310+Q310+S310</f>
        <v>0</v>
      </c>
      <c r="I310" s="190">
        <v>0</v>
      </c>
      <c r="J310" s="190">
        <v>0</v>
      </c>
      <c r="K310" s="190">
        <v>0</v>
      </c>
      <c r="L310" s="190">
        <v>0</v>
      </c>
      <c r="M310" s="190">
        <v>0</v>
      </c>
      <c r="N310" s="361">
        <v>0</v>
      </c>
      <c r="O310" s="361">
        <v>0</v>
      </c>
      <c r="P310" s="361">
        <v>0</v>
      </c>
      <c r="Q310" s="361">
        <v>0</v>
      </c>
      <c r="R310" s="361">
        <v>0</v>
      </c>
      <c r="S310" s="361">
        <v>0</v>
      </c>
      <c r="T310" s="103">
        <v>0</v>
      </c>
      <c r="U310" s="361">
        <v>0</v>
      </c>
      <c r="V310" s="162"/>
      <c r="W310" s="380">
        <v>0</v>
      </c>
      <c r="X310" s="361">
        <v>0</v>
      </c>
      <c r="Y310" s="380">
        <v>0</v>
      </c>
      <c r="Z310" s="380">
        <v>0</v>
      </c>
      <c r="AA310" s="380">
        <v>0</v>
      </c>
      <c r="AB310" s="380">
        <v>0</v>
      </c>
      <c r="AC310" s="380">
        <v>0</v>
      </c>
      <c r="AD310" s="380">
        <v>0</v>
      </c>
      <c r="AE310" s="380">
        <v>0</v>
      </c>
      <c r="AF310" s="380">
        <v>0</v>
      </c>
      <c r="AG310" s="380">
        <v>0</v>
      </c>
      <c r="AH310" s="380">
        <v>0</v>
      </c>
      <c r="AI310" s="361">
        <v>27919.98</v>
      </c>
      <c r="AJ310" s="380">
        <v>6985.28</v>
      </c>
      <c r="AK310" s="380">
        <v>3510.19</v>
      </c>
      <c r="AL310" s="380">
        <v>0</v>
      </c>
      <c r="AN310" s="390">
        <f>I310/'Приложение 1.1'!J308</f>
        <v>0</v>
      </c>
      <c r="AO310" s="390" t="e">
        <f t="shared" si="299"/>
        <v>#DIV/0!</v>
      </c>
      <c r="AP310" s="390" t="e">
        <f t="shared" si="300"/>
        <v>#DIV/0!</v>
      </c>
      <c r="AQ310" s="390" t="e">
        <f t="shared" si="301"/>
        <v>#DIV/0!</v>
      </c>
      <c r="AR310" s="390" t="e">
        <f t="shared" si="302"/>
        <v>#DIV/0!</v>
      </c>
      <c r="AS310" s="390" t="e">
        <f t="shared" si="303"/>
        <v>#DIV/0!</v>
      </c>
      <c r="AT310" s="390" t="e">
        <f t="shared" si="304"/>
        <v>#DIV/0!</v>
      </c>
      <c r="AU310" s="390" t="e">
        <f t="shared" si="305"/>
        <v>#DIV/0!</v>
      </c>
      <c r="AV310" s="390" t="e">
        <f t="shared" si="306"/>
        <v>#DIV/0!</v>
      </c>
      <c r="AW310" s="390" t="e">
        <f t="shared" si="307"/>
        <v>#DIV/0!</v>
      </c>
      <c r="AX310" s="390" t="e">
        <f t="shared" si="308"/>
        <v>#DIV/0!</v>
      </c>
      <c r="AY310" s="390">
        <f>AI310/'Приложение 1.1'!J308</f>
        <v>38.526259141713808</v>
      </c>
      <c r="AZ310" s="390">
        <v>730.08</v>
      </c>
      <c r="BA310" s="390">
        <v>2070.12</v>
      </c>
      <c r="BB310" s="390">
        <v>848.92</v>
      </c>
      <c r="BC310" s="390">
        <v>819.73</v>
      </c>
      <c r="BD310" s="390">
        <v>611.5</v>
      </c>
      <c r="BE310" s="390">
        <v>1080.04</v>
      </c>
      <c r="BF310" s="390">
        <v>2102000</v>
      </c>
      <c r="BG310" s="390">
        <f t="shared" si="309"/>
        <v>4422.8500000000004</v>
      </c>
      <c r="BH310" s="390">
        <v>8748.57</v>
      </c>
      <c r="BI310" s="390">
        <v>3389.61</v>
      </c>
      <c r="BJ310" s="390">
        <v>5995.76</v>
      </c>
      <c r="BK310" s="390">
        <v>548.62</v>
      </c>
      <c r="BL310" s="391" t="str">
        <f t="shared" si="310"/>
        <v xml:space="preserve"> </v>
      </c>
      <c r="BM310" s="391" t="e">
        <f t="shared" si="311"/>
        <v>#DIV/0!</v>
      </c>
      <c r="BN310" s="391" t="e">
        <f t="shared" si="312"/>
        <v>#DIV/0!</v>
      </c>
      <c r="BO310" s="391" t="e">
        <f t="shared" si="313"/>
        <v>#DIV/0!</v>
      </c>
      <c r="BP310" s="391" t="e">
        <f t="shared" si="314"/>
        <v>#DIV/0!</v>
      </c>
      <c r="BQ310" s="391" t="e">
        <f t="shared" si="315"/>
        <v>#DIV/0!</v>
      </c>
      <c r="BR310" s="391" t="e">
        <f t="shared" si="316"/>
        <v>#DIV/0!</v>
      </c>
      <c r="BS310" s="391" t="e">
        <f t="shared" si="317"/>
        <v>#DIV/0!</v>
      </c>
      <c r="BT310" s="391" t="e">
        <f t="shared" si="318"/>
        <v>#DIV/0!</v>
      </c>
      <c r="BU310" s="391" t="e">
        <f t="shared" si="319"/>
        <v>#DIV/0!</v>
      </c>
      <c r="BV310" s="391" t="e">
        <f t="shared" si="320"/>
        <v>#DIV/0!</v>
      </c>
      <c r="BW310" s="391" t="str">
        <f t="shared" si="321"/>
        <v xml:space="preserve"> </v>
      </c>
      <c r="BY310" s="388">
        <f t="shared" si="285"/>
        <v>18.183517308791121</v>
      </c>
      <c r="BZ310" s="392">
        <f t="shared" si="286"/>
        <v>9.1374433984243311</v>
      </c>
      <c r="CA310" s="393" t="e">
        <f t="shared" si="295"/>
        <v>#DIV/0!</v>
      </c>
      <c r="CB310" s="390">
        <f t="shared" si="322"/>
        <v>4621.88</v>
      </c>
      <c r="CC310" s="18" t="e">
        <f t="shared" si="323"/>
        <v>#DIV/0!</v>
      </c>
    </row>
    <row r="311" spans="1:81" s="26" customFormat="1" ht="36" customHeight="1">
      <c r="A311" s="517" t="s">
        <v>431</v>
      </c>
      <c r="B311" s="517"/>
      <c r="C311" s="162">
        <f>SUM(C308:C310)</f>
        <v>2566.38</v>
      </c>
      <c r="D311" s="416"/>
      <c r="E311" s="162"/>
      <c r="F311" s="162"/>
      <c r="G311" s="162">
        <f>ROUND(SUM(G308:G310),2)</f>
        <v>393642.88</v>
      </c>
      <c r="H311" s="162">
        <f>ROUND(SUM(H308:H310),2)</f>
        <v>330154.31</v>
      </c>
      <c r="I311" s="162">
        <f t="shared" ref="I311:U311" si="331">SUM(I308:I310)</f>
        <v>0</v>
      </c>
      <c r="J311" s="162">
        <f t="shared" si="331"/>
        <v>0</v>
      </c>
      <c r="K311" s="162">
        <f t="shared" si="331"/>
        <v>0</v>
      </c>
      <c r="L311" s="162">
        <f t="shared" si="331"/>
        <v>393.5</v>
      </c>
      <c r="M311" s="162">
        <f t="shared" si="331"/>
        <v>330154.31</v>
      </c>
      <c r="N311" s="162">
        <f t="shared" si="331"/>
        <v>0</v>
      </c>
      <c r="O311" s="162">
        <f t="shared" si="331"/>
        <v>0</v>
      </c>
      <c r="P311" s="162">
        <f t="shared" si="331"/>
        <v>0</v>
      </c>
      <c r="Q311" s="162">
        <f t="shared" si="331"/>
        <v>0</v>
      </c>
      <c r="R311" s="162">
        <f t="shared" si="331"/>
        <v>0</v>
      </c>
      <c r="S311" s="162">
        <f t="shared" si="331"/>
        <v>0</v>
      </c>
      <c r="T311" s="192">
        <f t="shared" si="331"/>
        <v>0</v>
      </c>
      <c r="U311" s="162">
        <f t="shared" si="331"/>
        <v>0</v>
      </c>
      <c r="V311" s="162" t="s">
        <v>388</v>
      </c>
      <c r="W311" s="162">
        <f t="shared" ref="W311:AL311" si="332">SUM(W308:W310)</f>
        <v>0</v>
      </c>
      <c r="X311" s="162">
        <f t="shared" si="332"/>
        <v>0</v>
      </c>
      <c r="Y311" s="162">
        <f t="shared" si="332"/>
        <v>0</v>
      </c>
      <c r="Z311" s="162">
        <f t="shared" si="332"/>
        <v>0</v>
      </c>
      <c r="AA311" s="162">
        <f t="shared" si="332"/>
        <v>0</v>
      </c>
      <c r="AB311" s="162">
        <f t="shared" si="332"/>
        <v>0</v>
      </c>
      <c r="AC311" s="162">
        <f t="shared" si="332"/>
        <v>0</v>
      </c>
      <c r="AD311" s="162">
        <f t="shared" si="332"/>
        <v>0</v>
      </c>
      <c r="AE311" s="162">
        <f t="shared" si="332"/>
        <v>0</v>
      </c>
      <c r="AF311" s="162">
        <f t="shared" si="332"/>
        <v>0</v>
      </c>
      <c r="AG311" s="162">
        <f t="shared" si="332"/>
        <v>0</v>
      </c>
      <c r="AH311" s="162">
        <f t="shared" si="332"/>
        <v>0</v>
      </c>
      <c r="AI311" s="162">
        <f t="shared" si="332"/>
        <v>27919.98</v>
      </c>
      <c r="AJ311" s="162">
        <f t="shared" si="332"/>
        <v>23728.91</v>
      </c>
      <c r="AK311" s="162">
        <f t="shared" si="332"/>
        <v>11839.680000000002</v>
      </c>
      <c r="AL311" s="162">
        <f t="shared" si="332"/>
        <v>0</v>
      </c>
      <c r="AN311" s="390">
        <f>I311/'Приложение 1.1'!J309</f>
        <v>0</v>
      </c>
      <c r="AO311" s="390" t="e">
        <f t="shared" si="299"/>
        <v>#DIV/0!</v>
      </c>
      <c r="AP311" s="390">
        <f t="shared" si="300"/>
        <v>839.01984752223632</v>
      </c>
      <c r="AQ311" s="390" t="e">
        <f t="shared" si="301"/>
        <v>#DIV/0!</v>
      </c>
      <c r="AR311" s="390" t="e">
        <f t="shared" si="302"/>
        <v>#DIV/0!</v>
      </c>
      <c r="AS311" s="390" t="e">
        <f t="shared" si="303"/>
        <v>#DIV/0!</v>
      </c>
      <c r="AT311" s="390" t="e">
        <f t="shared" si="304"/>
        <v>#DIV/0!</v>
      </c>
      <c r="AU311" s="390" t="e">
        <f t="shared" si="305"/>
        <v>#DIV/0!</v>
      </c>
      <c r="AV311" s="390" t="e">
        <f t="shared" si="306"/>
        <v>#DIV/0!</v>
      </c>
      <c r="AW311" s="390" t="e">
        <f t="shared" si="307"/>
        <v>#DIV/0!</v>
      </c>
      <c r="AX311" s="390" t="e">
        <f t="shared" si="308"/>
        <v>#DIV/0!</v>
      </c>
      <c r="AY311" s="390">
        <f>AI311/'Приложение 1.1'!J309</f>
        <v>10.879129357304841</v>
      </c>
      <c r="AZ311" s="390">
        <v>730.08</v>
      </c>
      <c r="BA311" s="390">
        <v>2070.12</v>
      </c>
      <c r="BB311" s="390">
        <v>848.92</v>
      </c>
      <c r="BC311" s="390">
        <v>819.73</v>
      </c>
      <c r="BD311" s="390">
        <v>611.5</v>
      </c>
      <c r="BE311" s="390">
        <v>1080.04</v>
      </c>
      <c r="BF311" s="390">
        <v>2102000</v>
      </c>
      <c r="BG311" s="390">
        <f t="shared" si="309"/>
        <v>4422.8500000000004</v>
      </c>
      <c r="BH311" s="390">
        <v>8748.57</v>
      </c>
      <c r="BI311" s="390">
        <v>3389.61</v>
      </c>
      <c r="BJ311" s="390">
        <v>5995.76</v>
      </c>
      <c r="BK311" s="390">
        <v>548.62</v>
      </c>
      <c r="BL311" s="391" t="str">
        <f t="shared" si="310"/>
        <v xml:space="preserve"> </v>
      </c>
      <c r="BM311" s="391" t="e">
        <f t="shared" si="311"/>
        <v>#DIV/0!</v>
      </c>
      <c r="BN311" s="391" t="str">
        <f t="shared" si="312"/>
        <v xml:space="preserve"> </v>
      </c>
      <c r="BO311" s="391" t="e">
        <f t="shared" si="313"/>
        <v>#DIV/0!</v>
      </c>
      <c r="BP311" s="391" t="e">
        <f t="shared" si="314"/>
        <v>#DIV/0!</v>
      </c>
      <c r="BQ311" s="391" t="e">
        <f t="shared" si="315"/>
        <v>#DIV/0!</v>
      </c>
      <c r="BR311" s="391" t="e">
        <f t="shared" si="316"/>
        <v>#DIV/0!</v>
      </c>
      <c r="BS311" s="391" t="e">
        <f t="shared" si="317"/>
        <v>#DIV/0!</v>
      </c>
      <c r="BT311" s="391" t="e">
        <f t="shared" si="318"/>
        <v>#DIV/0!</v>
      </c>
      <c r="BU311" s="391" t="e">
        <f t="shared" si="319"/>
        <v>#DIV/0!</v>
      </c>
      <c r="BV311" s="391" t="e">
        <f t="shared" si="320"/>
        <v>#DIV/0!</v>
      </c>
      <c r="BW311" s="391" t="str">
        <f t="shared" si="321"/>
        <v xml:space="preserve"> </v>
      </c>
      <c r="BY311" s="388">
        <f t="shared" ref="BY311:BY371" si="333">AJ311/G311*100</f>
        <v>6.0280297715533431</v>
      </c>
      <c r="BZ311" s="392">
        <f t="shared" ref="BZ311:BZ371" si="334">AK311/G311*100</f>
        <v>3.0077211100579291</v>
      </c>
      <c r="CA311" s="393" t="e">
        <f t="shared" si="295"/>
        <v>#DIV/0!</v>
      </c>
      <c r="CB311" s="390">
        <f t="shared" si="322"/>
        <v>4621.88</v>
      </c>
      <c r="CC311" s="18" t="e">
        <f t="shared" si="323"/>
        <v>#DIV/0!</v>
      </c>
    </row>
    <row r="312" spans="1:81" s="26" customFormat="1" ht="12.75" customHeight="1">
      <c r="A312" s="443" t="s">
        <v>912</v>
      </c>
      <c r="B312" s="444"/>
      <c r="C312" s="444"/>
      <c r="D312" s="444"/>
      <c r="E312" s="444"/>
      <c r="F312" s="444"/>
      <c r="G312" s="444"/>
      <c r="H312" s="444"/>
      <c r="I312" s="444"/>
      <c r="J312" s="444"/>
      <c r="K312" s="444"/>
      <c r="L312" s="444"/>
      <c r="M312" s="444"/>
      <c r="N312" s="444"/>
      <c r="O312" s="444"/>
      <c r="P312" s="444"/>
      <c r="Q312" s="444"/>
      <c r="R312" s="444"/>
      <c r="S312" s="444"/>
      <c r="T312" s="444"/>
      <c r="U312" s="444"/>
      <c r="V312" s="444"/>
      <c r="W312" s="444"/>
      <c r="X312" s="444"/>
      <c r="Y312" s="444"/>
      <c r="Z312" s="444"/>
      <c r="AA312" s="444"/>
      <c r="AB312" s="444"/>
      <c r="AC312" s="444"/>
      <c r="AD312" s="444"/>
      <c r="AE312" s="444"/>
      <c r="AF312" s="444"/>
      <c r="AG312" s="444"/>
      <c r="AH312" s="444"/>
      <c r="AI312" s="444"/>
      <c r="AJ312" s="444"/>
      <c r="AK312" s="444"/>
      <c r="AL312" s="445"/>
      <c r="AN312" s="390" t="e">
        <f>I312/'Приложение 1.1'!J310</f>
        <v>#DIV/0!</v>
      </c>
      <c r="AO312" s="390" t="e">
        <f t="shared" si="299"/>
        <v>#DIV/0!</v>
      </c>
      <c r="AP312" s="390" t="e">
        <f t="shared" si="300"/>
        <v>#DIV/0!</v>
      </c>
      <c r="AQ312" s="390" t="e">
        <f t="shared" si="301"/>
        <v>#DIV/0!</v>
      </c>
      <c r="AR312" s="390" t="e">
        <f t="shared" si="302"/>
        <v>#DIV/0!</v>
      </c>
      <c r="AS312" s="390" t="e">
        <f t="shared" si="303"/>
        <v>#DIV/0!</v>
      </c>
      <c r="AT312" s="390" t="e">
        <f t="shared" si="304"/>
        <v>#DIV/0!</v>
      </c>
      <c r="AU312" s="390" t="e">
        <f t="shared" si="305"/>
        <v>#DIV/0!</v>
      </c>
      <c r="AV312" s="390" t="e">
        <f t="shared" si="306"/>
        <v>#DIV/0!</v>
      </c>
      <c r="AW312" s="390" t="e">
        <f t="shared" si="307"/>
        <v>#DIV/0!</v>
      </c>
      <c r="AX312" s="390" t="e">
        <f t="shared" si="308"/>
        <v>#DIV/0!</v>
      </c>
      <c r="AY312" s="390" t="e">
        <f>AI312/'Приложение 1.1'!J310</f>
        <v>#DIV/0!</v>
      </c>
      <c r="AZ312" s="390">
        <v>730.08</v>
      </c>
      <c r="BA312" s="390">
        <v>2070.12</v>
      </c>
      <c r="BB312" s="390">
        <v>848.92</v>
      </c>
      <c r="BC312" s="390">
        <v>819.73</v>
      </c>
      <c r="BD312" s="390">
        <v>611.5</v>
      </c>
      <c r="BE312" s="390">
        <v>1080.04</v>
      </c>
      <c r="BF312" s="390">
        <v>2102000</v>
      </c>
      <c r="BG312" s="390">
        <f t="shared" si="309"/>
        <v>4422.8500000000004</v>
      </c>
      <c r="BH312" s="390">
        <v>8748.57</v>
      </c>
      <c r="BI312" s="390">
        <v>3389.61</v>
      </c>
      <c r="BJ312" s="390">
        <v>5995.76</v>
      </c>
      <c r="BK312" s="390">
        <v>548.62</v>
      </c>
      <c r="BL312" s="391" t="e">
        <f t="shared" si="310"/>
        <v>#DIV/0!</v>
      </c>
      <c r="BM312" s="391" t="e">
        <f t="shared" si="311"/>
        <v>#DIV/0!</v>
      </c>
      <c r="BN312" s="391" t="e">
        <f t="shared" si="312"/>
        <v>#DIV/0!</v>
      </c>
      <c r="BO312" s="391" t="e">
        <f t="shared" si="313"/>
        <v>#DIV/0!</v>
      </c>
      <c r="BP312" s="391" t="e">
        <f t="shared" si="314"/>
        <v>#DIV/0!</v>
      </c>
      <c r="BQ312" s="391" t="e">
        <f t="shared" si="315"/>
        <v>#DIV/0!</v>
      </c>
      <c r="BR312" s="391" t="e">
        <f t="shared" si="316"/>
        <v>#DIV/0!</v>
      </c>
      <c r="BS312" s="391" t="e">
        <f t="shared" si="317"/>
        <v>#DIV/0!</v>
      </c>
      <c r="BT312" s="391" t="e">
        <f t="shared" si="318"/>
        <v>#DIV/0!</v>
      </c>
      <c r="BU312" s="391" t="e">
        <f t="shared" si="319"/>
        <v>#DIV/0!</v>
      </c>
      <c r="BV312" s="391" t="e">
        <f t="shared" si="320"/>
        <v>#DIV/0!</v>
      </c>
      <c r="BW312" s="391" t="e">
        <f t="shared" si="321"/>
        <v>#DIV/0!</v>
      </c>
      <c r="BY312" s="388" t="e">
        <f t="shared" si="333"/>
        <v>#DIV/0!</v>
      </c>
      <c r="BZ312" s="392" t="e">
        <f t="shared" si="334"/>
        <v>#DIV/0!</v>
      </c>
      <c r="CA312" s="393" t="e">
        <f t="shared" si="295"/>
        <v>#DIV/0!</v>
      </c>
      <c r="CB312" s="390">
        <f t="shared" si="322"/>
        <v>4621.88</v>
      </c>
      <c r="CC312" s="18" t="e">
        <f t="shared" si="323"/>
        <v>#DIV/0!</v>
      </c>
    </row>
    <row r="313" spans="1:81" s="26" customFormat="1" ht="9" customHeight="1">
      <c r="A313" s="139">
        <v>249</v>
      </c>
      <c r="B313" s="374" t="s">
        <v>915</v>
      </c>
      <c r="C313" s="140">
        <v>590.20000000000005</v>
      </c>
      <c r="D313" s="396"/>
      <c r="E313" s="361"/>
      <c r="F313" s="361"/>
      <c r="G313" s="178">
        <f>ROUND(H313+U313+X313+Z313+AB313+AD313+AF313+AH313+AI313+AJ313+AK313+AL313,2)</f>
        <v>1658801.88</v>
      </c>
      <c r="H313" s="361">
        <f>I313+K313+M313+O313+Q313+S313</f>
        <v>0</v>
      </c>
      <c r="I313" s="190">
        <v>0</v>
      </c>
      <c r="J313" s="190">
        <v>0</v>
      </c>
      <c r="K313" s="190">
        <v>0</v>
      </c>
      <c r="L313" s="190">
        <v>0</v>
      </c>
      <c r="M313" s="190">
        <v>0</v>
      </c>
      <c r="N313" s="361">
        <v>0</v>
      </c>
      <c r="O313" s="361">
        <v>0</v>
      </c>
      <c r="P313" s="361">
        <v>0</v>
      </c>
      <c r="Q313" s="361">
        <v>0</v>
      </c>
      <c r="R313" s="361">
        <v>0</v>
      </c>
      <c r="S313" s="361">
        <v>0</v>
      </c>
      <c r="T313" s="103">
        <v>0</v>
      </c>
      <c r="U313" s="361">
        <v>0</v>
      </c>
      <c r="V313" s="361" t="s">
        <v>976</v>
      </c>
      <c r="W313" s="24">
        <v>498</v>
      </c>
      <c r="X313" s="361">
        <v>1584136</v>
      </c>
      <c r="Y313" s="380">
        <v>0</v>
      </c>
      <c r="Z313" s="380">
        <v>0</v>
      </c>
      <c r="AA313" s="380">
        <v>0</v>
      </c>
      <c r="AB313" s="380">
        <v>0</v>
      </c>
      <c r="AC313" s="380">
        <v>0</v>
      </c>
      <c r="AD313" s="380">
        <v>0</v>
      </c>
      <c r="AE313" s="380">
        <v>0</v>
      </c>
      <c r="AF313" s="380">
        <v>0</v>
      </c>
      <c r="AG313" s="380">
        <v>0</v>
      </c>
      <c r="AH313" s="380">
        <v>0</v>
      </c>
      <c r="AI313" s="380">
        <v>0</v>
      </c>
      <c r="AJ313" s="380">
        <v>49777.25</v>
      </c>
      <c r="AK313" s="380">
        <v>24888.63</v>
      </c>
      <c r="AL313" s="380">
        <v>0</v>
      </c>
      <c r="AN313" s="390">
        <f>I313/'Приложение 1.1'!J311</f>
        <v>0</v>
      </c>
      <c r="AO313" s="390" t="e">
        <f t="shared" si="299"/>
        <v>#DIV/0!</v>
      </c>
      <c r="AP313" s="390" t="e">
        <f t="shared" si="300"/>
        <v>#DIV/0!</v>
      </c>
      <c r="AQ313" s="390" t="e">
        <f t="shared" si="301"/>
        <v>#DIV/0!</v>
      </c>
      <c r="AR313" s="390" t="e">
        <f t="shared" si="302"/>
        <v>#DIV/0!</v>
      </c>
      <c r="AS313" s="390" t="e">
        <f t="shared" si="303"/>
        <v>#DIV/0!</v>
      </c>
      <c r="AT313" s="390" t="e">
        <f t="shared" si="304"/>
        <v>#DIV/0!</v>
      </c>
      <c r="AU313" s="390">
        <f t="shared" si="305"/>
        <v>3180.995983935743</v>
      </c>
      <c r="AV313" s="390" t="e">
        <f t="shared" si="306"/>
        <v>#DIV/0!</v>
      </c>
      <c r="AW313" s="390" t="e">
        <f t="shared" si="307"/>
        <v>#DIV/0!</v>
      </c>
      <c r="AX313" s="390" t="e">
        <f t="shared" si="308"/>
        <v>#DIV/0!</v>
      </c>
      <c r="AY313" s="390">
        <f>AI313/'Приложение 1.1'!J311</f>
        <v>0</v>
      </c>
      <c r="AZ313" s="390">
        <v>730.08</v>
      </c>
      <c r="BA313" s="390">
        <v>2070.12</v>
      </c>
      <c r="BB313" s="390">
        <v>848.92</v>
      </c>
      <c r="BC313" s="390">
        <v>819.73</v>
      </c>
      <c r="BD313" s="390">
        <v>611.5</v>
      </c>
      <c r="BE313" s="390">
        <v>1080.04</v>
      </c>
      <c r="BF313" s="390">
        <v>2102000</v>
      </c>
      <c r="BG313" s="390">
        <f t="shared" si="309"/>
        <v>4422.8500000000004</v>
      </c>
      <c r="BH313" s="390">
        <v>8748.57</v>
      </c>
      <c r="BI313" s="390">
        <v>3389.61</v>
      </c>
      <c r="BJ313" s="390">
        <v>5995.76</v>
      </c>
      <c r="BK313" s="390">
        <v>548.62</v>
      </c>
      <c r="BL313" s="391" t="str">
        <f t="shared" si="310"/>
        <v xml:space="preserve"> </v>
      </c>
      <c r="BM313" s="391" t="e">
        <f t="shared" si="311"/>
        <v>#DIV/0!</v>
      </c>
      <c r="BN313" s="391" t="e">
        <f t="shared" si="312"/>
        <v>#DIV/0!</v>
      </c>
      <c r="BO313" s="391" t="e">
        <f t="shared" si="313"/>
        <v>#DIV/0!</v>
      </c>
      <c r="BP313" s="391" t="e">
        <f t="shared" si="314"/>
        <v>#DIV/0!</v>
      </c>
      <c r="BQ313" s="391" t="e">
        <f t="shared" si="315"/>
        <v>#DIV/0!</v>
      </c>
      <c r="BR313" s="391" t="e">
        <f t="shared" si="316"/>
        <v>#DIV/0!</v>
      </c>
      <c r="BS313" s="391" t="str">
        <f t="shared" si="317"/>
        <v xml:space="preserve"> </v>
      </c>
      <c r="BT313" s="391" t="e">
        <f t="shared" si="318"/>
        <v>#DIV/0!</v>
      </c>
      <c r="BU313" s="391" t="e">
        <f t="shared" si="319"/>
        <v>#DIV/0!</v>
      </c>
      <c r="BV313" s="391" t="e">
        <f t="shared" si="320"/>
        <v>#DIV/0!</v>
      </c>
      <c r="BW313" s="391" t="str">
        <f t="shared" si="321"/>
        <v xml:space="preserve"> </v>
      </c>
      <c r="BY313" s="388">
        <f t="shared" si="333"/>
        <v>3.000795369245663</v>
      </c>
      <c r="BZ313" s="392">
        <f t="shared" si="334"/>
        <v>1.5003979860452052</v>
      </c>
      <c r="CA313" s="393">
        <f t="shared" si="295"/>
        <v>3330.927469879518</v>
      </c>
      <c r="CB313" s="390">
        <f t="shared" si="322"/>
        <v>4621.88</v>
      </c>
      <c r="CC313" s="18" t="str">
        <f t="shared" si="323"/>
        <v xml:space="preserve"> </v>
      </c>
    </row>
    <row r="314" spans="1:81" s="26" customFormat="1" ht="36.75" customHeight="1">
      <c r="A314" s="517" t="s">
        <v>914</v>
      </c>
      <c r="B314" s="517"/>
      <c r="C314" s="162">
        <f>SUM(C313)</f>
        <v>590.20000000000005</v>
      </c>
      <c r="D314" s="416"/>
      <c r="E314" s="162"/>
      <c r="F314" s="162"/>
      <c r="G314" s="162">
        <f>ROUND(SUM(G313),2)</f>
        <v>1658801.88</v>
      </c>
      <c r="H314" s="162">
        <f t="shared" ref="H314:AL314" si="335">SUM(H313)</f>
        <v>0</v>
      </c>
      <c r="I314" s="162">
        <f t="shared" si="335"/>
        <v>0</v>
      </c>
      <c r="J314" s="162">
        <f t="shared" si="335"/>
        <v>0</v>
      </c>
      <c r="K314" s="162">
        <f t="shared" si="335"/>
        <v>0</v>
      </c>
      <c r="L314" s="162">
        <f t="shared" si="335"/>
        <v>0</v>
      </c>
      <c r="M314" s="162">
        <f t="shared" si="335"/>
        <v>0</v>
      </c>
      <c r="N314" s="162">
        <f t="shared" si="335"/>
        <v>0</v>
      </c>
      <c r="O314" s="162">
        <f t="shared" si="335"/>
        <v>0</v>
      </c>
      <c r="P314" s="162">
        <f t="shared" si="335"/>
        <v>0</v>
      </c>
      <c r="Q314" s="162">
        <f t="shared" si="335"/>
        <v>0</v>
      </c>
      <c r="R314" s="162">
        <f t="shared" si="335"/>
        <v>0</v>
      </c>
      <c r="S314" s="162">
        <f t="shared" si="335"/>
        <v>0</v>
      </c>
      <c r="T314" s="192">
        <f t="shared" si="335"/>
        <v>0</v>
      </c>
      <c r="U314" s="162">
        <f t="shared" si="335"/>
        <v>0</v>
      </c>
      <c r="V314" s="162" t="s">
        <v>388</v>
      </c>
      <c r="W314" s="162">
        <f t="shared" si="335"/>
        <v>498</v>
      </c>
      <c r="X314" s="162">
        <f t="shared" si="335"/>
        <v>1584136</v>
      </c>
      <c r="Y314" s="162">
        <f t="shared" si="335"/>
        <v>0</v>
      </c>
      <c r="Z314" s="162">
        <f t="shared" si="335"/>
        <v>0</v>
      </c>
      <c r="AA314" s="162">
        <f t="shared" si="335"/>
        <v>0</v>
      </c>
      <c r="AB314" s="162">
        <f t="shared" si="335"/>
        <v>0</v>
      </c>
      <c r="AC314" s="162">
        <f t="shared" si="335"/>
        <v>0</v>
      </c>
      <c r="AD314" s="162">
        <f t="shared" si="335"/>
        <v>0</v>
      </c>
      <c r="AE314" s="162">
        <f t="shared" si="335"/>
        <v>0</v>
      </c>
      <c r="AF314" s="162">
        <f t="shared" si="335"/>
        <v>0</v>
      </c>
      <c r="AG314" s="162">
        <f t="shared" si="335"/>
        <v>0</v>
      </c>
      <c r="AH314" s="162">
        <f t="shared" si="335"/>
        <v>0</v>
      </c>
      <c r="AI314" s="162">
        <f t="shared" si="335"/>
        <v>0</v>
      </c>
      <c r="AJ314" s="162">
        <f t="shared" si="335"/>
        <v>49777.25</v>
      </c>
      <c r="AK314" s="162">
        <f t="shared" si="335"/>
        <v>24888.63</v>
      </c>
      <c r="AL314" s="162">
        <f t="shared" si="335"/>
        <v>0</v>
      </c>
      <c r="AN314" s="390">
        <f>I314/'Приложение 1.1'!J312</f>
        <v>0</v>
      </c>
      <c r="AO314" s="390" t="e">
        <f t="shared" si="299"/>
        <v>#DIV/0!</v>
      </c>
      <c r="AP314" s="390" t="e">
        <f t="shared" si="300"/>
        <v>#DIV/0!</v>
      </c>
      <c r="AQ314" s="390" t="e">
        <f t="shared" si="301"/>
        <v>#DIV/0!</v>
      </c>
      <c r="AR314" s="390" t="e">
        <f t="shared" si="302"/>
        <v>#DIV/0!</v>
      </c>
      <c r="AS314" s="390" t="e">
        <f t="shared" si="303"/>
        <v>#DIV/0!</v>
      </c>
      <c r="AT314" s="390" t="e">
        <f t="shared" si="304"/>
        <v>#DIV/0!</v>
      </c>
      <c r="AU314" s="390">
        <f t="shared" si="305"/>
        <v>3180.995983935743</v>
      </c>
      <c r="AV314" s="390" t="e">
        <f t="shared" si="306"/>
        <v>#DIV/0!</v>
      </c>
      <c r="AW314" s="390" t="e">
        <f t="shared" si="307"/>
        <v>#DIV/0!</v>
      </c>
      <c r="AX314" s="390" t="e">
        <f t="shared" si="308"/>
        <v>#DIV/0!</v>
      </c>
      <c r="AY314" s="390">
        <f>AI314/'Приложение 1.1'!J312</f>
        <v>0</v>
      </c>
      <c r="AZ314" s="390">
        <v>730.08</v>
      </c>
      <c r="BA314" s="390">
        <v>2070.12</v>
      </c>
      <c r="BB314" s="390">
        <v>848.92</v>
      </c>
      <c r="BC314" s="390">
        <v>819.73</v>
      </c>
      <c r="BD314" s="390">
        <v>611.5</v>
      </c>
      <c r="BE314" s="390">
        <v>1080.04</v>
      </c>
      <c r="BF314" s="390">
        <v>2102000</v>
      </c>
      <c r="BG314" s="390">
        <f t="shared" si="309"/>
        <v>4422.8500000000004</v>
      </c>
      <c r="BH314" s="390">
        <v>8748.57</v>
      </c>
      <c r="BI314" s="390">
        <v>3389.61</v>
      </c>
      <c r="BJ314" s="390">
        <v>5995.76</v>
      </c>
      <c r="BK314" s="390">
        <v>548.62</v>
      </c>
      <c r="BL314" s="391" t="str">
        <f t="shared" si="310"/>
        <v xml:space="preserve"> </v>
      </c>
      <c r="BM314" s="391" t="e">
        <f t="shared" si="311"/>
        <v>#DIV/0!</v>
      </c>
      <c r="BN314" s="391" t="e">
        <f t="shared" si="312"/>
        <v>#DIV/0!</v>
      </c>
      <c r="BO314" s="391" t="e">
        <f t="shared" si="313"/>
        <v>#DIV/0!</v>
      </c>
      <c r="BP314" s="391" t="e">
        <f t="shared" si="314"/>
        <v>#DIV/0!</v>
      </c>
      <c r="BQ314" s="391" t="e">
        <f t="shared" si="315"/>
        <v>#DIV/0!</v>
      </c>
      <c r="BR314" s="391" t="e">
        <f t="shared" si="316"/>
        <v>#DIV/0!</v>
      </c>
      <c r="BS314" s="391" t="str">
        <f t="shared" si="317"/>
        <v xml:space="preserve"> </v>
      </c>
      <c r="BT314" s="391" t="e">
        <f t="shared" si="318"/>
        <v>#DIV/0!</v>
      </c>
      <c r="BU314" s="391" t="e">
        <f t="shared" si="319"/>
        <v>#DIV/0!</v>
      </c>
      <c r="BV314" s="391" t="e">
        <f t="shared" si="320"/>
        <v>#DIV/0!</v>
      </c>
      <c r="BW314" s="391" t="str">
        <f t="shared" si="321"/>
        <v xml:space="preserve"> </v>
      </c>
      <c r="BY314" s="388">
        <f t="shared" si="333"/>
        <v>3.000795369245663</v>
      </c>
      <c r="BZ314" s="392">
        <f t="shared" si="334"/>
        <v>1.5003979860452052</v>
      </c>
      <c r="CA314" s="393">
        <f t="shared" si="295"/>
        <v>3330.927469879518</v>
      </c>
      <c r="CB314" s="390">
        <f t="shared" si="322"/>
        <v>4621.88</v>
      </c>
      <c r="CC314" s="18" t="str">
        <f t="shared" si="323"/>
        <v xml:space="preserve"> </v>
      </c>
    </row>
    <row r="315" spans="1:81" s="26" customFormat="1" ht="13.5" customHeight="1">
      <c r="A315" s="443" t="s">
        <v>1002</v>
      </c>
      <c r="B315" s="444"/>
      <c r="C315" s="444"/>
      <c r="D315" s="444"/>
      <c r="E315" s="444"/>
      <c r="F315" s="444"/>
      <c r="G315" s="444"/>
      <c r="H315" s="444"/>
      <c r="I315" s="444"/>
      <c r="J315" s="444"/>
      <c r="K315" s="444"/>
      <c r="L315" s="444"/>
      <c r="M315" s="444"/>
      <c r="N315" s="444"/>
      <c r="O315" s="444"/>
      <c r="P315" s="444"/>
      <c r="Q315" s="444"/>
      <c r="R315" s="444"/>
      <c r="S315" s="444"/>
      <c r="T315" s="444"/>
      <c r="U315" s="444"/>
      <c r="V315" s="444"/>
      <c r="W315" s="444"/>
      <c r="X315" s="444"/>
      <c r="Y315" s="444"/>
      <c r="Z315" s="444"/>
      <c r="AA315" s="444"/>
      <c r="AB315" s="444"/>
      <c r="AC315" s="444"/>
      <c r="AD315" s="444"/>
      <c r="AE315" s="444"/>
      <c r="AF315" s="444"/>
      <c r="AG315" s="444"/>
      <c r="AH315" s="444"/>
      <c r="AI315" s="444"/>
      <c r="AJ315" s="444"/>
      <c r="AK315" s="444"/>
      <c r="AL315" s="445"/>
      <c r="AN315" s="390" t="e">
        <f>I315/'Приложение 1.1'!J313</f>
        <v>#DIV/0!</v>
      </c>
      <c r="AO315" s="390" t="e">
        <f t="shared" si="299"/>
        <v>#DIV/0!</v>
      </c>
      <c r="AP315" s="390" t="e">
        <f t="shared" si="300"/>
        <v>#DIV/0!</v>
      </c>
      <c r="AQ315" s="390" t="e">
        <f t="shared" si="301"/>
        <v>#DIV/0!</v>
      </c>
      <c r="AR315" s="390" t="e">
        <f t="shared" si="302"/>
        <v>#DIV/0!</v>
      </c>
      <c r="AS315" s="390" t="e">
        <f t="shared" si="303"/>
        <v>#DIV/0!</v>
      </c>
      <c r="AT315" s="390" t="e">
        <f t="shared" si="304"/>
        <v>#DIV/0!</v>
      </c>
      <c r="AU315" s="390" t="e">
        <f t="shared" si="305"/>
        <v>#DIV/0!</v>
      </c>
      <c r="AV315" s="390" t="e">
        <f t="shared" si="306"/>
        <v>#DIV/0!</v>
      </c>
      <c r="AW315" s="390" t="e">
        <f t="shared" si="307"/>
        <v>#DIV/0!</v>
      </c>
      <c r="AX315" s="390" t="e">
        <f t="shared" si="308"/>
        <v>#DIV/0!</v>
      </c>
      <c r="AY315" s="390" t="e">
        <f>AI315/'Приложение 1.1'!J313</f>
        <v>#DIV/0!</v>
      </c>
      <c r="AZ315" s="390">
        <v>730.08</v>
      </c>
      <c r="BA315" s="390">
        <v>2070.12</v>
      </c>
      <c r="BB315" s="390">
        <v>848.92</v>
      </c>
      <c r="BC315" s="390">
        <v>819.73</v>
      </c>
      <c r="BD315" s="390">
        <v>611.5</v>
      </c>
      <c r="BE315" s="390">
        <v>1080.04</v>
      </c>
      <c r="BF315" s="390">
        <v>2102000</v>
      </c>
      <c r="BG315" s="390">
        <f t="shared" si="309"/>
        <v>4422.8500000000004</v>
      </c>
      <c r="BH315" s="390">
        <v>8748.57</v>
      </c>
      <c r="BI315" s="390">
        <v>3389.61</v>
      </c>
      <c r="BJ315" s="390">
        <v>5995.76</v>
      </c>
      <c r="BK315" s="390">
        <v>548.62</v>
      </c>
      <c r="BL315" s="391" t="e">
        <f t="shared" si="310"/>
        <v>#DIV/0!</v>
      </c>
      <c r="BM315" s="391" t="e">
        <f t="shared" si="311"/>
        <v>#DIV/0!</v>
      </c>
      <c r="BN315" s="391" t="e">
        <f t="shared" si="312"/>
        <v>#DIV/0!</v>
      </c>
      <c r="BO315" s="391" t="e">
        <f t="shared" si="313"/>
        <v>#DIV/0!</v>
      </c>
      <c r="BP315" s="391" t="e">
        <f t="shared" si="314"/>
        <v>#DIV/0!</v>
      </c>
      <c r="BQ315" s="391" t="e">
        <f t="shared" si="315"/>
        <v>#DIV/0!</v>
      </c>
      <c r="BR315" s="391" t="e">
        <f t="shared" si="316"/>
        <v>#DIV/0!</v>
      </c>
      <c r="BS315" s="391" t="e">
        <f t="shared" si="317"/>
        <v>#DIV/0!</v>
      </c>
      <c r="BT315" s="391" t="e">
        <f t="shared" si="318"/>
        <v>#DIV/0!</v>
      </c>
      <c r="BU315" s="391" t="e">
        <f t="shared" si="319"/>
        <v>#DIV/0!</v>
      </c>
      <c r="BV315" s="391" t="e">
        <f t="shared" si="320"/>
        <v>#DIV/0!</v>
      </c>
      <c r="BW315" s="391" t="e">
        <f t="shared" si="321"/>
        <v>#DIV/0!</v>
      </c>
      <c r="BY315" s="388" t="e">
        <f t="shared" si="333"/>
        <v>#DIV/0!</v>
      </c>
      <c r="BZ315" s="392" t="e">
        <f t="shared" si="334"/>
        <v>#DIV/0!</v>
      </c>
      <c r="CA315" s="393" t="e">
        <f t="shared" si="295"/>
        <v>#DIV/0!</v>
      </c>
      <c r="CB315" s="390">
        <f t="shared" si="322"/>
        <v>4621.88</v>
      </c>
      <c r="CC315" s="18" t="e">
        <f t="shared" si="323"/>
        <v>#DIV/0!</v>
      </c>
    </row>
    <row r="316" spans="1:81" s="26" customFormat="1" ht="9" customHeight="1">
      <c r="A316" s="157">
        <v>250</v>
      </c>
      <c r="B316" s="375" t="s">
        <v>916</v>
      </c>
      <c r="C316" s="162">
        <v>862.8</v>
      </c>
      <c r="D316" s="396"/>
      <c r="E316" s="162"/>
      <c r="F316" s="162"/>
      <c r="G316" s="178">
        <f>ROUND(H316+U316+X316+Z316+AB316+AD316+AF316+AH316+AI316+AJ316+AK316+AL316,2)</f>
        <v>2064053.98</v>
      </c>
      <c r="H316" s="361">
        <f>I316+K316+M316+O316+Q316+S316</f>
        <v>0</v>
      </c>
      <c r="I316" s="190">
        <v>0</v>
      </c>
      <c r="J316" s="190">
        <v>0</v>
      </c>
      <c r="K316" s="190">
        <v>0</v>
      </c>
      <c r="L316" s="190">
        <v>0</v>
      </c>
      <c r="M316" s="190">
        <v>0</v>
      </c>
      <c r="N316" s="361">
        <v>0</v>
      </c>
      <c r="O316" s="361">
        <v>0</v>
      </c>
      <c r="P316" s="361">
        <v>0</v>
      </c>
      <c r="Q316" s="361">
        <v>0</v>
      </c>
      <c r="R316" s="361">
        <v>0</v>
      </c>
      <c r="S316" s="361">
        <v>0</v>
      </c>
      <c r="T316" s="103">
        <v>0</v>
      </c>
      <c r="U316" s="361">
        <v>0</v>
      </c>
      <c r="V316" s="162" t="s">
        <v>976</v>
      </c>
      <c r="W316" s="24">
        <v>723.8</v>
      </c>
      <c r="X316" s="361">
        <v>1928475.54</v>
      </c>
      <c r="Y316" s="380">
        <v>0</v>
      </c>
      <c r="Z316" s="380">
        <v>0</v>
      </c>
      <c r="AA316" s="380">
        <v>0</v>
      </c>
      <c r="AB316" s="380">
        <v>0</v>
      </c>
      <c r="AC316" s="380">
        <v>0</v>
      </c>
      <c r="AD316" s="380">
        <v>0</v>
      </c>
      <c r="AE316" s="380">
        <v>0</v>
      </c>
      <c r="AF316" s="380">
        <v>0</v>
      </c>
      <c r="AG316" s="380">
        <v>0</v>
      </c>
      <c r="AH316" s="380">
        <v>0</v>
      </c>
      <c r="AI316" s="380">
        <v>0</v>
      </c>
      <c r="AJ316" s="380">
        <v>90385.63</v>
      </c>
      <c r="AK316" s="380">
        <v>45192.81</v>
      </c>
      <c r="AL316" s="380">
        <v>0</v>
      </c>
      <c r="AN316" s="390">
        <f>I316/'Приложение 1.1'!J314</f>
        <v>0</v>
      </c>
      <c r="AO316" s="390" t="e">
        <f t="shared" si="299"/>
        <v>#DIV/0!</v>
      </c>
      <c r="AP316" s="390" t="e">
        <f t="shared" si="300"/>
        <v>#DIV/0!</v>
      </c>
      <c r="AQ316" s="390" t="e">
        <f t="shared" si="301"/>
        <v>#DIV/0!</v>
      </c>
      <c r="AR316" s="390" t="e">
        <f t="shared" si="302"/>
        <v>#DIV/0!</v>
      </c>
      <c r="AS316" s="390" t="e">
        <f t="shared" si="303"/>
        <v>#DIV/0!</v>
      </c>
      <c r="AT316" s="390" t="e">
        <f t="shared" si="304"/>
        <v>#DIV/0!</v>
      </c>
      <c r="AU316" s="390">
        <f t="shared" si="305"/>
        <v>2664.3762641613707</v>
      </c>
      <c r="AV316" s="390" t="e">
        <f t="shared" si="306"/>
        <v>#DIV/0!</v>
      </c>
      <c r="AW316" s="390" t="e">
        <f t="shared" si="307"/>
        <v>#DIV/0!</v>
      </c>
      <c r="AX316" s="390" t="e">
        <f t="shared" si="308"/>
        <v>#DIV/0!</v>
      </c>
      <c r="AY316" s="390">
        <f>AI316/'Приложение 1.1'!J314</f>
        <v>0</v>
      </c>
      <c r="AZ316" s="390">
        <v>730.08</v>
      </c>
      <c r="BA316" s="390">
        <v>2070.12</v>
      </c>
      <c r="BB316" s="390">
        <v>848.92</v>
      </c>
      <c r="BC316" s="390">
        <v>819.73</v>
      </c>
      <c r="BD316" s="390">
        <v>611.5</v>
      </c>
      <c r="BE316" s="390">
        <v>1080.04</v>
      </c>
      <c r="BF316" s="390">
        <v>2102000</v>
      </c>
      <c r="BG316" s="390">
        <f t="shared" si="309"/>
        <v>4422.8500000000004</v>
      </c>
      <c r="BH316" s="390">
        <v>8748.57</v>
      </c>
      <c r="BI316" s="390">
        <v>3389.61</v>
      </c>
      <c r="BJ316" s="390">
        <v>5995.76</v>
      </c>
      <c r="BK316" s="390">
        <v>548.62</v>
      </c>
      <c r="BL316" s="391" t="str">
        <f t="shared" si="310"/>
        <v xml:space="preserve"> </v>
      </c>
      <c r="BM316" s="391" t="e">
        <f t="shared" si="311"/>
        <v>#DIV/0!</v>
      </c>
      <c r="BN316" s="391" t="e">
        <f t="shared" si="312"/>
        <v>#DIV/0!</v>
      </c>
      <c r="BO316" s="391" t="e">
        <f t="shared" si="313"/>
        <v>#DIV/0!</v>
      </c>
      <c r="BP316" s="391" t="e">
        <f t="shared" si="314"/>
        <v>#DIV/0!</v>
      </c>
      <c r="BQ316" s="391" t="e">
        <f t="shared" si="315"/>
        <v>#DIV/0!</v>
      </c>
      <c r="BR316" s="391" t="e">
        <f t="shared" si="316"/>
        <v>#DIV/0!</v>
      </c>
      <c r="BS316" s="391" t="str">
        <f t="shared" si="317"/>
        <v xml:space="preserve"> </v>
      </c>
      <c r="BT316" s="391" t="e">
        <f t="shared" si="318"/>
        <v>#DIV/0!</v>
      </c>
      <c r="BU316" s="391" t="e">
        <f t="shared" si="319"/>
        <v>#DIV/0!</v>
      </c>
      <c r="BV316" s="391" t="e">
        <f t="shared" si="320"/>
        <v>#DIV/0!</v>
      </c>
      <c r="BW316" s="391" t="str">
        <f t="shared" si="321"/>
        <v xml:space="preserve"> </v>
      </c>
      <c r="BY316" s="388">
        <f t="shared" si="333"/>
        <v>4.3790342149869552</v>
      </c>
      <c r="BZ316" s="392">
        <f t="shared" si="334"/>
        <v>2.1895168652517509</v>
      </c>
      <c r="CA316" s="393">
        <f t="shared" si="295"/>
        <v>2851.691047250622</v>
      </c>
      <c r="CB316" s="390">
        <f t="shared" si="322"/>
        <v>4621.88</v>
      </c>
      <c r="CC316" s="18" t="str">
        <f t="shared" si="323"/>
        <v xml:space="preserve"> </v>
      </c>
    </row>
    <row r="317" spans="1:81" s="26" customFormat="1" ht="9" customHeight="1">
      <c r="A317" s="157">
        <v>251</v>
      </c>
      <c r="B317" s="375" t="s">
        <v>1004</v>
      </c>
      <c r="C317" s="162">
        <v>2734.24</v>
      </c>
      <c r="D317" s="396"/>
      <c r="E317" s="162"/>
      <c r="F317" s="162"/>
      <c r="G317" s="178">
        <f>ROUND(H317+U317+X317+Z317+AB317+AD317+AF317+AH317+AI317+AJ317+AK317+AL317,2)</f>
        <v>2207572.6</v>
      </c>
      <c r="H317" s="361">
        <f>I317+K317+M317+O317+Q317+S317</f>
        <v>0</v>
      </c>
      <c r="I317" s="190">
        <v>0</v>
      </c>
      <c r="J317" s="190">
        <v>0</v>
      </c>
      <c r="K317" s="190">
        <v>0</v>
      </c>
      <c r="L317" s="190">
        <v>0</v>
      </c>
      <c r="M317" s="190">
        <v>0</v>
      </c>
      <c r="N317" s="361">
        <v>0</v>
      </c>
      <c r="O317" s="361">
        <v>0</v>
      </c>
      <c r="P317" s="361">
        <v>0</v>
      </c>
      <c r="Q317" s="361">
        <v>0</v>
      </c>
      <c r="R317" s="361">
        <v>0</v>
      </c>
      <c r="S317" s="361">
        <v>0</v>
      </c>
      <c r="T317" s="103">
        <v>0</v>
      </c>
      <c r="U317" s="361">
        <v>0</v>
      </c>
      <c r="V317" s="162" t="s">
        <v>976</v>
      </c>
      <c r="W317" s="24">
        <v>860.9</v>
      </c>
      <c r="X317" s="361">
        <v>2091582.16</v>
      </c>
      <c r="Y317" s="380">
        <v>0</v>
      </c>
      <c r="Z317" s="380">
        <v>0</v>
      </c>
      <c r="AA317" s="380">
        <v>0</v>
      </c>
      <c r="AB317" s="380">
        <v>0</v>
      </c>
      <c r="AC317" s="380">
        <v>0</v>
      </c>
      <c r="AD317" s="380">
        <v>0</v>
      </c>
      <c r="AE317" s="380">
        <v>0</v>
      </c>
      <c r="AF317" s="380">
        <v>0</v>
      </c>
      <c r="AG317" s="380">
        <v>0</v>
      </c>
      <c r="AH317" s="380">
        <v>0</v>
      </c>
      <c r="AI317" s="380">
        <v>0</v>
      </c>
      <c r="AJ317" s="380">
        <v>77326.960000000006</v>
      </c>
      <c r="AK317" s="380">
        <v>38663.480000000003</v>
      </c>
      <c r="AL317" s="380">
        <v>0</v>
      </c>
      <c r="AN317" s="390">
        <f>I317/'Приложение 1.1'!J315</f>
        <v>0</v>
      </c>
      <c r="AO317" s="390" t="e">
        <f t="shared" si="299"/>
        <v>#DIV/0!</v>
      </c>
      <c r="AP317" s="390" t="e">
        <f t="shared" si="300"/>
        <v>#DIV/0!</v>
      </c>
      <c r="AQ317" s="390" t="e">
        <f t="shared" si="301"/>
        <v>#DIV/0!</v>
      </c>
      <c r="AR317" s="390" t="e">
        <f t="shared" si="302"/>
        <v>#DIV/0!</v>
      </c>
      <c r="AS317" s="390" t="e">
        <f t="shared" si="303"/>
        <v>#DIV/0!</v>
      </c>
      <c r="AT317" s="390" t="e">
        <f t="shared" si="304"/>
        <v>#DIV/0!</v>
      </c>
      <c r="AU317" s="390">
        <f t="shared" si="305"/>
        <v>2429.5297479382043</v>
      </c>
      <c r="AV317" s="390" t="e">
        <f t="shared" si="306"/>
        <v>#DIV/0!</v>
      </c>
      <c r="AW317" s="390" t="e">
        <f t="shared" si="307"/>
        <v>#DIV/0!</v>
      </c>
      <c r="AX317" s="390" t="e">
        <f t="shared" si="308"/>
        <v>#DIV/0!</v>
      </c>
      <c r="AY317" s="390">
        <f>AI317/'Приложение 1.1'!J315</f>
        <v>0</v>
      </c>
      <c r="AZ317" s="390">
        <v>730.08</v>
      </c>
      <c r="BA317" s="390">
        <v>2070.12</v>
      </c>
      <c r="BB317" s="390">
        <v>848.92</v>
      </c>
      <c r="BC317" s="390">
        <v>819.73</v>
      </c>
      <c r="BD317" s="390">
        <v>611.5</v>
      </c>
      <c r="BE317" s="390">
        <v>1080.04</v>
      </c>
      <c r="BF317" s="390">
        <v>2102000</v>
      </c>
      <c r="BG317" s="390">
        <f t="shared" si="309"/>
        <v>4422.8500000000004</v>
      </c>
      <c r="BH317" s="390">
        <v>8748.57</v>
      </c>
      <c r="BI317" s="390">
        <v>3389.61</v>
      </c>
      <c r="BJ317" s="390">
        <v>5995.76</v>
      </c>
      <c r="BK317" s="390">
        <v>548.62</v>
      </c>
      <c r="BL317" s="391" t="str">
        <f t="shared" si="310"/>
        <v xml:space="preserve"> </v>
      </c>
      <c r="BM317" s="391" t="e">
        <f t="shared" si="311"/>
        <v>#DIV/0!</v>
      </c>
      <c r="BN317" s="391" t="e">
        <f t="shared" si="312"/>
        <v>#DIV/0!</v>
      </c>
      <c r="BO317" s="391" t="e">
        <f t="shared" si="313"/>
        <v>#DIV/0!</v>
      </c>
      <c r="BP317" s="391" t="e">
        <f t="shared" si="314"/>
        <v>#DIV/0!</v>
      </c>
      <c r="BQ317" s="391" t="e">
        <f t="shared" si="315"/>
        <v>#DIV/0!</v>
      </c>
      <c r="BR317" s="391" t="e">
        <f t="shared" si="316"/>
        <v>#DIV/0!</v>
      </c>
      <c r="BS317" s="391" t="str">
        <f t="shared" si="317"/>
        <v xml:space="preserve"> </v>
      </c>
      <c r="BT317" s="391" t="e">
        <f t="shared" si="318"/>
        <v>#DIV/0!</v>
      </c>
      <c r="BU317" s="391" t="e">
        <f t="shared" si="319"/>
        <v>#DIV/0!</v>
      </c>
      <c r="BV317" s="391" t="e">
        <f t="shared" si="320"/>
        <v>#DIV/0!</v>
      </c>
      <c r="BW317" s="391" t="str">
        <f t="shared" si="321"/>
        <v xml:space="preserve"> </v>
      </c>
      <c r="BY317" s="388">
        <f t="shared" si="333"/>
        <v>3.5028048454669172</v>
      </c>
      <c r="BZ317" s="392">
        <f t="shared" si="334"/>
        <v>1.7514024227334586</v>
      </c>
      <c r="CA317" s="393">
        <f t="shared" si="295"/>
        <v>2564.2613543965617</v>
      </c>
      <c r="CB317" s="390">
        <f t="shared" si="322"/>
        <v>4621.88</v>
      </c>
      <c r="CC317" s="18" t="str">
        <f t="shared" si="323"/>
        <v xml:space="preserve"> </v>
      </c>
    </row>
    <row r="318" spans="1:81" s="26" customFormat="1" ht="36.75" customHeight="1">
      <c r="A318" s="517" t="s">
        <v>1003</v>
      </c>
      <c r="B318" s="517"/>
      <c r="C318" s="162">
        <f>SUM(C316:C317)</f>
        <v>3597.04</v>
      </c>
      <c r="D318" s="416"/>
      <c r="E318" s="162"/>
      <c r="F318" s="162"/>
      <c r="G318" s="162">
        <f>ROUND(SUM(G316:G317),2)</f>
        <v>4271626.58</v>
      </c>
      <c r="H318" s="162">
        <f t="shared" ref="H318:AL318" si="336">SUM(H316:H317)</f>
        <v>0</v>
      </c>
      <c r="I318" s="162">
        <f t="shared" si="336"/>
        <v>0</v>
      </c>
      <c r="J318" s="162">
        <f t="shared" si="336"/>
        <v>0</v>
      </c>
      <c r="K318" s="162">
        <f t="shared" si="336"/>
        <v>0</v>
      </c>
      <c r="L318" s="162">
        <f t="shared" si="336"/>
        <v>0</v>
      </c>
      <c r="M318" s="162">
        <f t="shared" si="336"/>
        <v>0</v>
      </c>
      <c r="N318" s="162">
        <f t="shared" si="336"/>
        <v>0</v>
      </c>
      <c r="O318" s="162">
        <f t="shared" si="336"/>
        <v>0</v>
      </c>
      <c r="P318" s="162">
        <f t="shared" si="336"/>
        <v>0</v>
      </c>
      <c r="Q318" s="162">
        <f t="shared" si="336"/>
        <v>0</v>
      </c>
      <c r="R318" s="162">
        <f t="shared" si="336"/>
        <v>0</v>
      </c>
      <c r="S318" s="162">
        <f t="shared" si="336"/>
        <v>0</v>
      </c>
      <c r="T318" s="192">
        <f t="shared" si="336"/>
        <v>0</v>
      </c>
      <c r="U318" s="162">
        <f t="shared" si="336"/>
        <v>0</v>
      </c>
      <c r="V318" s="162" t="s">
        <v>388</v>
      </c>
      <c r="W318" s="162">
        <f t="shared" si="336"/>
        <v>1584.6999999999998</v>
      </c>
      <c r="X318" s="162">
        <f t="shared" si="336"/>
        <v>4020057.7</v>
      </c>
      <c r="Y318" s="162">
        <f t="shared" si="336"/>
        <v>0</v>
      </c>
      <c r="Z318" s="162">
        <f t="shared" si="336"/>
        <v>0</v>
      </c>
      <c r="AA318" s="162">
        <f t="shared" si="336"/>
        <v>0</v>
      </c>
      <c r="AB318" s="162">
        <f t="shared" si="336"/>
        <v>0</v>
      </c>
      <c r="AC318" s="162">
        <f t="shared" si="336"/>
        <v>0</v>
      </c>
      <c r="AD318" s="162">
        <f t="shared" si="336"/>
        <v>0</v>
      </c>
      <c r="AE318" s="162">
        <f t="shared" si="336"/>
        <v>0</v>
      </c>
      <c r="AF318" s="162">
        <f t="shared" si="336"/>
        <v>0</v>
      </c>
      <c r="AG318" s="162">
        <f t="shared" si="336"/>
        <v>0</v>
      </c>
      <c r="AH318" s="162">
        <f t="shared" si="336"/>
        <v>0</v>
      </c>
      <c r="AI318" s="162">
        <f t="shared" si="336"/>
        <v>0</v>
      </c>
      <c r="AJ318" s="162">
        <f t="shared" si="336"/>
        <v>167712.59000000003</v>
      </c>
      <c r="AK318" s="162">
        <f t="shared" si="336"/>
        <v>83856.290000000008</v>
      </c>
      <c r="AL318" s="162">
        <f t="shared" si="336"/>
        <v>0</v>
      </c>
      <c r="AN318" s="390">
        <f>I318/'Приложение 1.1'!J316</f>
        <v>0</v>
      </c>
      <c r="AO318" s="390" t="e">
        <f t="shared" si="299"/>
        <v>#DIV/0!</v>
      </c>
      <c r="AP318" s="390" t="e">
        <f t="shared" si="300"/>
        <v>#DIV/0!</v>
      </c>
      <c r="AQ318" s="390" t="e">
        <f t="shared" si="301"/>
        <v>#DIV/0!</v>
      </c>
      <c r="AR318" s="390" t="e">
        <f t="shared" si="302"/>
        <v>#DIV/0!</v>
      </c>
      <c r="AS318" s="390" t="e">
        <f t="shared" si="303"/>
        <v>#DIV/0!</v>
      </c>
      <c r="AT318" s="390" t="e">
        <f t="shared" si="304"/>
        <v>#DIV/0!</v>
      </c>
      <c r="AU318" s="390">
        <f t="shared" si="305"/>
        <v>2536.794156622705</v>
      </c>
      <c r="AV318" s="390" t="e">
        <f t="shared" si="306"/>
        <v>#DIV/0!</v>
      </c>
      <c r="AW318" s="390" t="e">
        <f t="shared" si="307"/>
        <v>#DIV/0!</v>
      </c>
      <c r="AX318" s="390" t="e">
        <f t="shared" si="308"/>
        <v>#DIV/0!</v>
      </c>
      <c r="AY318" s="390">
        <f>AI318/'Приложение 1.1'!J316</f>
        <v>0</v>
      </c>
      <c r="AZ318" s="390">
        <v>730.08</v>
      </c>
      <c r="BA318" s="390">
        <v>2070.12</v>
      </c>
      <c r="BB318" s="390">
        <v>848.92</v>
      </c>
      <c r="BC318" s="390">
        <v>819.73</v>
      </c>
      <c r="BD318" s="390">
        <v>611.5</v>
      </c>
      <c r="BE318" s="390">
        <v>1080.04</v>
      </c>
      <c r="BF318" s="390">
        <v>2102000</v>
      </c>
      <c r="BG318" s="390">
        <f t="shared" si="309"/>
        <v>4422.8500000000004</v>
      </c>
      <c r="BH318" s="390">
        <v>8748.57</v>
      </c>
      <c r="BI318" s="390">
        <v>3389.61</v>
      </c>
      <c r="BJ318" s="390">
        <v>5995.76</v>
      </c>
      <c r="BK318" s="390">
        <v>548.62</v>
      </c>
      <c r="BL318" s="391" t="str">
        <f t="shared" si="310"/>
        <v xml:space="preserve"> </v>
      </c>
      <c r="BM318" s="391" t="e">
        <f t="shared" si="311"/>
        <v>#DIV/0!</v>
      </c>
      <c r="BN318" s="391" t="e">
        <f t="shared" si="312"/>
        <v>#DIV/0!</v>
      </c>
      <c r="BO318" s="391" t="e">
        <f t="shared" si="313"/>
        <v>#DIV/0!</v>
      </c>
      <c r="BP318" s="391" t="e">
        <f t="shared" si="314"/>
        <v>#DIV/0!</v>
      </c>
      <c r="BQ318" s="391" t="e">
        <f t="shared" si="315"/>
        <v>#DIV/0!</v>
      </c>
      <c r="BR318" s="391" t="e">
        <f t="shared" si="316"/>
        <v>#DIV/0!</v>
      </c>
      <c r="BS318" s="391" t="str">
        <f t="shared" si="317"/>
        <v xml:space="preserve"> </v>
      </c>
      <c r="BT318" s="391" t="e">
        <f t="shared" si="318"/>
        <v>#DIV/0!</v>
      </c>
      <c r="BU318" s="391" t="e">
        <f t="shared" si="319"/>
        <v>#DIV/0!</v>
      </c>
      <c r="BV318" s="391" t="e">
        <f t="shared" si="320"/>
        <v>#DIV/0!</v>
      </c>
      <c r="BW318" s="391" t="str">
        <f t="shared" si="321"/>
        <v xml:space="preserve"> </v>
      </c>
      <c r="BY318" s="388">
        <f t="shared" si="333"/>
        <v>3.9261997007238403</v>
      </c>
      <c r="BZ318" s="392">
        <f t="shared" si="334"/>
        <v>1.9630997333104903</v>
      </c>
      <c r="CA318" s="393">
        <f t="shared" si="295"/>
        <v>2695.5427399507798</v>
      </c>
      <c r="CB318" s="390">
        <f t="shared" si="322"/>
        <v>4621.88</v>
      </c>
      <c r="CC318" s="18" t="str">
        <f t="shared" si="323"/>
        <v xml:space="preserve"> </v>
      </c>
    </row>
    <row r="319" spans="1:81" s="26" customFormat="1" ht="14.25" customHeight="1">
      <c r="A319" s="582" t="s">
        <v>3</v>
      </c>
      <c r="B319" s="583"/>
      <c r="C319" s="583"/>
      <c r="D319" s="583"/>
      <c r="E319" s="583"/>
      <c r="F319" s="583"/>
      <c r="G319" s="583"/>
      <c r="H319" s="583"/>
      <c r="I319" s="583"/>
      <c r="J319" s="583"/>
      <c r="K319" s="583"/>
      <c r="L319" s="583"/>
      <c r="M319" s="583"/>
      <c r="N319" s="583"/>
      <c r="O319" s="583"/>
      <c r="P319" s="583"/>
      <c r="Q319" s="583"/>
      <c r="R319" s="583"/>
      <c r="S319" s="583"/>
      <c r="T319" s="583"/>
      <c r="U319" s="583"/>
      <c r="V319" s="583"/>
      <c r="W319" s="583"/>
      <c r="X319" s="583"/>
      <c r="Y319" s="583"/>
      <c r="Z319" s="583"/>
      <c r="AA319" s="583"/>
      <c r="AB319" s="583"/>
      <c r="AC319" s="583"/>
      <c r="AD319" s="583"/>
      <c r="AE319" s="583"/>
      <c r="AF319" s="583"/>
      <c r="AG319" s="583"/>
      <c r="AH319" s="583"/>
      <c r="AI319" s="583"/>
      <c r="AJ319" s="583"/>
      <c r="AK319" s="583"/>
      <c r="AL319" s="584"/>
      <c r="AN319" s="390" t="e">
        <f>I319/'Приложение 1.1'!J317</f>
        <v>#DIV/0!</v>
      </c>
      <c r="AO319" s="390" t="e">
        <f t="shared" si="299"/>
        <v>#DIV/0!</v>
      </c>
      <c r="AP319" s="390" t="e">
        <f t="shared" si="300"/>
        <v>#DIV/0!</v>
      </c>
      <c r="AQ319" s="390" t="e">
        <f t="shared" si="301"/>
        <v>#DIV/0!</v>
      </c>
      <c r="AR319" s="390" t="e">
        <f t="shared" si="302"/>
        <v>#DIV/0!</v>
      </c>
      <c r="AS319" s="390" t="e">
        <f t="shared" si="303"/>
        <v>#DIV/0!</v>
      </c>
      <c r="AT319" s="390" t="e">
        <f t="shared" si="304"/>
        <v>#DIV/0!</v>
      </c>
      <c r="AU319" s="390" t="e">
        <f t="shared" si="305"/>
        <v>#DIV/0!</v>
      </c>
      <c r="AV319" s="390" t="e">
        <f t="shared" si="306"/>
        <v>#DIV/0!</v>
      </c>
      <c r="AW319" s="390" t="e">
        <f t="shared" si="307"/>
        <v>#DIV/0!</v>
      </c>
      <c r="AX319" s="390" t="e">
        <f t="shared" si="308"/>
        <v>#DIV/0!</v>
      </c>
      <c r="AY319" s="390" t="e">
        <f>AI319/'Приложение 1.1'!J317</f>
        <v>#DIV/0!</v>
      </c>
      <c r="AZ319" s="390">
        <v>730.08</v>
      </c>
      <c r="BA319" s="390">
        <v>2070.12</v>
      </c>
      <c r="BB319" s="390">
        <v>848.92</v>
      </c>
      <c r="BC319" s="390">
        <v>819.73</v>
      </c>
      <c r="BD319" s="390">
        <v>611.5</v>
      </c>
      <c r="BE319" s="390">
        <v>1080.04</v>
      </c>
      <c r="BF319" s="390">
        <v>2102000</v>
      </c>
      <c r="BG319" s="390">
        <f t="shared" si="309"/>
        <v>4422.8500000000004</v>
      </c>
      <c r="BH319" s="390">
        <v>8748.57</v>
      </c>
      <c r="BI319" s="390">
        <v>3389.61</v>
      </c>
      <c r="BJ319" s="390">
        <v>5995.76</v>
      </c>
      <c r="BK319" s="390">
        <v>548.62</v>
      </c>
      <c r="BL319" s="391" t="e">
        <f t="shared" si="310"/>
        <v>#DIV/0!</v>
      </c>
      <c r="BM319" s="391" t="e">
        <f t="shared" si="311"/>
        <v>#DIV/0!</v>
      </c>
      <c r="BN319" s="391" t="e">
        <f t="shared" si="312"/>
        <v>#DIV/0!</v>
      </c>
      <c r="BO319" s="391" t="e">
        <f t="shared" si="313"/>
        <v>#DIV/0!</v>
      </c>
      <c r="BP319" s="391" t="e">
        <f t="shared" si="314"/>
        <v>#DIV/0!</v>
      </c>
      <c r="BQ319" s="391" t="e">
        <f t="shared" si="315"/>
        <v>#DIV/0!</v>
      </c>
      <c r="BR319" s="391" t="e">
        <f t="shared" si="316"/>
        <v>#DIV/0!</v>
      </c>
      <c r="BS319" s="391" t="e">
        <f t="shared" si="317"/>
        <v>#DIV/0!</v>
      </c>
      <c r="BT319" s="391" t="e">
        <f t="shared" si="318"/>
        <v>#DIV/0!</v>
      </c>
      <c r="BU319" s="391" t="e">
        <f t="shared" si="319"/>
        <v>#DIV/0!</v>
      </c>
      <c r="BV319" s="391" t="e">
        <f t="shared" si="320"/>
        <v>#DIV/0!</v>
      </c>
      <c r="BW319" s="391" t="e">
        <f t="shared" si="321"/>
        <v>#DIV/0!</v>
      </c>
      <c r="BY319" s="388" t="e">
        <f t="shared" si="333"/>
        <v>#DIV/0!</v>
      </c>
      <c r="BZ319" s="392" t="e">
        <f t="shared" si="334"/>
        <v>#DIV/0!</v>
      </c>
      <c r="CA319" s="393" t="e">
        <f t="shared" si="295"/>
        <v>#DIV/0!</v>
      </c>
      <c r="CB319" s="390">
        <f t="shared" si="322"/>
        <v>4621.88</v>
      </c>
      <c r="CC319" s="18" t="e">
        <f t="shared" si="323"/>
        <v>#DIV/0!</v>
      </c>
    </row>
    <row r="320" spans="1:81" s="26" customFormat="1" ht="9" customHeight="1">
      <c r="A320" s="164">
        <v>252</v>
      </c>
      <c r="B320" s="165" t="s">
        <v>919</v>
      </c>
      <c r="C320" s="168">
        <v>577.1</v>
      </c>
      <c r="D320" s="396"/>
      <c r="E320" s="168"/>
      <c r="F320" s="168"/>
      <c r="G320" s="178">
        <f>ROUND(H320+U320+X320+Z320+AB320+AD320+AF320+AH320+AI320+AJ320+AK320+AL320,2)</f>
        <v>1454772.65</v>
      </c>
      <c r="H320" s="361">
        <f>I320+K320+M320+O320+Q320+S320</f>
        <v>0</v>
      </c>
      <c r="I320" s="190">
        <v>0</v>
      </c>
      <c r="J320" s="190">
        <v>0</v>
      </c>
      <c r="K320" s="190">
        <v>0</v>
      </c>
      <c r="L320" s="190">
        <v>0</v>
      </c>
      <c r="M320" s="190">
        <v>0</v>
      </c>
      <c r="N320" s="361">
        <v>0</v>
      </c>
      <c r="O320" s="361">
        <v>0</v>
      </c>
      <c r="P320" s="361">
        <v>0</v>
      </c>
      <c r="Q320" s="361">
        <v>0</v>
      </c>
      <c r="R320" s="361">
        <v>0</v>
      </c>
      <c r="S320" s="361">
        <v>0</v>
      </c>
      <c r="T320" s="103">
        <v>0</v>
      </c>
      <c r="U320" s="361">
        <v>0</v>
      </c>
      <c r="V320" s="168" t="s">
        <v>976</v>
      </c>
      <c r="W320" s="47">
        <v>527.1</v>
      </c>
      <c r="X320" s="361">
        <v>1378664.54</v>
      </c>
      <c r="Y320" s="380">
        <v>0</v>
      </c>
      <c r="Z320" s="380">
        <v>0</v>
      </c>
      <c r="AA320" s="380">
        <v>0</v>
      </c>
      <c r="AB320" s="380">
        <v>0</v>
      </c>
      <c r="AC320" s="380">
        <v>0</v>
      </c>
      <c r="AD320" s="380">
        <v>0</v>
      </c>
      <c r="AE320" s="380">
        <v>0</v>
      </c>
      <c r="AF320" s="380">
        <v>0</v>
      </c>
      <c r="AG320" s="380">
        <v>0</v>
      </c>
      <c r="AH320" s="380">
        <v>0</v>
      </c>
      <c r="AI320" s="380">
        <v>0</v>
      </c>
      <c r="AJ320" s="380">
        <v>50738.75</v>
      </c>
      <c r="AK320" s="380">
        <v>25369.360000000001</v>
      </c>
      <c r="AL320" s="380">
        <v>0</v>
      </c>
      <c r="AN320" s="390">
        <f>I320/'Приложение 1.1'!J318</f>
        <v>0</v>
      </c>
      <c r="AO320" s="390" t="e">
        <f t="shared" si="299"/>
        <v>#DIV/0!</v>
      </c>
      <c r="AP320" s="390" t="e">
        <f t="shared" si="300"/>
        <v>#DIV/0!</v>
      </c>
      <c r="AQ320" s="390" t="e">
        <f t="shared" si="301"/>
        <v>#DIV/0!</v>
      </c>
      <c r="AR320" s="390" t="e">
        <f t="shared" si="302"/>
        <v>#DIV/0!</v>
      </c>
      <c r="AS320" s="390" t="e">
        <f t="shared" si="303"/>
        <v>#DIV/0!</v>
      </c>
      <c r="AT320" s="390" t="e">
        <f t="shared" si="304"/>
        <v>#DIV/0!</v>
      </c>
      <c r="AU320" s="390">
        <f t="shared" si="305"/>
        <v>2615.565433504079</v>
      </c>
      <c r="AV320" s="390" t="e">
        <f t="shared" si="306"/>
        <v>#DIV/0!</v>
      </c>
      <c r="AW320" s="390" t="e">
        <f t="shared" si="307"/>
        <v>#DIV/0!</v>
      </c>
      <c r="AX320" s="390" t="e">
        <f t="shared" si="308"/>
        <v>#DIV/0!</v>
      </c>
      <c r="AY320" s="390">
        <f>AI320/'Приложение 1.1'!J318</f>
        <v>0</v>
      </c>
      <c r="AZ320" s="390">
        <v>730.08</v>
      </c>
      <c r="BA320" s="390">
        <v>2070.12</v>
      </c>
      <c r="BB320" s="390">
        <v>848.92</v>
      </c>
      <c r="BC320" s="390">
        <v>819.73</v>
      </c>
      <c r="BD320" s="390">
        <v>611.5</v>
      </c>
      <c r="BE320" s="390">
        <v>1080.04</v>
      </c>
      <c r="BF320" s="390">
        <v>2102000</v>
      </c>
      <c r="BG320" s="390">
        <f t="shared" si="309"/>
        <v>4422.8500000000004</v>
      </c>
      <c r="BH320" s="390">
        <v>8748.57</v>
      </c>
      <c r="BI320" s="390">
        <v>3389.61</v>
      </c>
      <c r="BJ320" s="390">
        <v>5995.76</v>
      </c>
      <c r="BK320" s="390">
        <v>548.62</v>
      </c>
      <c r="BL320" s="391" t="str">
        <f t="shared" si="310"/>
        <v xml:space="preserve"> </v>
      </c>
      <c r="BM320" s="391" t="e">
        <f t="shared" si="311"/>
        <v>#DIV/0!</v>
      </c>
      <c r="BN320" s="391" t="e">
        <f t="shared" si="312"/>
        <v>#DIV/0!</v>
      </c>
      <c r="BO320" s="391" t="e">
        <f t="shared" si="313"/>
        <v>#DIV/0!</v>
      </c>
      <c r="BP320" s="391" t="e">
        <f t="shared" si="314"/>
        <v>#DIV/0!</v>
      </c>
      <c r="BQ320" s="391" t="e">
        <f t="shared" si="315"/>
        <v>#DIV/0!</v>
      </c>
      <c r="BR320" s="391" t="e">
        <f t="shared" si="316"/>
        <v>#DIV/0!</v>
      </c>
      <c r="BS320" s="391" t="str">
        <f t="shared" si="317"/>
        <v xml:space="preserve"> </v>
      </c>
      <c r="BT320" s="391" t="e">
        <f t="shared" si="318"/>
        <v>#DIV/0!</v>
      </c>
      <c r="BU320" s="391" t="e">
        <f t="shared" si="319"/>
        <v>#DIV/0!</v>
      </c>
      <c r="BV320" s="391" t="e">
        <f t="shared" si="320"/>
        <v>#DIV/0!</v>
      </c>
      <c r="BW320" s="391" t="str">
        <f t="shared" si="321"/>
        <v xml:space="preserve"> </v>
      </c>
      <c r="BY320" s="388">
        <f t="shared" si="333"/>
        <v>3.4877442877414557</v>
      </c>
      <c r="BZ320" s="392">
        <f t="shared" si="334"/>
        <v>1.7438711127817808</v>
      </c>
      <c r="CA320" s="393">
        <f t="shared" si="295"/>
        <v>2759.9557010055014</v>
      </c>
      <c r="CB320" s="390">
        <f t="shared" si="322"/>
        <v>4621.88</v>
      </c>
      <c r="CC320" s="18" t="str">
        <f t="shared" si="323"/>
        <v xml:space="preserve"> </v>
      </c>
    </row>
    <row r="321" spans="1:81" s="26" customFormat="1" ht="9" customHeight="1">
      <c r="A321" s="164">
        <v>253</v>
      </c>
      <c r="B321" s="165" t="s">
        <v>920</v>
      </c>
      <c r="C321" s="168">
        <v>995.08</v>
      </c>
      <c r="D321" s="396"/>
      <c r="E321" s="168"/>
      <c r="F321" s="168"/>
      <c r="G321" s="178">
        <f>ROUND(H321+U321+X321+Z321+AB321+AD321+AF321+AH321+AI321+AJ321+AK321+AL321,2)</f>
        <v>2546788.9900000002</v>
      </c>
      <c r="H321" s="361">
        <f>I321+K321+M321+O321+Q321+S321</f>
        <v>0</v>
      </c>
      <c r="I321" s="190">
        <v>0</v>
      </c>
      <c r="J321" s="190">
        <v>0</v>
      </c>
      <c r="K321" s="190">
        <v>0</v>
      </c>
      <c r="L321" s="190">
        <v>0</v>
      </c>
      <c r="M321" s="190">
        <v>0</v>
      </c>
      <c r="N321" s="361">
        <v>0</v>
      </c>
      <c r="O321" s="361">
        <v>0</v>
      </c>
      <c r="P321" s="361">
        <v>0</v>
      </c>
      <c r="Q321" s="361">
        <v>0</v>
      </c>
      <c r="R321" s="361">
        <v>0</v>
      </c>
      <c r="S321" s="361">
        <v>0</v>
      </c>
      <c r="T321" s="103">
        <v>0</v>
      </c>
      <c r="U321" s="361">
        <v>0</v>
      </c>
      <c r="V321" s="168" t="s">
        <v>976</v>
      </c>
      <c r="W321" s="47">
        <v>884</v>
      </c>
      <c r="X321" s="361">
        <v>2418783.71</v>
      </c>
      <c r="Y321" s="380">
        <v>0</v>
      </c>
      <c r="Z321" s="380">
        <v>0</v>
      </c>
      <c r="AA321" s="380">
        <v>0</v>
      </c>
      <c r="AB321" s="380">
        <v>0</v>
      </c>
      <c r="AC321" s="380">
        <v>0</v>
      </c>
      <c r="AD321" s="380">
        <v>0</v>
      </c>
      <c r="AE321" s="380">
        <v>0</v>
      </c>
      <c r="AF321" s="380">
        <v>0</v>
      </c>
      <c r="AG321" s="380">
        <v>0</v>
      </c>
      <c r="AH321" s="380">
        <v>0</v>
      </c>
      <c r="AI321" s="380">
        <v>0</v>
      </c>
      <c r="AJ321" s="380">
        <v>85336.85</v>
      </c>
      <c r="AK321" s="380">
        <v>42668.43</v>
      </c>
      <c r="AL321" s="380">
        <v>0</v>
      </c>
      <c r="AN321" s="390">
        <f>I321/'Приложение 1.1'!J319</f>
        <v>0</v>
      </c>
      <c r="AO321" s="390" t="e">
        <f t="shared" si="299"/>
        <v>#DIV/0!</v>
      </c>
      <c r="AP321" s="390" t="e">
        <f t="shared" si="300"/>
        <v>#DIV/0!</v>
      </c>
      <c r="AQ321" s="390" t="e">
        <f t="shared" si="301"/>
        <v>#DIV/0!</v>
      </c>
      <c r="AR321" s="390" t="e">
        <f t="shared" si="302"/>
        <v>#DIV/0!</v>
      </c>
      <c r="AS321" s="390" t="e">
        <f t="shared" si="303"/>
        <v>#DIV/0!</v>
      </c>
      <c r="AT321" s="390" t="e">
        <f t="shared" si="304"/>
        <v>#DIV/0!</v>
      </c>
      <c r="AU321" s="390">
        <f t="shared" si="305"/>
        <v>2736.1806674208146</v>
      </c>
      <c r="AV321" s="390" t="e">
        <f t="shared" si="306"/>
        <v>#DIV/0!</v>
      </c>
      <c r="AW321" s="390" t="e">
        <f t="shared" si="307"/>
        <v>#DIV/0!</v>
      </c>
      <c r="AX321" s="390" t="e">
        <f t="shared" si="308"/>
        <v>#DIV/0!</v>
      </c>
      <c r="AY321" s="390">
        <f>AI321/'Приложение 1.1'!J319</f>
        <v>0</v>
      </c>
      <c r="AZ321" s="390">
        <v>730.08</v>
      </c>
      <c r="BA321" s="390">
        <v>2070.12</v>
      </c>
      <c r="BB321" s="390">
        <v>848.92</v>
      </c>
      <c r="BC321" s="390">
        <v>819.73</v>
      </c>
      <c r="BD321" s="390">
        <v>611.5</v>
      </c>
      <c r="BE321" s="390">
        <v>1080.04</v>
      </c>
      <c r="BF321" s="390">
        <v>2102000</v>
      </c>
      <c r="BG321" s="390">
        <f t="shared" si="309"/>
        <v>4422.8500000000004</v>
      </c>
      <c r="BH321" s="390">
        <v>8748.57</v>
      </c>
      <c r="BI321" s="390">
        <v>3389.61</v>
      </c>
      <c r="BJ321" s="390">
        <v>5995.76</v>
      </c>
      <c r="BK321" s="390">
        <v>548.62</v>
      </c>
      <c r="BL321" s="391" t="str">
        <f t="shared" si="310"/>
        <v xml:space="preserve"> </v>
      </c>
      <c r="BM321" s="391" t="e">
        <f t="shared" si="311"/>
        <v>#DIV/0!</v>
      </c>
      <c r="BN321" s="391" t="e">
        <f t="shared" si="312"/>
        <v>#DIV/0!</v>
      </c>
      <c r="BO321" s="391" t="e">
        <f t="shared" si="313"/>
        <v>#DIV/0!</v>
      </c>
      <c r="BP321" s="391" t="e">
        <f t="shared" si="314"/>
        <v>#DIV/0!</v>
      </c>
      <c r="BQ321" s="391" t="e">
        <f t="shared" si="315"/>
        <v>#DIV/0!</v>
      </c>
      <c r="BR321" s="391" t="e">
        <f t="shared" si="316"/>
        <v>#DIV/0!</v>
      </c>
      <c r="BS321" s="391" t="str">
        <f t="shared" si="317"/>
        <v xml:space="preserve"> </v>
      </c>
      <c r="BT321" s="391" t="e">
        <f t="shared" si="318"/>
        <v>#DIV/0!</v>
      </c>
      <c r="BU321" s="391" t="e">
        <f t="shared" si="319"/>
        <v>#DIV/0!</v>
      </c>
      <c r="BV321" s="391" t="e">
        <f t="shared" si="320"/>
        <v>#DIV/0!</v>
      </c>
      <c r="BW321" s="391" t="str">
        <f t="shared" si="321"/>
        <v xml:space="preserve"> </v>
      </c>
      <c r="BY321" s="388">
        <f t="shared" si="333"/>
        <v>3.3507624830748153</v>
      </c>
      <c r="BZ321" s="392">
        <f t="shared" si="334"/>
        <v>1.675381437863056</v>
      </c>
      <c r="CA321" s="393">
        <f t="shared" si="295"/>
        <v>2880.9830203619913</v>
      </c>
      <c r="CB321" s="390">
        <f t="shared" si="322"/>
        <v>4621.88</v>
      </c>
      <c r="CC321" s="18" t="str">
        <f t="shared" si="323"/>
        <v xml:space="preserve"> </v>
      </c>
    </row>
    <row r="322" spans="1:81" s="26" customFormat="1" ht="23.25" customHeight="1">
      <c r="A322" s="516" t="s">
        <v>6</v>
      </c>
      <c r="B322" s="516"/>
      <c r="C322" s="168">
        <f>SUM(C320:C321)</f>
        <v>1572.18</v>
      </c>
      <c r="D322" s="417"/>
      <c r="E322" s="269"/>
      <c r="F322" s="269"/>
      <c r="G322" s="168">
        <f>ROUND(SUM(G320:G321),2)</f>
        <v>4001561.64</v>
      </c>
      <c r="H322" s="168">
        <f t="shared" ref="H322:AL322" si="337">SUM(H320:H321)</f>
        <v>0</v>
      </c>
      <c r="I322" s="168">
        <f t="shared" si="337"/>
        <v>0</v>
      </c>
      <c r="J322" s="168">
        <f t="shared" si="337"/>
        <v>0</v>
      </c>
      <c r="K322" s="168">
        <f t="shared" si="337"/>
        <v>0</v>
      </c>
      <c r="L322" s="168">
        <f t="shared" si="337"/>
        <v>0</v>
      </c>
      <c r="M322" s="168">
        <f t="shared" si="337"/>
        <v>0</v>
      </c>
      <c r="N322" s="168">
        <f t="shared" si="337"/>
        <v>0</v>
      </c>
      <c r="O322" s="168">
        <f t="shared" si="337"/>
        <v>0</v>
      </c>
      <c r="P322" s="168">
        <f t="shared" si="337"/>
        <v>0</v>
      </c>
      <c r="Q322" s="168">
        <f t="shared" si="337"/>
        <v>0</v>
      </c>
      <c r="R322" s="168">
        <f t="shared" si="337"/>
        <v>0</v>
      </c>
      <c r="S322" s="168">
        <f t="shared" si="337"/>
        <v>0</v>
      </c>
      <c r="T322" s="193">
        <f t="shared" si="337"/>
        <v>0</v>
      </c>
      <c r="U322" s="168">
        <f t="shared" si="337"/>
        <v>0</v>
      </c>
      <c r="V322" s="269" t="s">
        <v>388</v>
      </c>
      <c r="W322" s="168">
        <f t="shared" si="337"/>
        <v>1411.1</v>
      </c>
      <c r="X322" s="168">
        <f t="shared" si="337"/>
        <v>3797448.25</v>
      </c>
      <c r="Y322" s="168">
        <f t="shared" si="337"/>
        <v>0</v>
      </c>
      <c r="Z322" s="168">
        <f t="shared" si="337"/>
        <v>0</v>
      </c>
      <c r="AA322" s="168">
        <f t="shared" si="337"/>
        <v>0</v>
      </c>
      <c r="AB322" s="168">
        <f t="shared" si="337"/>
        <v>0</v>
      </c>
      <c r="AC322" s="168">
        <f t="shared" si="337"/>
        <v>0</v>
      </c>
      <c r="AD322" s="168">
        <f t="shared" si="337"/>
        <v>0</v>
      </c>
      <c r="AE322" s="168">
        <f t="shared" si="337"/>
        <v>0</v>
      </c>
      <c r="AF322" s="168">
        <f t="shared" si="337"/>
        <v>0</v>
      </c>
      <c r="AG322" s="168">
        <f t="shared" si="337"/>
        <v>0</v>
      </c>
      <c r="AH322" s="168">
        <f t="shared" si="337"/>
        <v>0</v>
      </c>
      <c r="AI322" s="168">
        <f t="shared" si="337"/>
        <v>0</v>
      </c>
      <c r="AJ322" s="168">
        <f t="shared" si="337"/>
        <v>136075.6</v>
      </c>
      <c r="AK322" s="168">
        <f t="shared" si="337"/>
        <v>68037.790000000008</v>
      </c>
      <c r="AL322" s="168">
        <f t="shared" si="337"/>
        <v>0</v>
      </c>
      <c r="AN322" s="390">
        <f>I322/'Приложение 1.1'!J320</f>
        <v>0</v>
      </c>
      <c r="AO322" s="390" t="e">
        <f t="shared" si="299"/>
        <v>#DIV/0!</v>
      </c>
      <c r="AP322" s="390" t="e">
        <f t="shared" si="300"/>
        <v>#DIV/0!</v>
      </c>
      <c r="AQ322" s="390" t="e">
        <f t="shared" si="301"/>
        <v>#DIV/0!</v>
      </c>
      <c r="AR322" s="390" t="e">
        <f t="shared" si="302"/>
        <v>#DIV/0!</v>
      </c>
      <c r="AS322" s="390" t="e">
        <f t="shared" si="303"/>
        <v>#DIV/0!</v>
      </c>
      <c r="AT322" s="390" t="e">
        <f t="shared" si="304"/>
        <v>#DIV/0!</v>
      </c>
      <c r="AU322" s="390">
        <f t="shared" si="305"/>
        <v>2691.1262490255831</v>
      </c>
      <c r="AV322" s="390" t="e">
        <f t="shared" si="306"/>
        <v>#DIV/0!</v>
      </c>
      <c r="AW322" s="390" t="e">
        <f t="shared" si="307"/>
        <v>#DIV/0!</v>
      </c>
      <c r="AX322" s="390" t="e">
        <f t="shared" si="308"/>
        <v>#DIV/0!</v>
      </c>
      <c r="AY322" s="390">
        <f>AI322/'Приложение 1.1'!J320</f>
        <v>0</v>
      </c>
      <c r="AZ322" s="390">
        <v>730.08</v>
      </c>
      <c r="BA322" s="390">
        <v>2070.12</v>
      </c>
      <c r="BB322" s="390">
        <v>848.92</v>
      </c>
      <c r="BC322" s="390">
        <v>819.73</v>
      </c>
      <c r="BD322" s="390">
        <v>611.5</v>
      </c>
      <c r="BE322" s="390">
        <v>1080.04</v>
      </c>
      <c r="BF322" s="390">
        <v>2102000</v>
      </c>
      <c r="BG322" s="390">
        <f t="shared" si="309"/>
        <v>4422.8500000000004</v>
      </c>
      <c r="BH322" s="390">
        <v>8748.57</v>
      </c>
      <c r="BI322" s="390">
        <v>3389.61</v>
      </c>
      <c r="BJ322" s="390">
        <v>5995.76</v>
      </c>
      <c r="BK322" s="390">
        <v>548.62</v>
      </c>
      <c r="BL322" s="391" t="str">
        <f t="shared" si="310"/>
        <v xml:space="preserve"> </v>
      </c>
      <c r="BM322" s="391" t="e">
        <f t="shared" si="311"/>
        <v>#DIV/0!</v>
      </c>
      <c r="BN322" s="391" t="e">
        <f t="shared" si="312"/>
        <v>#DIV/0!</v>
      </c>
      <c r="BO322" s="391" t="e">
        <f t="shared" si="313"/>
        <v>#DIV/0!</v>
      </c>
      <c r="BP322" s="391" t="e">
        <f t="shared" si="314"/>
        <v>#DIV/0!</v>
      </c>
      <c r="BQ322" s="391" t="e">
        <f t="shared" si="315"/>
        <v>#DIV/0!</v>
      </c>
      <c r="BR322" s="391" t="e">
        <f t="shared" si="316"/>
        <v>#DIV/0!</v>
      </c>
      <c r="BS322" s="391" t="str">
        <f t="shared" si="317"/>
        <v xml:space="preserve"> </v>
      </c>
      <c r="BT322" s="391" t="e">
        <f t="shared" si="318"/>
        <v>#DIV/0!</v>
      </c>
      <c r="BU322" s="391" t="e">
        <f t="shared" si="319"/>
        <v>#DIV/0!</v>
      </c>
      <c r="BV322" s="391" t="e">
        <f t="shared" si="320"/>
        <v>#DIV/0!</v>
      </c>
      <c r="BW322" s="391" t="str">
        <f t="shared" si="321"/>
        <v xml:space="preserve"> </v>
      </c>
      <c r="BY322" s="388">
        <f t="shared" si="333"/>
        <v>3.4005623864387102</v>
      </c>
      <c r="BZ322" s="392">
        <f t="shared" si="334"/>
        <v>1.7002809433169199</v>
      </c>
      <c r="CA322" s="393">
        <f t="shared" si="295"/>
        <v>2835.7746722415141</v>
      </c>
      <c r="CB322" s="390">
        <f t="shared" si="322"/>
        <v>4621.88</v>
      </c>
      <c r="CC322" s="18" t="str">
        <f t="shared" si="323"/>
        <v xml:space="preserve"> </v>
      </c>
    </row>
    <row r="323" spans="1:81" s="26" customFormat="1" ht="12" customHeight="1">
      <c r="A323" s="443" t="s">
        <v>9</v>
      </c>
      <c r="B323" s="444"/>
      <c r="C323" s="444"/>
      <c r="D323" s="444"/>
      <c r="E323" s="444"/>
      <c r="F323" s="444"/>
      <c r="G323" s="444"/>
      <c r="H323" s="444"/>
      <c r="I323" s="444"/>
      <c r="J323" s="444"/>
      <c r="K323" s="444"/>
      <c r="L323" s="444"/>
      <c r="M323" s="444"/>
      <c r="N323" s="444"/>
      <c r="O323" s="444"/>
      <c r="P323" s="444"/>
      <c r="Q323" s="444"/>
      <c r="R323" s="444"/>
      <c r="S323" s="444"/>
      <c r="T323" s="444"/>
      <c r="U323" s="444"/>
      <c r="V323" s="444"/>
      <c r="W323" s="444"/>
      <c r="X323" s="444"/>
      <c r="Y323" s="444"/>
      <c r="Z323" s="444"/>
      <c r="AA323" s="444"/>
      <c r="AB323" s="444"/>
      <c r="AC323" s="444"/>
      <c r="AD323" s="444"/>
      <c r="AE323" s="444"/>
      <c r="AF323" s="444"/>
      <c r="AG323" s="444"/>
      <c r="AH323" s="444"/>
      <c r="AI323" s="444"/>
      <c r="AJ323" s="444"/>
      <c r="AK323" s="444"/>
      <c r="AL323" s="445"/>
      <c r="AN323" s="390" t="e">
        <f>I323/'Приложение 1.1'!J321</f>
        <v>#DIV/0!</v>
      </c>
      <c r="AO323" s="390" t="e">
        <f t="shared" si="299"/>
        <v>#DIV/0!</v>
      </c>
      <c r="AP323" s="390" t="e">
        <f t="shared" si="300"/>
        <v>#DIV/0!</v>
      </c>
      <c r="AQ323" s="390" t="e">
        <f t="shared" si="301"/>
        <v>#DIV/0!</v>
      </c>
      <c r="AR323" s="390" t="e">
        <f t="shared" si="302"/>
        <v>#DIV/0!</v>
      </c>
      <c r="AS323" s="390" t="e">
        <f t="shared" si="303"/>
        <v>#DIV/0!</v>
      </c>
      <c r="AT323" s="390" t="e">
        <f t="shared" si="304"/>
        <v>#DIV/0!</v>
      </c>
      <c r="AU323" s="390" t="e">
        <f t="shared" si="305"/>
        <v>#DIV/0!</v>
      </c>
      <c r="AV323" s="390" t="e">
        <f t="shared" si="306"/>
        <v>#DIV/0!</v>
      </c>
      <c r="AW323" s="390" t="e">
        <f t="shared" si="307"/>
        <v>#DIV/0!</v>
      </c>
      <c r="AX323" s="390" t="e">
        <f t="shared" si="308"/>
        <v>#DIV/0!</v>
      </c>
      <c r="AY323" s="390" t="e">
        <f>AI323/'Приложение 1.1'!J321</f>
        <v>#DIV/0!</v>
      </c>
      <c r="AZ323" s="390">
        <v>730.08</v>
      </c>
      <c r="BA323" s="390">
        <v>2070.12</v>
      </c>
      <c r="BB323" s="390">
        <v>848.92</v>
      </c>
      <c r="BC323" s="390">
        <v>819.73</v>
      </c>
      <c r="BD323" s="390">
        <v>611.5</v>
      </c>
      <c r="BE323" s="390">
        <v>1080.04</v>
      </c>
      <c r="BF323" s="390">
        <v>2102000</v>
      </c>
      <c r="BG323" s="390">
        <f t="shared" si="309"/>
        <v>4422.8500000000004</v>
      </c>
      <c r="BH323" s="390">
        <v>8748.57</v>
      </c>
      <c r="BI323" s="390">
        <v>3389.61</v>
      </c>
      <c r="BJ323" s="390">
        <v>5995.76</v>
      </c>
      <c r="BK323" s="390">
        <v>548.62</v>
      </c>
      <c r="BL323" s="391" t="e">
        <f t="shared" si="310"/>
        <v>#DIV/0!</v>
      </c>
      <c r="BM323" s="391" t="e">
        <f t="shared" si="311"/>
        <v>#DIV/0!</v>
      </c>
      <c r="BN323" s="391" t="e">
        <f t="shared" si="312"/>
        <v>#DIV/0!</v>
      </c>
      <c r="BO323" s="391" t="e">
        <f t="shared" si="313"/>
        <v>#DIV/0!</v>
      </c>
      <c r="BP323" s="391" t="e">
        <f t="shared" si="314"/>
        <v>#DIV/0!</v>
      </c>
      <c r="BQ323" s="391" t="e">
        <f t="shared" si="315"/>
        <v>#DIV/0!</v>
      </c>
      <c r="BR323" s="391" t="e">
        <f t="shared" si="316"/>
        <v>#DIV/0!</v>
      </c>
      <c r="BS323" s="391" t="e">
        <f t="shared" si="317"/>
        <v>#DIV/0!</v>
      </c>
      <c r="BT323" s="391" t="e">
        <f t="shared" si="318"/>
        <v>#DIV/0!</v>
      </c>
      <c r="BU323" s="391" t="e">
        <f t="shared" si="319"/>
        <v>#DIV/0!</v>
      </c>
      <c r="BV323" s="391" t="e">
        <f t="shared" si="320"/>
        <v>#DIV/0!</v>
      </c>
      <c r="BW323" s="391" t="e">
        <f t="shared" si="321"/>
        <v>#DIV/0!</v>
      </c>
      <c r="BY323" s="388" t="e">
        <f t="shared" si="333"/>
        <v>#DIV/0!</v>
      </c>
      <c r="BZ323" s="392" t="e">
        <f t="shared" si="334"/>
        <v>#DIV/0!</v>
      </c>
      <c r="CA323" s="393" t="e">
        <f t="shared" si="295"/>
        <v>#DIV/0!</v>
      </c>
      <c r="CB323" s="390">
        <f t="shared" si="322"/>
        <v>4621.88</v>
      </c>
      <c r="CC323" s="18" t="e">
        <f t="shared" si="323"/>
        <v>#DIV/0!</v>
      </c>
    </row>
    <row r="324" spans="1:81" s="26" customFormat="1" ht="9" customHeight="1">
      <c r="A324" s="139">
        <v>254</v>
      </c>
      <c r="B324" s="143" t="s">
        <v>922</v>
      </c>
      <c r="C324" s="140">
        <v>615.70000000000005</v>
      </c>
      <c r="D324" s="396"/>
      <c r="E324" s="140"/>
      <c r="F324" s="140"/>
      <c r="G324" s="178">
        <f>ROUND(H324+U324+X324+Z324+AB324+AD324+AF324+AH324+AI324+AJ324+AK324+AL324,2)</f>
        <v>2229346.38</v>
      </c>
      <c r="H324" s="361">
        <f>I324+K324+M324+O324+Q324+S324</f>
        <v>0</v>
      </c>
      <c r="I324" s="190">
        <v>0</v>
      </c>
      <c r="J324" s="190">
        <v>0</v>
      </c>
      <c r="K324" s="190">
        <v>0</v>
      </c>
      <c r="L324" s="190">
        <v>0</v>
      </c>
      <c r="M324" s="190">
        <v>0</v>
      </c>
      <c r="N324" s="361">
        <v>0</v>
      </c>
      <c r="O324" s="361">
        <v>0</v>
      </c>
      <c r="P324" s="361">
        <v>0</v>
      </c>
      <c r="Q324" s="361">
        <v>0</v>
      </c>
      <c r="R324" s="361">
        <v>0</v>
      </c>
      <c r="S324" s="361">
        <v>0</v>
      </c>
      <c r="T324" s="103">
        <v>0</v>
      </c>
      <c r="U324" s="361">
        <v>0</v>
      </c>
      <c r="V324" s="140" t="s">
        <v>976</v>
      </c>
      <c r="W324" s="19">
        <v>595.36</v>
      </c>
      <c r="X324" s="361">
        <v>2161604.9500000002</v>
      </c>
      <c r="Y324" s="380">
        <v>0</v>
      </c>
      <c r="Z324" s="380">
        <v>0</v>
      </c>
      <c r="AA324" s="380">
        <v>0</v>
      </c>
      <c r="AB324" s="380">
        <v>0</v>
      </c>
      <c r="AC324" s="380">
        <v>0</v>
      </c>
      <c r="AD324" s="380">
        <v>0</v>
      </c>
      <c r="AE324" s="380">
        <v>0</v>
      </c>
      <c r="AF324" s="380">
        <v>0</v>
      </c>
      <c r="AG324" s="380">
        <v>0</v>
      </c>
      <c r="AH324" s="380">
        <v>0</v>
      </c>
      <c r="AI324" s="380">
        <v>0</v>
      </c>
      <c r="AJ324" s="380">
        <v>45160.959999999999</v>
      </c>
      <c r="AK324" s="380">
        <v>22580.47</v>
      </c>
      <c r="AL324" s="380">
        <v>0</v>
      </c>
      <c r="AN324" s="390">
        <f>I324/'Приложение 1.1'!J322</f>
        <v>0</v>
      </c>
      <c r="AO324" s="390" t="e">
        <f t="shared" si="299"/>
        <v>#DIV/0!</v>
      </c>
      <c r="AP324" s="390" t="e">
        <f t="shared" si="300"/>
        <v>#DIV/0!</v>
      </c>
      <c r="AQ324" s="390" t="e">
        <f t="shared" si="301"/>
        <v>#DIV/0!</v>
      </c>
      <c r="AR324" s="390" t="e">
        <f t="shared" si="302"/>
        <v>#DIV/0!</v>
      </c>
      <c r="AS324" s="390" t="e">
        <f t="shared" si="303"/>
        <v>#DIV/0!</v>
      </c>
      <c r="AT324" s="390" t="e">
        <f t="shared" si="304"/>
        <v>#DIV/0!</v>
      </c>
      <c r="AU324" s="390">
        <f t="shared" si="305"/>
        <v>3630.7527378392906</v>
      </c>
      <c r="AV324" s="390" t="e">
        <f t="shared" si="306"/>
        <v>#DIV/0!</v>
      </c>
      <c r="AW324" s="390" t="e">
        <f t="shared" si="307"/>
        <v>#DIV/0!</v>
      </c>
      <c r="AX324" s="390" t="e">
        <f t="shared" si="308"/>
        <v>#DIV/0!</v>
      </c>
      <c r="AY324" s="390">
        <f>AI324/'Приложение 1.1'!J322</f>
        <v>0</v>
      </c>
      <c r="AZ324" s="390">
        <v>730.08</v>
      </c>
      <c r="BA324" s="390">
        <v>2070.12</v>
      </c>
      <c r="BB324" s="390">
        <v>848.92</v>
      </c>
      <c r="BC324" s="390">
        <v>819.73</v>
      </c>
      <c r="BD324" s="390">
        <v>611.5</v>
      </c>
      <c r="BE324" s="390">
        <v>1080.04</v>
      </c>
      <c r="BF324" s="390">
        <v>2102000</v>
      </c>
      <c r="BG324" s="390">
        <f t="shared" si="309"/>
        <v>4422.8500000000004</v>
      </c>
      <c r="BH324" s="390">
        <v>8748.57</v>
      </c>
      <c r="BI324" s="390">
        <v>3389.61</v>
      </c>
      <c r="BJ324" s="390">
        <v>5995.76</v>
      </c>
      <c r="BK324" s="390">
        <v>548.62</v>
      </c>
      <c r="BL324" s="391" t="str">
        <f t="shared" si="310"/>
        <v xml:space="preserve"> </v>
      </c>
      <c r="BM324" s="391" t="e">
        <f t="shared" si="311"/>
        <v>#DIV/0!</v>
      </c>
      <c r="BN324" s="391" t="e">
        <f t="shared" si="312"/>
        <v>#DIV/0!</v>
      </c>
      <c r="BO324" s="391" t="e">
        <f t="shared" si="313"/>
        <v>#DIV/0!</v>
      </c>
      <c r="BP324" s="391" t="e">
        <f t="shared" si="314"/>
        <v>#DIV/0!</v>
      </c>
      <c r="BQ324" s="391" t="e">
        <f t="shared" si="315"/>
        <v>#DIV/0!</v>
      </c>
      <c r="BR324" s="391" t="e">
        <f t="shared" si="316"/>
        <v>#DIV/0!</v>
      </c>
      <c r="BS324" s="391" t="str">
        <f t="shared" si="317"/>
        <v xml:space="preserve"> </v>
      </c>
      <c r="BT324" s="391" t="e">
        <f t="shared" si="318"/>
        <v>#DIV/0!</v>
      </c>
      <c r="BU324" s="391" t="e">
        <f t="shared" si="319"/>
        <v>#DIV/0!</v>
      </c>
      <c r="BV324" s="391" t="e">
        <f t="shared" si="320"/>
        <v>#DIV/0!</v>
      </c>
      <c r="BW324" s="391" t="str">
        <f t="shared" si="321"/>
        <v xml:space="preserve"> </v>
      </c>
      <c r="BY324" s="388">
        <f t="shared" si="333"/>
        <v>2.0257489103151389</v>
      </c>
      <c r="BZ324" s="392">
        <f t="shared" si="334"/>
        <v>1.0128740065956015</v>
      </c>
      <c r="CA324" s="393">
        <f t="shared" si="295"/>
        <v>3744.5350376242941</v>
      </c>
      <c r="CB324" s="390">
        <f t="shared" si="322"/>
        <v>4621.88</v>
      </c>
      <c r="CC324" s="18" t="str">
        <f t="shared" si="323"/>
        <v xml:space="preserve"> </v>
      </c>
    </row>
    <row r="325" spans="1:81" s="26" customFormat="1" ht="9" customHeight="1">
      <c r="A325" s="139">
        <v>255</v>
      </c>
      <c r="B325" s="143" t="s">
        <v>923</v>
      </c>
      <c r="C325" s="140">
        <v>648.1</v>
      </c>
      <c r="D325" s="396"/>
      <c r="E325" s="140"/>
      <c r="F325" s="140"/>
      <c r="G325" s="178">
        <f>ROUND(H325+U325+X325+Z325+AB325+AD325+AF325+AH325+AI325+AJ325+AK325+AL325,2)</f>
        <v>2084875.84</v>
      </c>
      <c r="H325" s="361">
        <f>I325+K325+M325+O325+Q325+S325</f>
        <v>0</v>
      </c>
      <c r="I325" s="190">
        <v>0</v>
      </c>
      <c r="J325" s="190">
        <v>0</v>
      </c>
      <c r="K325" s="190">
        <v>0</v>
      </c>
      <c r="L325" s="190">
        <v>0</v>
      </c>
      <c r="M325" s="190">
        <v>0</v>
      </c>
      <c r="N325" s="361">
        <v>0</v>
      </c>
      <c r="O325" s="361">
        <v>0</v>
      </c>
      <c r="P325" s="361">
        <v>0</v>
      </c>
      <c r="Q325" s="361">
        <v>0</v>
      </c>
      <c r="R325" s="361">
        <v>0</v>
      </c>
      <c r="S325" s="361">
        <v>0</v>
      </c>
      <c r="T325" s="103">
        <v>0</v>
      </c>
      <c r="U325" s="361">
        <v>0</v>
      </c>
      <c r="V325" s="140" t="s">
        <v>976</v>
      </c>
      <c r="W325" s="19">
        <v>598</v>
      </c>
      <c r="X325" s="361">
        <v>2010230.21</v>
      </c>
      <c r="Y325" s="380">
        <v>0</v>
      </c>
      <c r="Z325" s="380">
        <v>0</v>
      </c>
      <c r="AA325" s="380">
        <v>0</v>
      </c>
      <c r="AB325" s="380">
        <v>0</v>
      </c>
      <c r="AC325" s="380">
        <v>0</v>
      </c>
      <c r="AD325" s="380">
        <v>0</v>
      </c>
      <c r="AE325" s="380">
        <v>0</v>
      </c>
      <c r="AF325" s="380">
        <v>0</v>
      </c>
      <c r="AG325" s="380">
        <v>0</v>
      </c>
      <c r="AH325" s="380">
        <v>0</v>
      </c>
      <c r="AI325" s="380">
        <v>0</v>
      </c>
      <c r="AJ325" s="380">
        <v>49763.75</v>
      </c>
      <c r="AK325" s="380">
        <v>24881.88</v>
      </c>
      <c r="AL325" s="380">
        <v>0</v>
      </c>
      <c r="AN325" s="390">
        <f>I325/'Приложение 1.1'!J323</f>
        <v>0</v>
      </c>
      <c r="AO325" s="390" t="e">
        <f t="shared" si="299"/>
        <v>#DIV/0!</v>
      </c>
      <c r="AP325" s="390" t="e">
        <f t="shared" si="300"/>
        <v>#DIV/0!</v>
      </c>
      <c r="AQ325" s="390" t="e">
        <f t="shared" si="301"/>
        <v>#DIV/0!</v>
      </c>
      <c r="AR325" s="390" t="e">
        <f t="shared" si="302"/>
        <v>#DIV/0!</v>
      </c>
      <c r="AS325" s="390" t="e">
        <f t="shared" si="303"/>
        <v>#DIV/0!</v>
      </c>
      <c r="AT325" s="390" t="e">
        <f t="shared" si="304"/>
        <v>#DIV/0!</v>
      </c>
      <c r="AU325" s="390">
        <f t="shared" si="305"/>
        <v>3361.5889799331103</v>
      </c>
      <c r="AV325" s="390" t="e">
        <f t="shared" si="306"/>
        <v>#DIV/0!</v>
      </c>
      <c r="AW325" s="390" t="e">
        <f t="shared" si="307"/>
        <v>#DIV/0!</v>
      </c>
      <c r="AX325" s="390" t="e">
        <f t="shared" si="308"/>
        <v>#DIV/0!</v>
      </c>
      <c r="AY325" s="390">
        <f>AI325/'Приложение 1.1'!J323</f>
        <v>0</v>
      </c>
      <c r="AZ325" s="390">
        <v>730.08</v>
      </c>
      <c r="BA325" s="390">
        <v>2070.12</v>
      </c>
      <c r="BB325" s="390">
        <v>848.92</v>
      </c>
      <c r="BC325" s="390">
        <v>819.73</v>
      </c>
      <c r="BD325" s="390">
        <v>611.5</v>
      </c>
      <c r="BE325" s="390">
        <v>1080.04</v>
      </c>
      <c r="BF325" s="390">
        <v>2102000</v>
      </c>
      <c r="BG325" s="390">
        <f t="shared" si="309"/>
        <v>4422.8500000000004</v>
      </c>
      <c r="BH325" s="390">
        <v>8748.57</v>
      </c>
      <c r="BI325" s="390">
        <v>3389.61</v>
      </c>
      <c r="BJ325" s="390">
        <v>5995.76</v>
      </c>
      <c r="BK325" s="390">
        <v>548.62</v>
      </c>
      <c r="BL325" s="391" t="str">
        <f t="shared" si="310"/>
        <v xml:space="preserve"> </v>
      </c>
      <c r="BM325" s="391" t="e">
        <f t="shared" si="311"/>
        <v>#DIV/0!</v>
      </c>
      <c r="BN325" s="391" t="e">
        <f t="shared" si="312"/>
        <v>#DIV/0!</v>
      </c>
      <c r="BO325" s="391" t="e">
        <f t="shared" si="313"/>
        <v>#DIV/0!</v>
      </c>
      <c r="BP325" s="391" t="e">
        <f t="shared" si="314"/>
        <v>#DIV/0!</v>
      </c>
      <c r="BQ325" s="391" t="e">
        <f t="shared" si="315"/>
        <v>#DIV/0!</v>
      </c>
      <c r="BR325" s="391" t="e">
        <f t="shared" si="316"/>
        <v>#DIV/0!</v>
      </c>
      <c r="BS325" s="391" t="str">
        <f t="shared" si="317"/>
        <v xml:space="preserve"> </v>
      </c>
      <c r="BT325" s="391" t="e">
        <f t="shared" si="318"/>
        <v>#DIV/0!</v>
      </c>
      <c r="BU325" s="391" t="e">
        <f t="shared" si="319"/>
        <v>#DIV/0!</v>
      </c>
      <c r="BV325" s="391" t="e">
        <f t="shared" si="320"/>
        <v>#DIV/0!</v>
      </c>
      <c r="BW325" s="391" t="str">
        <f t="shared" si="321"/>
        <v xml:space="preserve"> </v>
      </c>
      <c r="BY325" s="388">
        <f t="shared" si="333"/>
        <v>2.3868927369794837</v>
      </c>
      <c r="BZ325" s="392">
        <f t="shared" si="334"/>
        <v>1.1934466083121766</v>
      </c>
      <c r="CA325" s="393">
        <f t="shared" si="295"/>
        <v>3486.4144481605354</v>
      </c>
      <c r="CB325" s="390">
        <f t="shared" si="322"/>
        <v>4621.88</v>
      </c>
      <c r="CC325" s="18" t="str">
        <f t="shared" si="323"/>
        <v xml:space="preserve"> </v>
      </c>
    </row>
    <row r="326" spans="1:81" s="26" customFormat="1" ht="24.75" customHeight="1">
      <c r="A326" s="515" t="s">
        <v>10</v>
      </c>
      <c r="B326" s="515"/>
      <c r="C326" s="140">
        <f>SUM(C324:C325)</f>
        <v>1263.8000000000002</v>
      </c>
      <c r="D326" s="415"/>
      <c r="E326" s="269"/>
      <c r="F326" s="269"/>
      <c r="G326" s="140">
        <f>ROUND(SUM(G324:G325),2)</f>
        <v>4314222.22</v>
      </c>
      <c r="H326" s="140">
        <f t="shared" ref="H326:AL326" si="338">SUM(H324:H325)</f>
        <v>0</v>
      </c>
      <c r="I326" s="140">
        <f t="shared" si="338"/>
        <v>0</v>
      </c>
      <c r="J326" s="140">
        <f t="shared" si="338"/>
        <v>0</v>
      </c>
      <c r="K326" s="140">
        <f t="shared" si="338"/>
        <v>0</v>
      </c>
      <c r="L326" s="140">
        <f t="shared" si="338"/>
        <v>0</v>
      </c>
      <c r="M326" s="140">
        <f t="shared" si="338"/>
        <v>0</v>
      </c>
      <c r="N326" s="140">
        <f t="shared" si="338"/>
        <v>0</v>
      </c>
      <c r="O326" s="140">
        <f t="shared" si="338"/>
        <v>0</v>
      </c>
      <c r="P326" s="140">
        <f t="shared" si="338"/>
        <v>0</v>
      </c>
      <c r="Q326" s="140">
        <f t="shared" si="338"/>
        <v>0</v>
      </c>
      <c r="R326" s="140">
        <f t="shared" si="338"/>
        <v>0</v>
      </c>
      <c r="S326" s="140">
        <f t="shared" si="338"/>
        <v>0</v>
      </c>
      <c r="T326" s="163">
        <v>0</v>
      </c>
      <c r="U326" s="140">
        <f t="shared" si="338"/>
        <v>0</v>
      </c>
      <c r="V326" s="269" t="s">
        <v>388</v>
      </c>
      <c r="W326" s="140">
        <f t="shared" si="338"/>
        <v>1193.3600000000001</v>
      </c>
      <c r="X326" s="140">
        <f t="shared" si="338"/>
        <v>4171835.16</v>
      </c>
      <c r="Y326" s="140">
        <f t="shared" si="338"/>
        <v>0</v>
      </c>
      <c r="Z326" s="140">
        <f t="shared" si="338"/>
        <v>0</v>
      </c>
      <c r="AA326" s="140">
        <f t="shared" si="338"/>
        <v>0</v>
      </c>
      <c r="AB326" s="140">
        <f t="shared" si="338"/>
        <v>0</v>
      </c>
      <c r="AC326" s="140">
        <f t="shared" si="338"/>
        <v>0</v>
      </c>
      <c r="AD326" s="140">
        <f t="shared" si="338"/>
        <v>0</v>
      </c>
      <c r="AE326" s="140">
        <f t="shared" si="338"/>
        <v>0</v>
      </c>
      <c r="AF326" s="140">
        <f t="shared" si="338"/>
        <v>0</v>
      </c>
      <c r="AG326" s="140">
        <f t="shared" si="338"/>
        <v>0</v>
      </c>
      <c r="AH326" s="140">
        <f t="shared" si="338"/>
        <v>0</v>
      </c>
      <c r="AI326" s="140">
        <f t="shared" si="338"/>
        <v>0</v>
      </c>
      <c r="AJ326" s="140">
        <f t="shared" si="338"/>
        <v>94924.709999999992</v>
      </c>
      <c r="AK326" s="140">
        <f t="shared" si="338"/>
        <v>47462.350000000006</v>
      </c>
      <c r="AL326" s="140">
        <f t="shared" si="338"/>
        <v>0</v>
      </c>
      <c r="AN326" s="390">
        <f>I326/'Приложение 1.1'!J324</f>
        <v>0</v>
      </c>
      <c r="AO326" s="390" t="e">
        <f t="shared" si="299"/>
        <v>#DIV/0!</v>
      </c>
      <c r="AP326" s="390" t="e">
        <f t="shared" si="300"/>
        <v>#DIV/0!</v>
      </c>
      <c r="AQ326" s="390" t="e">
        <f t="shared" si="301"/>
        <v>#DIV/0!</v>
      </c>
      <c r="AR326" s="390" t="e">
        <f t="shared" si="302"/>
        <v>#DIV/0!</v>
      </c>
      <c r="AS326" s="390" t="e">
        <f t="shared" si="303"/>
        <v>#DIV/0!</v>
      </c>
      <c r="AT326" s="390" t="e">
        <f t="shared" si="304"/>
        <v>#DIV/0!</v>
      </c>
      <c r="AU326" s="390">
        <f t="shared" si="305"/>
        <v>3495.873131326674</v>
      </c>
      <c r="AV326" s="390" t="e">
        <f t="shared" si="306"/>
        <v>#DIV/0!</v>
      </c>
      <c r="AW326" s="390" t="e">
        <f t="shared" si="307"/>
        <v>#DIV/0!</v>
      </c>
      <c r="AX326" s="390" t="e">
        <f t="shared" si="308"/>
        <v>#DIV/0!</v>
      </c>
      <c r="AY326" s="390">
        <f>AI326/'Приложение 1.1'!J324</f>
        <v>0</v>
      </c>
      <c r="AZ326" s="390">
        <v>730.08</v>
      </c>
      <c r="BA326" s="390">
        <v>2070.12</v>
      </c>
      <c r="BB326" s="390">
        <v>848.92</v>
      </c>
      <c r="BC326" s="390">
        <v>819.73</v>
      </c>
      <c r="BD326" s="390">
        <v>611.5</v>
      </c>
      <c r="BE326" s="390">
        <v>1080.04</v>
      </c>
      <c r="BF326" s="390">
        <v>2102000</v>
      </c>
      <c r="BG326" s="390">
        <f t="shared" si="309"/>
        <v>4422.8500000000004</v>
      </c>
      <c r="BH326" s="390">
        <v>8748.57</v>
      </c>
      <c r="BI326" s="390">
        <v>3389.61</v>
      </c>
      <c r="BJ326" s="390">
        <v>5995.76</v>
      </c>
      <c r="BK326" s="390">
        <v>548.62</v>
      </c>
      <c r="BL326" s="391" t="str">
        <f t="shared" si="310"/>
        <v xml:space="preserve"> </v>
      </c>
      <c r="BM326" s="391" t="e">
        <f t="shared" si="311"/>
        <v>#DIV/0!</v>
      </c>
      <c r="BN326" s="391" t="e">
        <f t="shared" si="312"/>
        <v>#DIV/0!</v>
      </c>
      <c r="BO326" s="391" t="e">
        <f t="shared" si="313"/>
        <v>#DIV/0!</v>
      </c>
      <c r="BP326" s="391" t="e">
        <f t="shared" si="314"/>
        <v>#DIV/0!</v>
      </c>
      <c r="BQ326" s="391" t="e">
        <f t="shared" si="315"/>
        <v>#DIV/0!</v>
      </c>
      <c r="BR326" s="391" t="e">
        <f t="shared" si="316"/>
        <v>#DIV/0!</v>
      </c>
      <c r="BS326" s="391" t="str">
        <f t="shared" si="317"/>
        <v xml:space="preserve"> </v>
      </c>
      <c r="BT326" s="391" t="e">
        <f t="shared" si="318"/>
        <v>#DIV/0!</v>
      </c>
      <c r="BU326" s="391" t="e">
        <f t="shared" si="319"/>
        <v>#DIV/0!</v>
      </c>
      <c r="BV326" s="391" t="e">
        <f t="shared" si="320"/>
        <v>#DIV/0!</v>
      </c>
      <c r="BW326" s="391" t="str">
        <f t="shared" si="321"/>
        <v xml:space="preserve"> </v>
      </c>
      <c r="BY326" s="388">
        <f t="shared" si="333"/>
        <v>2.200274004429934</v>
      </c>
      <c r="BZ326" s="392">
        <f t="shared" si="334"/>
        <v>1.1001368863192218</v>
      </c>
      <c r="CA326" s="393">
        <f t="shared" si="295"/>
        <v>3615.1892304082585</v>
      </c>
      <c r="CB326" s="390">
        <f t="shared" si="322"/>
        <v>4621.88</v>
      </c>
      <c r="CC326" s="18" t="str">
        <f t="shared" si="323"/>
        <v xml:space="preserve"> </v>
      </c>
    </row>
    <row r="327" spans="1:81" s="26" customFormat="1" ht="12" customHeight="1">
      <c r="A327" s="443" t="s">
        <v>11</v>
      </c>
      <c r="B327" s="444"/>
      <c r="C327" s="444"/>
      <c r="D327" s="444"/>
      <c r="E327" s="444"/>
      <c r="F327" s="444"/>
      <c r="G327" s="444"/>
      <c r="H327" s="444"/>
      <c r="I327" s="444"/>
      <c r="J327" s="444"/>
      <c r="K327" s="444"/>
      <c r="L327" s="444"/>
      <c r="M327" s="444"/>
      <c r="N327" s="444"/>
      <c r="O327" s="444"/>
      <c r="P327" s="444"/>
      <c r="Q327" s="444"/>
      <c r="R327" s="444"/>
      <c r="S327" s="444"/>
      <c r="T327" s="444"/>
      <c r="U327" s="444"/>
      <c r="V327" s="444"/>
      <c r="W327" s="444"/>
      <c r="X327" s="444"/>
      <c r="Y327" s="444"/>
      <c r="Z327" s="444"/>
      <c r="AA327" s="444"/>
      <c r="AB327" s="444"/>
      <c r="AC327" s="444"/>
      <c r="AD327" s="444"/>
      <c r="AE327" s="444"/>
      <c r="AF327" s="444"/>
      <c r="AG327" s="444"/>
      <c r="AH327" s="444"/>
      <c r="AI327" s="444"/>
      <c r="AJ327" s="444"/>
      <c r="AK327" s="444"/>
      <c r="AL327" s="445"/>
      <c r="AN327" s="390" t="e">
        <f>I327/'Приложение 1.1'!J325</f>
        <v>#DIV/0!</v>
      </c>
      <c r="AO327" s="390" t="e">
        <f t="shared" si="299"/>
        <v>#DIV/0!</v>
      </c>
      <c r="AP327" s="390" t="e">
        <f t="shared" si="300"/>
        <v>#DIV/0!</v>
      </c>
      <c r="AQ327" s="390" t="e">
        <f t="shared" si="301"/>
        <v>#DIV/0!</v>
      </c>
      <c r="AR327" s="390" t="e">
        <f t="shared" si="302"/>
        <v>#DIV/0!</v>
      </c>
      <c r="AS327" s="390" t="e">
        <f t="shared" si="303"/>
        <v>#DIV/0!</v>
      </c>
      <c r="AT327" s="390" t="e">
        <f t="shared" si="304"/>
        <v>#DIV/0!</v>
      </c>
      <c r="AU327" s="390" t="e">
        <f t="shared" si="305"/>
        <v>#DIV/0!</v>
      </c>
      <c r="AV327" s="390" t="e">
        <f t="shared" si="306"/>
        <v>#DIV/0!</v>
      </c>
      <c r="AW327" s="390" t="e">
        <f t="shared" si="307"/>
        <v>#DIV/0!</v>
      </c>
      <c r="AX327" s="390" t="e">
        <f t="shared" si="308"/>
        <v>#DIV/0!</v>
      </c>
      <c r="AY327" s="390" t="e">
        <f>AI327/'Приложение 1.1'!J325</f>
        <v>#DIV/0!</v>
      </c>
      <c r="AZ327" s="390">
        <v>730.08</v>
      </c>
      <c r="BA327" s="390">
        <v>2070.12</v>
      </c>
      <c r="BB327" s="390">
        <v>848.92</v>
      </c>
      <c r="BC327" s="390">
        <v>819.73</v>
      </c>
      <c r="BD327" s="390">
        <v>611.5</v>
      </c>
      <c r="BE327" s="390">
        <v>1080.04</v>
      </c>
      <c r="BF327" s="390">
        <v>2102000</v>
      </c>
      <c r="BG327" s="390">
        <f t="shared" si="309"/>
        <v>4422.8500000000004</v>
      </c>
      <c r="BH327" s="390">
        <v>8748.57</v>
      </c>
      <c r="BI327" s="390">
        <v>3389.61</v>
      </c>
      <c r="BJ327" s="390">
        <v>5995.76</v>
      </c>
      <c r="BK327" s="390">
        <v>548.62</v>
      </c>
      <c r="BL327" s="391" t="e">
        <f t="shared" si="310"/>
        <v>#DIV/0!</v>
      </c>
      <c r="BM327" s="391" t="e">
        <f t="shared" si="311"/>
        <v>#DIV/0!</v>
      </c>
      <c r="BN327" s="391" t="e">
        <f t="shared" si="312"/>
        <v>#DIV/0!</v>
      </c>
      <c r="BO327" s="391" t="e">
        <f t="shared" si="313"/>
        <v>#DIV/0!</v>
      </c>
      <c r="BP327" s="391" t="e">
        <f t="shared" si="314"/>
        <v>#DIV/0!</v>
      </c>
      <c r="BQ327" s="391" t="e">
        <f t="shared" si="315"/>
        <v>#DIV/0!</v>
      </c>
      <c r="BR327" s="391" t="e">
        <f t="shared" si="316"/>
        <v>#DIV/0!</v>
      </c>
      <c r="BS327" s="391" t="e">
        <f t="shared" si="317"/>
        <v>#DIV/0!</v>
      </c>
      <c r="BT327" s="391" t="e">
        <f t="shared" si="318"/>
        <v>#DIV/0!</v>
      </c>
      <c r="BU327" s="391" t="e">
        <f t="shared" si="319"/>
        <v>#DIV/0!</v>
      </c>
      <c r="BV327" s="391" t="e">
        <f t="shared" si="320"/>
        <v>#DIV/0!</v>
      </c>
      <c r="BW327" s="391" t="e">
        <f t="shared" si="321"/>
        <v>#DIV/0!</v>
      </c>
      <c r="BY327" s="388" t="e">
        <f t="shared" si="333"/>
        <v>#DIV/0!</v>
      </c>
      <c r="BZ327" s="392" t="e">
        <f t="shared" si="334"/>
        <v>#DIV/0!</v>
      </c>
      <c r="CA327" s="393" t="e">
        <f t="shared" si="295"/>
        <v>#DIV/0!</v>
      </c>
      <c r="CB327" s="390">
        <f t="shared" si="322"/>
        <v>4621.88</v>
      </c>
      <c r="CC327" s="18" t="e">
        <f t="shared" si="323"/>
        <v>#DIV/0!</v>
      </c>
    </row>
    <row r="328" spans="1:81" s="26" customFormat="1" ht="9" customHeight="1">
      <c r="A328" s="139">
        <v>256</v>
      </c>
      <c r="B328" s="143" t="s">
        <v>924</v>
      </c>
      <c r="C328" s="140">
        <v>366.6</v>
      </c>
      <c r="D328" s="396"/>
      <c r="E328" s="140"/>
      <c r="F328" s="140"/>
      <c r="G328" s="178">
        <f t="shared" ref="G328" si="339">ROUND(H328+U328+X328+Z328+AB328+AD328+AF328+AH328+AI328+AJ328+AK328+AL328,2)</f>
        <v>1020483.79</v>
      </c>
      <c r="H328" s="361">
        <f t="shared" ref="H328" si="340">I328+K328+M328+O328+Q328+S328</f>
        <v>0</v>
      </c>
      <c r="I328" s="190">
        <v>0</v>
      </c>
      <c r="J328" s="190">
        <v>0</v>
      </c>
      <c r="K328" s="190">
        <v>0</v>
      </c>
      <c r="L328" s="190">
        <v>0</v>
      </c>
      <c r="M328" s="190">
        <v>0</v>
      </c>
      <c r="N328" s="361">
        <v>0</v>
      </c>
      <c r="O328" s="361">
        <v>0</v>
      </c>
      <c r="P328" s="361">
        <v>0</v>
      </c>
      <c r="Q328" s="361">
        <v>0</v>
      </c>
      <c r="R328" s="361">
        <v>0</v>
      </c>
      <c r="S328" s="361">
        <v>0</v>
      </c>
      <c r="T328" s="103">
        <v>0</v>
      </c>
      <c r="U328" s="361">
        <v>0</v>
      </c>
      <c r="V328" s="140" t="s">
        <v>976</v>
      </c>
      <c r="W328" s="19">
        <v>382.56</v>
      </c>
      <c r="X328" s="361">
        <v>996157</v>
      </c>
      <c r="Y328" s="380">
        <v>0</v>
      </c>
      <c r="Z328" s="380">
        <v>0</v>
      </c>
      <c r="AA328" s="380">
        <v>0</v>
      </c>
      <c r="AB328" s="380">
        <v>0</v>
      </c>
      <c r="AC328" s="380">
        <v>0</v>
      </c>
      <c r="AD328" s="380">
        <v>0</v>
      </c>
      <c r="AE328" s="380">
        <v>0</v>
      </c>
      <c r="AF328" s="380">
        <v>0</v>
      </c>
      <c r="AG328" s="380">
        <v>0</v>
      </c>
      <c r="AH328" s="380">
        <v>0</v>
      </c>
      <c r="AI328" s="380">
        <v>0</v>
      </c>
      <c r="AJ328" s="380">
        <v>16217.86</v>
      </c>
      <c r="AK328" s="380">
        <v>8108.93</v>
      </c>
      <c r="AL328" s="380">
        <v>0</v>
      </c>
      <c r="AN328" s="390">
        <f>I328/'Приложение 1.1'!J326</f>
        <v>0</v>
      </c>
      <c r="AO328" s="390" t="e">
        <f t="shared" si="299"/>
        <v>#DIV/0!</v>
      </c>
      <c r="AP328" s="390" t="e">
        <f t="shared" si="300"/>
        <v>#DIV/0!</v>
      </c>
      <c r="AQ328" s="390" t="e">
        <f t="shared" si="301"/>
        <v>#DIV/0!</v>
      </c>
      <c r="AR328" s="390" t="e">
        <f t="shared" si="302"/>
        <v>#DIV/0!</v>
      </c>
      <c r="AS328" s="390" t="e">
        <f t="shared" si="303"/>
        <v>#DIV/0!</v>
      </c>
      <c r="AT328" s="390" t="e">
        <f t="shared" si="304"/>
        <v>#DIV/0!</v>
      </c>
      <c r="AU328" s="390">
        <f t="shared" si="305"/>
        <v>2603.9235675449604</v>
      </c>
      <c r="AV328" s="390" t="e">
        <f t="shared" si="306"/>
        <v>#DIV/0!</v>
      </c>
      <c r="AW328" s="390" t="e">
        <f t="shared" si="307"/>
        <v>#DIV/0!</v>
      </c>
      <c r="AX328" s="390" t="e">
        <f t="shared" si="308"/>
        <v>#DIV/0!</v>
      </c>
      <c r="AY328" s="390">
        <f>AI328/'Приложение 1.1'!J326</f>
        <v>0</v>
      </c>
      <c r="AZ328" s="390">
        <v>730.08</v>
      </c>
      <c r="BA328" s="390">
        <v>2070.12</v>
      </c>
      <c r="BB328" s="390">
        <v>848.92</v>
      </c>
      <c r="BC328" s="390">
        <v>819.73</v>
      </c>
      <c r="BD328" s="390">
        <v>611.5</v>
      </c>
      <c r="BE328" s="390">
        <v>1080.04</v>
      </c>
      <c r="BF328" s="390">
        <v>2102000</v>
      </c>
      <c r="BG328" s="390">
        <f t="shared" si="309"/>
        <v>4422.8500000000004</v>
      </c>
      <c r="BH328" s="390">
        <v>8748.57</v>
      </c>
      <c r="BI328" s="390">
        <v>3389.61</v>
      </c>
      <c r="BJ328" s="390">
        <v>5995.76</v>
      </c>
      <c r="BK328" s="390">
        <v>548.62</v>
      </c>
      <c r="BL328" s="391" t="str">
        <f t="shared" si="310"/>
        <v xml:space="preserve"> </v>
      </c>
      <c r="BM328" s="391" t="e">
        <f t="shared" si="311"/>
        <v>#DIV/0!</v>
      </c>
      <c r="BN328" s="391" t="e">
        <f t="shared" si="312"/>
        <v>#DIV/0!</v>
      </c>
      <c r="BO328" s="391" t="e">
        <f t="shared" si="313"/>
        <v>#DIV/0!</v>
      </c>
      <c r="BP328" s="391" t="e">
        <f t="shared" si="314"/>
        <v>#DIV/0!</v>
      </c>
      <c r="BQ328" s="391" t="e">
        <f t="shared" si="315"/>
        <v>#DIV/0!</v>
      </c>
      <c r="BR328" s="391" t="e">
        <f t="shared" si="316"/>
        <v>#DIV/0!</v>
      </c>
      <c r="BS328" s="391" t="str">
        <f t="shared" si="317"/>
        <v xml:space="preserve"> </v>
      </c>
      <c r="BT328" s="391" t="e">
        <f t="shared" si="318"/>
        <v>#DIV/0!</v>
      </c>
      <c r="BU328" s="391" t="e">
        <f t="shared" si="319"/>
        <v>#DIV/0!</v>
      </c>
      <c r="BV328" s="391" t="e">
        <f t="shared" si="320"/>
        <v>#DIV/0!</v>
      </c>
      <c r="BW328" s="391" t="str">
        <f t="shared" si="321"/>
        <v xml:space="preserve"> </v>
      </c>
      <c r="BY328" s="388">
        <f t="shared" si="333"/>
        <v>1.5892324953049966</v>
      </c>
      <c r="BZ328" s="392">
        <f t="shared" si="334"/>
        <v>0.79461624765249828</v>
      </c>
      <c r="CA328" s="393">
        <f t="shared" si="295"/>
        <v>2667.5130437055627</v>
      </c>
      <c r="CB328" s="390">
        <f t="shared" si="322"/>
        <v>4621.88</v>
      </c>
      <c r="CC328" s="18" t="str">
        <f t="shared" si="323"/>
        <v xml:space="preserve"> </v>
      </c>
    </row>
    <row r="329" spans="1:81" s="26" customFormat="1" ht="9" customHeight="1">
      <c r="A329" s="139">
        <v>257</v>
      </c>
      <c r="B329" s="143" t="s">
        <v>925</v>
      </c>
      <c r="C329" s="140">
        <v>844.1</v>
      </c>
      <c r="D329" s="396"/>
      <c r="E329" s="140"/>
      <c r="F329" s="140"/>
      <c r="G329" s="178">
        <f>ROUND(H329+U329+X329+Z329+AB329+AD329+AF329+AH329+AI329+AJ329+AK329+AL329,2)</f>
        <v>3241022.05</v>
      </c>
      <c r="H329" s="361">
        <f>I329+K329+M329+O329+Q329+S329</f>
        <v>0</v>
      </c>
      <c r="I329" s="190">
        <v>0</v>
      </c>
      <c r="J329" s="190">
        <v>0</v>
      </c>
      <c r="K329" s="190">
        <v>0</v>
      </c>
      <c r="L329" s="190">
        <v>0</v>
      </c>
      <c r="M329" s="190">
        <v>0</v>
      </c>
      <c r="N329" s="361">
        <v>0</v>
      </c>
      <c r="O329" s="361">
        <v>0</v>
      </c>
      <c r="P329" s="361">
        <v>0</v>
      </c>
      <c r="Q329" s="361">
        <v>0</v>
      </c>
      <c r="R329" s="361">
        <v>0</v>
      </c>
      <c r="S329" s="361">
        <v>0</v>
      </c>
      <c r="T329" s="103">
        <v>0</v>
      </c>
      <c r="U329" s="361">
        <v>0</v>
      </c>
      <c r="V329" s="140" t="s">
        <v>976</v>
      </c>
      <c r="W329" s="19">
        <v>829</v>
      </c>
      <c r="X329" s="361">
        <v>3161525.56</v>
      </c>
      <c r="Y329" s="380">
        <v>0</v>
      </c>
      <c r="Z329" s="380">
        <v>0</v>
      </c>
      <c r="AA329" s="380">
        <v>0</v>
      </c>
      <c r="AB329" s="380">
        <v>0</v>
      </c>
      <c r="AC329" s="380">
        <v>0</v>
      </c>
      <c r="AD329" s="380">
        <v>0</v>
      </c>
      <c r="AE329" s="380">
        <v>0</v>
      </c>
      <c r="AF329" s="380">
        <v>0</v>
      </c>
      <c r="AG329" s="380">
        <v>0</v>
      </c>
      <c r="AH329" s="380">
        <v>0</v>
      </c>
      <c r="AI329" s="380">
        <v>0</v>
      </c>
      <c r="AJ329" s="380">
        <v>52997.66</v>
      </c>
      <c r="AK329" s="380">
        <v>26498.83</v>
      </c>
      <c r="AL329" s="380">
        <v>0</v>
      </c>
      <c r="AN329" s="390">
        <f>I329/'Приложение 1.1'!J327</f>
        <v>0</v>
      </c>
      <c r="AO329" s="390" t="e">
        <f t="shared" si="299"/>
        <v>#DIV/0!</v>
      </c>
      <c r="AP329" s="390" t="e">
        <f t="shared" si="300"/>
        <v>#DIV/0!</v>
      </c>
      <c r="AQ329" s="390" t="e">
        <f t="shared" si="301"/>
        <v>#DIV/0!</v>
      </c>
      <c r="AR329" s="390" t="e">
        <f t="shared" si="302"/>
        <v>#DIV/0!</v>
      </c>
      <c r="AS329" s="390" t="e">
        <f t="shared" si="303"/>
        <v>#DIV/0!</v>
      </c>
      <c r="AT329" s="390" t="e">
        <f t="shared" si="304"/>
        <v>#DIV/0!</v>
      </c>
      <c r="AU329" s="390">
        <f t="shared" si="305"/>
        <v>3813.6617129071169</v>
      </c>
      <c r="AV329" s="390" t="e">
        <f t="shared" si="306"/>
        <v>#DIV/0!</v>
      </c>
      <c r="AW329" s="390" t="e">
        <f t="shared" si="307"/>
        <v>#DIV/0!</v>
      </c>
      <c r="AX329" s="390" t="e">
        <f t="shared" si="308"/>
        <v>#DIV/0!</v>
      </c>
      <c r="AY329" s="390">
        <f>AI329/'Приложение 1.1'!J327</f>
        <v>0</v>
      </c>
      <c r="AZ329" s="390">
        <v>730.08</v>
      </c>
      <c r="BA329" s="390">
        <v>2070.12</v>
      </c>
      <c r="BB329" s="390">
        <v>848.92</v>
      </c>
      <c r="BC329" s="390">
        <v>819.73</v>
      </c>
      <c r="BD329" s="390">
        <v>611.5</v>
      </c>
      <c r="BE329" s="390">
        <v>1080.04</v>
      </c>
      <c r="BF329" s="390">
        <v>2102000</v>
      </c>
      <c r="BG329" s="390">
        <f t="shared" si="309"/>
        <v>4422.8500000000004</v>
      </c>
      <c r="BH329" s="390">
        <v>8748.57</v>
      </c>
      <c r="BI329" s="390">
        <v>3389.61</v>
      </c>
      <c r="BJ329" s="390">
        <v>5995.76</v>
      </c>
      <c r="BK329" s="390">
        <v>548.62</v>
      </c>
      <c r="BL329" s="391" t="str">
        <f t="shared" si="310"/>
        <v xml:space="preserve"> </v>
      </c>
      <c r="BM329" s="391" t="e">
        <f t="shared" si="311"/>
        <v>#DIV/0!</v>
      </c>
      <c r="BN329" s="391" t="e">
        <f t="shared" si="312"/>
        <v>#DIV/0!</v>
      </c>
      <c r="BO329" s="391" t="e">
        <f t="shared" si="313"/>
        <v>#DIV/0!</v>
      </c>
      <c r="BP329" s="391" t="e">
        <f t="shared" si="314"/>
        <v>#DIV/0!</v>
      </c>
      <c r="BQ329" s="391" t="e">
        <f t="shared" si="315"/>
        <v>#DIV/0!</v>
      </c>
      <c r="BR329" s="391" t="e">
        <f t="shared" si="316"/>
        <v>#DIV/0!</v>
      </c>
      <c r="BS329" s="391" t="str">
        <f t="shared" si="317"/>
        <v xml:space="preserve"> </v>
      </c>
      <c r="BT329" s="391" t="e">
        <f t="shared" si="318"/>
        <v>#DIV/0!</v>
      </c>
      <c r="BU329" s="391" t="e">
        <f t="shared" si="319"/>
        <v>#DIV/0!</v>
      </c>
      <c r="BV329" s="391" t="e">
        <f t="shared" si="320"/>
        <v>#DIV/0!</v>
      </c>
      <c r="BW329" s="391" t="str">
        <f t="shared" si="321"/>
        <v xml:space="preserve"> </v>
      </c>
      <c r="BY329" s="388">
        <f t="shared" si="333"/>
        <v>1.6352144225615497</v>
      </c>
      <c r="BZ329" s="392">
        <f t="shared" si="334"/>
        <v>0.81760721128077485</v>
      </c>
      <c r="CA329" s="393">
        <f t="shared" si="295"/>
        <v>3909.5561519903495</v>
      </c>
      <c r="CB329" s="390">
        <f t="shared" si="322"/>
        <v>4621.88</v>
      </c>
      <c r="CC329" s="18" t="str">
        <f t="shared" si="323"/>
        <v xml:space="preserve"> </v>
      </c>
    </row>
    <row r="330" spans="1:81" s="26" customFormat="1" ht="9" customHeight="1">
      <c r="A330" s="139">
        <v>258</v>
      </c>
      <c r="B330" s="143" t="s">
        <v>926</v>
      </c>
      <c r="C330" s="140">
        <v>335.6</v>
      </c>
      <c r="D330" s="396"/>
      <c r="E330" s="140"/>
      <c r="F330" s="140"/>
      <c r="G330" s="178">
        <f>ROUND(H330+U330+X330+Z330+AB330+AD330+AF330+AH330+AI330+AJ330+AK330+AL330,2)</f>
        <v>1017082.08</v>
      </c>
      <c r="H330" s="361">
        <f>I330+K330+M330+O330+Q330+S330</f>
        <v>0</v>
      </c>
      <c r="I330" s="190">
        <v>0</v>
      </c>
      <c r="J330" s="190">
        <v>0</v>
      </c>
      <c r="K330" s="190">
        <v>0</v>
      </c>
      <c r="L330" s="190">
        <v>0</v>
      </c>
      <c r="M330" s="190">
        <v>0</v>
      </c>
      <c r="N330" s="361">
        <v>0</v>
      </c>
      <c r="O330" s="361">
        <v>0</v>
      </c>
      <c r="P330" s="361">
        <v>0</v>
      </c>
      <c r="Q330" s="361">
        <v>0</v>
      </c>
      <c r="R330" s="361">
        <v>0</v>
      </c>
      <c r="S330" s="361">
        <v>0</v>
      </c>
      <c r="T330" s="103">
        <v>0</v>
      </c>
      <c r="U330" s="361">
        <v>0</v>
      </c>
      <c r="V330" s="140" t="s">
        <v>976</v>
      </c>
      <c r="W330" s="19">
        <v>352</v>
      </c>
      <c r="X330" s="361">
        <v>962926</v>
      </c>
      <c r="Y330" s="380">
        <v>0</v>
      </c>
      <c r="Z330" s="380">
        <v>0</v>
      </c>
      <c r="AA330" s="380">
        <v>0</v>
      </c>
      <c r="AB330" s="380">
        <v>0</v>
      </c>
      <c r="AC330" s="380">
        <v>0</v>
      </c>
      <c r="AD330" s="380">
        <v>0</v>
      </c>
      <c r="AE330" s="380">
        <v>0</v>
      </c>
      <c r="AF330" s="380">
        <v>0</v>
      </c>
      <c r="AG330" s="380">
        <v>0</v>
      </c>
      <c r="AH330" s="380">
        <v>0</v>
      </c>
      <c r="AI330" s="380">
        <v>0</v>
      </c>
      <c r="AJ330" s="380">
        <v>36104.050000000003</v>
      </c>
      <c r="AK330" s="380">
        <v>18052.03</v>
      </c>
      <c r="AL330" s="380">
        <v>0</v>
      </c>
      <c r="AN330" s="390">
        <f>I330/'Приложение 1.1'!J328</f>
        <v>0</v>
      </c>
      <c r="AO330" s="390" t="e">
        <f t="shared" si="299"/>
        <v>#DIV/0!</v>
      </c>
      <c r="AP330" s="390" t="e">
        <f t="shared" si="300"/>
        <v>#DIV/0!</v>
      </c>
      <c r="AQ330" s="390" t="e">
        <f t="shared" si="301"/>
        <v>#DIV/0!</v>
      </c>
      <c r="AR330" s="390" t="e">
        <f t="shared" si="302"/>
        <v>#DIV/0!</v>
      </c>
      <c r="AS330" s="390" t="e">
        <f t="shared" si="303"/>
        <v>#DIV/0!</v>
      </c>
      <c r="AT330" s="390" t="e">
        <f t="shared" si="304"/>
        <v>#DIV/0!</v>
      </c>
      <c r="AU330" s="390">
        <f t="shared" si="305"/>
        <v>2735.5852272727275</v>
      </c>
      <c r="AV330" s="390" t="e">
        <f t="shared" si="306"/>
        <v>#DIV/0!</v>
      </c>
      <c r="AW330" s="390" t="e">
        <f t="shared" si="307"/>
        <v>#DIV/0!</v>
      </c>
      <c r="AX330" s="390" t="e">
        <f t="shared" si="308"/>
        <v>#DIV/0!</v>
      </c>
      <c r="AY330" s="390">
        <f>AI330/'Приложение 1.1'!J328</f>
        <v>0</v>
      </c>
      <c r="AZ330" s="390">
        <v>730.08</v>
      </c>
      <c r="BA330" s="390">
        <v>2070.12</v>
      </c>
      <c r="BB330" s="390">
        <v>848.92</v>
      </c>
      <c r="BC330" s="390">
        <v>819.73</v>
      </c>
      <c r="BD330" s="390">
        <v>611.5</v>
      </c>
      <c r="BE330" s="390">
        <v>1080.04</v>
      </c>
      <c r="BF330" s="390">
        <v>2102000</v>
      </c>
      <c r="BG330" s="390">
        <f t="shared" si="309"/>
        <v>4422.8500000000004</v>
      </c>
      <c r="BH330" s="390">
        <v>8748.57</v>
      </c>
      <c r="BI330" s="390">
        <v>3389.61</v>
      </c>
      <c r="BJ330" s="390">
        <v>5995.76</v>
      </c>
      <c r="BK330" s="390">
        <v>548.62</v>
      </c>
      <c r="BL330" s="391" t="str">
        <f t="shared" si="310"/>
        <v xml:space="preserve"> </v>
      </c>
      <c r="BM330" s="391" t="e">
        <f t="shared" si="311"/>
        <v>#DIV/0!</v>
      </c>
      <c r="BN330" s="391" t="e">
        <f t="shared" si="312"/>
        <v>#DIV/0!</v>
      </c>
      <c r="BO330" s="391" t="e">
        <f t="shared" si="313"/>
        <v>#DIV/0!</v>
      </c>
      <c r="BP330" s="391" t="e">
        <f t="shared" si="314"/>
        <v>#DIV/0!</v>
      </c>
      <c r="BQ330" s="391" t="e">
        <f t="shared" si="315"/>
        <v>#DIV/0!</v>
      </c>
      <c r="BR330" s="391" t="e">
        <f t="shared" si="316"/>
        <v>#DIV/0!</v>
      </c>
      <c r="BS330" s="391" t="str">
        <f t="shared" si="317"/>
        <v xml:space="preserve"> </v>
      </c>
      <c r="BT330" s="391" t="e">
        <f t="shared" si="318"/>
        <v>#DIV/0!</v>
      </c>
      <c r="BU330" s="391" t="e">
        <f t="shared" si="319"/>
        <v>#DIV/0!</v>
      </c>
      <c r="BV330" s="391" t="e">
        <f t="shared" si="320"/>
        <v>#DIV/0!</v>
      </c>
      <c r="BW330" s="391" t="str">
        <f t="shared" si="321"/>
        <v xml:space="preserve"> </v>
      </c>
      <c r="BY330" s="388">
        <f t="shared" si="333"/>
        <v>3.5497675861126177</v>
      </c>
      <c r="BZ330" s="392">
        <f t="shared" si="334"/>
        <v>1.7748842846587169</v>
      </c>
      <c r="CA330" s="393">
        <f t="shared" si="295"/>
        <v>2889.437727272727</v>
      </c>
      <c r="CB330" s="390">
        <f t="shared" si="322"/>
        <v>4621.88</v>
      </c>
      <c r="CC330" s="18" t="str">
        <f t="shared" si="323"/>
        <v xml:space="preserve"> </v>
      </c>
    </row>
    <row r="331" spans="1:81" s="26" customFormat="1" ht="9" customHeight="1">
      <c r="A331" s="139">
        <v>259</v>
      </c>
      <c r="B331" s="143" t="s">
        <v>1165</v>
      </c>
      <c r="C331" s="140"/>
      <c r="D331" s="396"/>
      <c r="E331" s="140"/>
      <c r="F331" s="140"/>
      <c r="G331" s="178">
        <f>ROUND(H331+U331+X331+Z331+AB331+AD331+AF331+AH331+AJ331+AK331+AL331+AI331,2)</f>
        <v>2852853.34</v>
      </c>
      <c r="H331" s="361">
        <f>I331+K331+M331+O331+Q331+S331</f>
        <v>0</v>
      </c>
      <c r="I331" s="190">
        <v>0</v>
      </c>
      <c r="J331" s="190">
        <v>0</v>
      </c>
      <c r="K331" s="190">
        <v>0</v>
      </c>
      <c r="L331" s="190">
        <v>0</v>
      </c>
      <c r="M331" s="190">
        <v>0</v>
      </c>
      <c r="N331" s="361">
        <v>0</v>
      </c>
      <c r="O331" s="361">
        <v>0</v>
      </c>
      <c r="P331" s="361">
        <v>0</v>
      </c>
      <c r="Q331" s="361">
        <v>0</v>
      </c>
      <c r="R331" s="361">
        <v>0</v>
      </c>
      <c r="S331" s="361">
        <v>0</v>
      </c>
      <c r="T331" s="103">
        <v>0</v>
      </c>
      <c r="U331" s="361">
        <v>0</v>
      </c>
      <c r="V331" s="140" t="s">
        <v>975</v>
      </c>
      <c r="W331" s="19">
        <v>807.7</v>
      </c>
      <c r="X331" s="361">
        <v>2658497.88</v>
      </c>
      <c r="Y331" s="380">
        <v>0</v>
      </c>
      <c r="Z331" s="380">
        <v>0</v>
      </c>
      <c r="AA331" s="380">
        <v>0</v>
      </c>
      <c r="AB331" s="380">
        <v>0</v>
      </c>
      <c r="AC331" s="380">
        <v>0</v>
      </c>
      <c r="AD331" s="380">
        <v>0</v>
      </c>
      <c r="AE331" s="380">
        <v>0</v>
      </c>
      <c r="AF331" s="380">
        <v>0</v>
      </c>
      <c r="AG331" s="380">
        <v>0</v>
      </c>
      <c r="AH331" s="380">
        <v>0</v>
      </c>
      <c r="AI331" s="380">
        <v>0</v>
      </c>
      <c r="AJ331" s="380">
        <v>129353.63</v>
      </c>
      <c r="AK331" s="380">
        <v>65001.83</v>
      </c>
      <c r="AL331" s="380">
        <v>0</v>
      </c>
      <c r="AN331" s="390">
        <f>I331/'Приложение 1.1'!J329</f>
        <v>0</v>
      </c>
      <c r="AO331" s="390" t="e">
        <f t="shared" si="299"/>
        <v>#DIV/0!</v>
      </c>
      <c r="AP331" s="390" t="e">
        <f t="shared" si="300"/>
        <v>#DIV/0!</v>
      </c>
      <c r="AQ331" s="390" t="e">
        <f t="shared" si="301"/>
        <v>#DIV/0!</v>
      </c>
      <c r="AR331" s="390" t="e">
        <f t="shared" si="302"/>
        <v>#DIV/0!</v>
      </c>
      <c r="AS331" s="390" t="e">
        <f t="shared" si="303"/>
        <v>#DIV/0!</v>
      </c>
      <c r="AT331" s="390" t="e">
        <f t="shared" si="304"/>
        <v>#DIV/0!</v>
      </c>
      <c r="AU331" s="390">
        <f t="shared" si="305"/>
        <v>3291.4422186455363</v>
      </c>
      <c r="AV331" s="390" t="e">
        <f t="shared" si="306"/>
        <v>#DIV/0!</v>
      </c>
      <c r="AW331" s="390" t="e">
        <f t="shared" si="307"/>
        <v>#DIV/0!</v>
      </c>
      <c r="AX331" s="390" t="e">
        <f t="shared" si="308"/>
        <v>#DIV/0!</v>
      </c>
      <c r="AY331" s="390">
        <f>AI331/'Приложение 1.1'!J329</f>
        <v>0</v>
      </c>
      <c r="AZ331" s="390">
        <v>730.08</v>
      </c>
      <c r="BA331" s="390">
        <v>2070.12</v>
      </c>
      <c r="BB331" s="390">
        <v>848.92</v>
      </c>
      <c r="BC331" s="390">
        <v>819.73</v>
      </c>
      <c r="BD331" s="390">
        <v>611.5</v>
      </c>
      <c r="BE331" s="390">
        <v>1080.04</v>
      </c>
      <c r="BF331" s="390">
        <v>2102000</v>
      </c>
      <c r="BG331" s="390">
        <f t="shared" si="309"/>
        <v>4607.6000000000004</v>
      </c>
      <c r="BH331" s="390">
        <v>8748.57</v>
      </c>
      <c r="BI331" s="390">
        <v>3389.61</v>
      </c>
      <c r="BJ331" s="390">
        <v>5995.76</v>
      </c>
      <c r="BK331" s="390">
        <v>548.62</v>
      </c>
      <c r="BL331" s="391" t="str">
        <f t="shared" si="310"/>
        <v xml:space="preserve"> </v>
      </c>
      <c r="BM331" s="391" t="e">
        <f t="shared" si="311"/>
        <v>#DIV/0!</v>
      </c>
      <c r="BN331" s="391" t="e">
        <f t="shared" si="312"/>
        <v>#DIV/0!</v>
      </c>
      <c r="BO331" s="391" t="e">
        <f t="shared" si="313"/>
        <v>#DIV/0!</v>
      </c>
      <c r="BP331" s="391" t="e">
        <f t="shared" si="314"/>
        <v>#DIV/0!</v>
      </c>
      <c r="BQ331" s="391" t="e">
        <f t="shared" si="315"/>
        <v>#DIV/0!</v>
      </c>
      <c r="BR331" s="391" t="e">
        <f t="shared" si="316"/>
        <v>#DIV/0!</v>
      </c>
      <c r="BS331" s="391" t="str">
        <f t="shared" si="317"/>
        <v xml:space="preserve"> </v>
      </c>
      <c r="BT331" s="391" t="e">
        <f t="shared" si="318"/>
        <v>#DIV/0!</v>
      </c>
      <c r="BU331" s="391" t="e">
        <f t="shared" si="319"/>
        <v>#DIV/0!</v>
      </c>
      <c r="BV331" s="391" t="e">
        <f t="shared" si="320"/>
        <v>#DIV/0!</v>
      </c>
      <c r="BW331" s="391" t="str">
        <f t="shared" si="321"/>
        <v xml:space="preserve"> </v>
      </c>
      <c r="BY331" s="388">
        <f t="shared" si="333"/>
        <v>4.5341843615416977</v>
      </c>
      <c r="BZ331" s="392">
        <f t="shared" si="334"/>
        <v>2.2784848098780994</v>
      </c>
      <c r="CA331" s="393">
        <f t="shared" si="295"/>
        <v>3532.0704964714619</v>
      </c>
      <c r="CB331" s="390">
        <f>IF(V331="ПК",4814.95,4621.88)</f>
        <v>4814.95</v>
      </c>
      <c r="CC331" s="18" t="str">
        <f>IF(CA331&gt;CB331, "+", " ")</f>
        <v xml:space="preserve"> </v>
      </c>
    </row>
    <row r="332" spans="1:81" s="26" customFormat="1" ht="36.75" customHeight="1">
      <c r="A332" s="515" t="s">
        <v>12</v>
      </c>
      <c r="B332" s="515"/>
      <c r="C332" s="140">
        <f>SUM(C328:C330)</f>
        <v>1546.3000000000002</v>
      </c>
      <c r="D332" s="415"/>
      <c r="E332" s="269"/>
      <c r="F332" s="269"/>
      <c r="G332" s="140">
        <f>ROUND(SUM(G328:G331),2)</f>
        <v>8131441.2599999998</v>
      </c>
      <c r="H332" s="140">
        <f>ROUND(SUM(H328:H331),2)</f>
        <v>0</v>
      </c>
      <c r="I332" s="140">
        <f>ROUND(SUM(I328:I331),2)</f>
        <v>0</v>
      </c>
      <c r="J332" s="140">
        <f t="shared" ref="J332:U332" si="341">SUM(J328:J331)</f>
        <v>0</v>
      </c>
      <c r="K332" s="140">
        <f t="shared" si="341"/>
        <v>0</v>
      </c>
      <c r="L332" s="140">
        <f t="shared" si="341"/>
        <v>0</v>
      </c>
      <c r="M332" s="140">
        <f t="shared" si="341"/>
        <v>0</v>
      </c>
      <c r="N332" s="140">
        <f t="shared" si="341"/>
        <v>0</v>
      </c>
      <c r="O332" s="140">
        <f t="shared" si="341"/>
        <v>0</v>
      </c>
      <c r="P332" s="140">
        <f t="shared" si="341"/>
        <v>0</v>
      </c>
      <c r="Q332" s="140">
        <f t="shared" si="341"/>
        <v>0</v>
      </c>
      <c r="R332" s="140">
        <f t="shared" si="341"/>
        <v>0</v>
      </c>
      <c r="S332" s="140">
        <f t="shared" si="341"/>
        <v>0</v>
      </c>
      <c r="T332" s="163">
        <f t="shared" si="341"/>
        <v>0</v>
      </c>
      <c r="U332" s="140">
        <f t="shared" si="341"/>
        <v>0</v>
      </c>
      <c r="V332" s="269" t="s">
        <v>388</v>
      </c>
      <c r="W332" s="140">
        <f t="shared" ref="W332:AF332" si="342">SUM(W328:W331)</f>
        <v>2371.2600000000002</v>
      </c>
      <c r="X332" s="140">
        <f t="shared" si="342"/>
        <v>7779106.4400000004</v>
      </c>
      <c r="Y332" s="140">
        <f t="shared" si="342"/>
        <v>0</v>
      </c>
      <c r="Z332" s="140">
        <f t="shared" si="342"/>
        <v>0</v>
      </c>
      <c r="AA332" s="140">
        <f t="shared" si="342"/>
        <v>0</v>
      </c>
      <c r="AB332" s="140">
        <f t="shared" si="342"/>
        <v>0</v>
      </c>
      <c r="AC332" s="140">
        <f t="shared" si="342"/>
        <v>0</v>
      </c>
      <c r="AD332" s="140">
        <f t="shared" si="342"/>
        <v>0</v>
      </c>
      <c r="AE332" s="140">
        <f t="shared" si="342"/>
        <v>0</v>
      </c>
      <c r="AF332" s="140">
        <f t="shared" si="342"/>
        <v>0</v>
      </c>
      <c r="AG332" s="140">
        <f t="shared" ref="AG332:AL332" si="343">SUM(AG328:AG331)</f>
        <v>0</v>
      </c>
      <c r="AH332" s="140">
        <f t="shared" si="343"/>
        <v>0</v>
      </c>
      <c r="AI332" s="140">
        <f t="shared" si="343"/>
        <v>0</v>
      </c>
      <c r="AJ332" s="140">
        <f>SUM(AJ328:AJ331)</f>
        <v>234673.2</v>
      </c>
      <c r="AK332" s="140">
        <f>SUM(AK328:AK331)</f>
        <v>117661.62</v>
      </c>
      <c r="AL332" s="140">
        <f t="shared" si="343"/>
        <v>0</v>
      </c>
      <c r="AN332" s="390">
        <f>I332/'Приложение 1.1'!J330</f>
        <v>0</v>
      </c>
      <c r="AO332" s="390" t="e">
        <f t="shared" si="299"/>
        <v>#DIV/0!</v>
      </c>
      <c r="AP332" s="390" t="e">
        <f t="shared" si="300"/>
        <v>#DIV/0!</v>
      </c>
      <c r="AQ332" s="390" t="e">
        <f t="shared" si="301"/>
        <v>#DIV/0!</v>
      </c>
      <c r="AR332" s="390" t="e">
        <f t="shared" si="302"/>
        <v>#DIV/0!</v>
      </c>
      <c r="AS332" s="390" t="e">
        <f t="shared" si="303"/>
        <v>#DIV/0!</v>
      </c>
      <c r="AT332" s="390" t="e">
        <f t="shared" si="304"/>
        <v>#DIV/0!</v>
      </c>
      <c r="AU332" s="390">
        <f t="shared" si="305"/>
        <v>3280.579286961362</v>
      </c>
      <c r="AV332" s="390" t="e">
        <f t="shared" si="306"/>
        <v>#DIV/0!</v>
      </c>
      <c r="AW332" s="390" t="e">
        <f t="shared" si="307"/>
        <v>#DIV/0!</v>
      </c>
      <c r="AX332" s="390" t="e">
        <f t="shared" si="308"/>
        <v>#DIV/0!</v>
      </c>
      <c r="AY332" s="390">
        <f>AI332/'Приложение 1.1'!J330</f>
        <v>0</v>
      </c>
      <c r="AZ332" s="390">
        <v>730.08</v>
      </c>
      <c r="BA332" s="390">
        <v>2070.12</v>
      </c>
      <c r="BB332" s="390">
        <v>848.92</v>
      </c>
      <c r="BC332" s="390">
        <v>819.73</v>
      </c>
      <c r="BD332" s="390">
        <v>611.5</v>
      </c>
      <c r="BE332" s="390">
        <v>1080.04</v>
      </c>
      <c r="BF332" s="390">
        <v>2102000</v>
      </c>
      <c r="BG332" s="390">
        <f t="shared" si="309"/>
        <v>4422.8500000000004</v>
      </c>
      <c r="BH332" s="390">
        <v>8748.57</v>
      </c>
      <c r="BI332" s="390">
        <v>3389.61</v>
      </c>
      <c r="BJ332" s="390">
        <v>5995.76</v>
      </c>
      <c r="BK332" s="390">
        <v>548.62</v>
      </c>
      <c r="BL332" s="391" t="str">
        <f t="shared" si="310"/>
        <v xml:space="preserve"> </v>
      </c>
      <c r="BM332" s="391" t="e">
        <f t="shared" si="311"/>
        <v>#DIV/0!</v>
      </c>
      <c r="BN332" s="391" t="e">
        <f t="shared" si="312"/>
        <v>#DIV/0!</v>
      </c>
      <c r="BO332" s="391" t="e">
        <f t="shared" si="313"/>
        <v>#DIV/0!</v>
      </c>
      <c r="BP332" s="391" t="e">
        <f t="shared" si="314"/>
        <v>#DIV/0!</v>
      </c>
      <c r="BQ332" s="391" t="e">
        <f t="shared" si="315"/>
        <v>#DIV/0!</v>
      </c>
      <c r="BR332" s="391" t="e">
        <f t="shared" si="316"/>
        <v>#DIV/0!</v>
      </c>
      <c r="BS332" s="391" t="str">
        <f t="shared" si="317"/>
        <v xml:space="preserve"> </v>
      </c>
      <c r="BT332" s="391" t="e">
        <f t="shared" si="318"/>
        <v>#DIV/0!</v>
      </c>
      <c r="BU332" s="391" t="e">
        <f t="shared" si="319"/>
        <v>#DIV/0!</v>
      </c>
      <c r="BV332" s="391" t="e">
        <f t="shared" si="320"/>
        <v>#DIV/0!</v>
      </c>
      <c r="BW332" s="391" t="str">
        <f t="shared" si="321"/>
        <v xml:space="preserve"> </v>
      </c>
      <c r="BY332" s="388">
        <f t="shared" si="333"/>
        <v>2.885997604808376</v>
      </c>
      <c r="BZ332" s="392">
        <f t="shared" si="334"/>
        <v>1.4469958797931475</v>
      </c>
      <c r="CA332" s="393">
        <f t="shared" si="295"/>
        <v>3429.1647731585736</v>
      </c>
      <c r="CB332" s="390">
        <f t="shared" si="322"/>
        <v>4621.88</v>
      </c>
      <c r="CC332" s="18" t="str">
        <f t="shared" si="323"/>
        <v xml:space="preserve"> </v>
      </c>
    </row>
    <row r="333" spans="1:81" s="26" customFormat="1" ht="12" customHeight="1">
      <c r="A333" s="443" t="s">
        <v>1026</v>
      </c>
      <c r="B333" s="444"/>
      <c r="C333" s="444"/>
      <c r="D333" s="444"/>
      <c r="E333" s="444"/>
      <c r="F333" s="444"/>
      <c r="G333" s="444"/>
      <c r="H333" s="444"/>
      <c r="I333" s="444"/>
      <c r="J333" s="444"/>
      <c r="K333" s="444"/>
      <c r="L333" s="444"/>
      <c r="M333" s="444"/>
      <c r="N333" s="444"/>
      <c r="O333" s="444"/>
      <c r="P333" s="444"/>
      <c r="Q333" s="444"/>
      <c r="R333" s="444"/>
      <c r="S333" s="444"/>
      <c r="T333" s="444"/>
      <c r="U333" s="444"/>
      <c r="V333" s="444"/>
      <c r="W333" s="444"/>
      <c r="X333" s="444"/>
      <c r="Y333" s="444"/>
      <c r="Z333" s="444"/>
      <c r="AA333" s="444"/>
      <c r="AB333" s="444"/>
      <c r="AC333" s="444"/>
      <c r="AD333" s="444"/>
      <c r="AE333" s="444"/>
      <c r="AF333" s="444"/>
      <c r="AG333" s="444"/>
      <c r="AH333" s="444"/>
      <c r="AI333" s="444"/>
      <c r="AJ333" s="444"/>
      <c r="AK333" s="444"/>
      <c r="AL333" s="445"/>
      <c r="AN333" s="390" t="e">
        <f>I333/'Приложение 1.1'!J331</f>
        <v>#DIV/0!</v>
      </c>
      <c r="AO333" s="390" t="e">
        <f t="shared" si="299"/>
        <v>#DIV/0!</v>
      </c>
      <c r="AP333" s="390" t="e">
        <f t="shared" si="300"/>
        <v>#DIV/0!</v>
      </c>
      <c r="AQ333" s="390" t="e">
        <f t="shared" si="301"/>
        <v>#DIV/0!</v>
      </c>
      <c r="AR333" s="390" t="e">
        <f t="shared" si="302"/>
        <v>#DIV/0!</v>
      </c>
      <c r="AS333" s="390" t="e">
        <f t="shared" si="303"/>
        <v>#DIV/0!</v>
      </c>
      <c r="AT333" s="390" t="e">
        <f t="shared" si="304"/>
        <v>#DIV/0!</v>
      </c>
      <c r="AU333" s="390" t="e">
        <f t="shared" si="305"/>
        <v>#DIV/0!</v>
      </c>
      <c r="AV333" s="390" t="e">
        <f t="shared" si="306"/>
        <v>#DIV/0!</v>
      </c>
      <c r="AW333" s="390" t="e">
        <f t="shared" si="307"/>
        <v>#DIV/0!</v>
      </c>
      <c r="AX333" s="390" t="e">
        <f t="shared" si="308"/>
        <v>#DIV/0!</v>
      </c>
      <c r="AY333" s="390" t="e">
        <f>AI333/'Приложение 1.1'!J331</f>
        <v>#DIV/0!</v>
      </c>
      <c r="AZ333" s="390">
        <v>730.08</v>
      </c>
      <c r="BA333" s="390">
        <v>2070.12</v>
      </c>
      <c r="BB333" s="390">
        <v>848.92</v>
      </c>
      <c r="BC333" s="390">
        <v>819.73</v>
      </c>
      <c r="BD333" s="390">
        <v>611.5</v>
      </c>
      <c r="BE333" s="390">
        <v>1080.04</v>
      </c>
      <c r="BF333" s="390">
        <v>2102000</v>
      </c>
      <c r="BG333" s="390">
        <f t="shared" si="309"/>
        <v>4422.8500000000004</v>
      </c>
      <c r="BH333" s="390">
        <v>8748.57</v>
      </c>
      <c r="BI333" s="390">
        <v>3389.61</v>
      </c>
      <c r="BJ333" s="390">
        <v>5995.76</v>
      </c>
      <c r="BK333" s="390">
        <v>548.62</v>
      </c>
      <c r="BL333" s="391" t="e">
        <f t="shared" si="310"/>
        <v>#DIV/0!</v>
      </c>
      <c r="BM333" s="391" t="e">
        <f t="shared" si="311"/>
        <v>#DIV/0!</v>
      </c>
      <c r="BN333" s="391" t="e">
        <f t="shared" si="312"/>
        <v>#DIV/0!</v>
      </c>
      <c r="BO333" s="391" t="e">
        <f t="shared" si="313"/>
        <v>#DIV/0!</v>
      </c>
      <c r="BP333" s="391" t="e">
        <f t="shared" si="314"/>
        <v>#DIV/0!</v>
      </c>
      <c r="BQ333" s="391" t="e">
        <f t="shared" si="315"/>
        <v>#DIV/0!</v>
      </c>
      <c r="BR333" s="391" t="e">
        <f t="shared" si="316"/>
        <v>#DIV/0!</v>
      </c>
      <c r="BS333" s="391" t="e">
        <f t="shared" si="317"/>
        <v>#DIV/0!</v>
      </c>
      <c r="BT333" s="391" t="e">
        <f t="shared" si="318"/>
        <v>#DIV/0!</v>
      </c>
      <c r="BU333" s="391" t="e">
        <f t="shared" si="319"/>
        <v>#DIV/0!</v>
      </c>
      <c r="BV333" s="391" t="e">
        <f t="shared" si="320"/>
        <v>#DIV/0!</v>
      </c>
      <c r="BW333" s="391" t="e">
        <f t="shared" si="321"/>
        <v>#DIV/0!</v>
      </c>
      <c r="BY333" s="388" t="e">
        <f t="shared" si="333"/>
        <v>#DIV/0!</v>
      </c>
      <c r="BZ333" s="392" t="e">
        <f t="shared" si="334"/>
        <v>#DIV/0!</v>
      </c>
      <c r="CA333" s="393" t="e">
        <f t="shared" si="295"/>
        <v>#DIV/0!</v>
      </c>
      <c r="CB333" s="390">
        <f t="shared" si="322"/>
        <v>4621.88</v>
      </c>
      <c r="CC333" s="18" t="e">
        <f t="shared" si="323"/>
        <v>#DIV/0!</v>
      </c>
    </row>
    <row r="334" spans="1:81" s="26" customFormat="1" ht="9" customHeight="1">
      <c r="A334" s="139">
        <v>260</v>
      </c>
      <c r="B334" s="374" t="s">
        <v>930</v>
      </c>
      <c r="C334" s="140">
        <v>873.5</v>
      </c>
      <c r="D334" s="396"/>
      <c r="E334" s="269"/>
      <c r="F334" s="269"/>
      <c r="G334" s="178">
        <f>ROUND(H334+U334+X334+Z334+AB334+AD334+AF334+AH334+AI334+AJ334+AK334+AL334,2)</f>
        <v>2598984.16</v>
      </c>
      <c r="H334" s="361">
        <f>I334+K334+M334+O334+Q334+S334</f>
        <v>0</v>
      </c>
      <c r="I334" s="190">
        <v>0</v>
      </c>
      <c r="J334" s="190">
        <v>0</v>
      </c>
      <c r="K334" s="190">
        <v>0</v>
      </c>
      <c r="L334" s="190">
        <v>0</v>
      </c>
      <c r="M334" s="190">
        <v>0</v>
      </c>
      <c r="N334" s="361">
        <v>0</v>
      </c>
      <c r="O334" s="361">
        <v>0</v>
      </c>
      <c r="P334" s="361">
        <v>0</v>
      </c>
      <c r="Q334" s="361">
        <v>0</v>
      </c>
      <c r="R334" s="361">
        <v>0</v>
      </c>
      <c r="S334" s="361">
        <v>0</v>
      </c>
      <c r="T334" s="103">
        <v>0</v>
      </c>
      <c r="U334" s="361">
        <v>0</v>
      </c>
      <c r="V334" s="269" t="s">
        <v>975</v>
      </c>
      <c r="W334" s="19">
        <v>718.79</v>
      </c>
      <c r="X334" s="361">
        <v>2474022</v>
      </c>
      <c r="Y334" s="380">
        <v>0</v>
      </c>
      <c r="Z334" s="380">
        <v>0</v>
      </c>
      <c r="AA334" s="380">
        <v>0</v>
      </c>
      <c r="AB334" s="380">
        <v>0</v>
      </c>
      <c r="AC334" s="380">
        <v>0</v>
      </c>
      <c r="AD334" s="380">
        <v>0</v>
      </c>
      <c r="AE334" s="380">
        <v>0</v>
      </c>
      <c r="AF334" s="380">
        <v>0</v>
      </c>
      <c r="AG334" s="380">
        <v>0</v>
      </c>
      <c r="AH334" s="380">
        <v>0</v>
      </c>
      <c r="AI334" s="380">
        <v>0</v>
      </c>
      <c r="AJ334" s="380">
        <v>83308.100000000006</v>
      </c>
      <c r="AK334" s="380">
        <v>41654.06</v>
      </c>
      <c r="AL334" s="380">
        <v>0</v>
      </c>
      <c r="AN334" s="390">
        <f>I334/'Приложение 1.1'!J332</f>
        <v>0</v>
      </c>
      <c r="AO334" s="390" t="e">
        <f t="shared" si="299"/>
        <v>#DIV/0!</v>
      </c>
      <c r="AP334" s="390" t="e">
        <f t="shared" si="300"/>
        <v>#DIV/0!</v>
      </c>
      <c r="AQ334" s="390" t="e">
        <f t="shared" si="301"/>
        <v>#DIV/0!</v>
      </c>
      <c r="AR334" s="390" t="e">
        <f t="shared" si="302"/>
        <v>#DIV/0!</v>
      </c>
      <c r="AS334" s="390" t="e">
        <f t="shared" si="303"/>
        <v>#DIV/0!</v>
      </c>
      <c r="AT334" s="390" t="e">
        <f t="shared" si="304"/>
        <v>#DIV/0!</v>
      </c>
      <c r="AU334" s="390">
        <f t="shared" si="305"/>
        <v>3441.9260145522339</v>
      </c>
      <c r="AV334" s="390" t="e">
        <f t="shared" si="306"/>
        <v>#DIV/0!</v>
      </c>
      <c r="AW334" s="390" t="e">
        <f t="shared" si="307"/>
        <v>#DIV/0!</v>
      </c>
      <c r="AX334" s="390" t="e">
        <f t="shared" si="308"/>
        <v>#DIV/0!</v>
      </c>
      <c r="AY334" s="390">
        <f>AI334/'Приложение 1.1'!J332</f>
        <v>0</v>
      </c>
      <c r="AZ334" s="390">
        <v>730.08</v>
      </c>
      <c r="BA334" s="390">
        <v>2070.12</v>
      </c>
      <c r="BB334" s="390">
        <v>848.92</v>
      </c>
      <c r="BC334" s="390">
        <v>819.73</v>
      </c>
      <c r="BD334" s="390">
        <v>611.5</v>
      </c>
      <c r="BE334" s="390">
        <v>1080.04</v>
      </c>
      <c r="BF334" s="390">
        <v>2102000</v>
      </c>
      <c r="BG334" s="390">
        <f t="shared" si="309"/>
        <v>4607.6000000000004</v>
      </c>
      <c r="BH334" s="390">
        <v>8748.57</v>
      </c>
      <c r="BI334" s="390">
        <v>3389.61</v>
      </c>
      <c r="BJ334" s="390">
        <v>5995.76</v>
      </c>
      <c r="BK334" s="390">
        <v>548.62</v>
      </c>
      <c r="BL334" s="391" t="str">
        <f t="shared" si="310"/>
        <v xml:space="preserve"> </v>
      </c>
      <c r="BM334" s="391" t="e">
        <f t="shared" si="311"/>
        <v>#DIV/0!</v>
      </c>
      <c r="BN334" s="391" t="e">
        <f t="shared" si="312"/>
        <v>#DIV/0!</v>
      </c>
      <c r="BO334" s="391" t="e">
        <f t="shared" si="313"/>
        <v>#DIV/0!</v>
      </c>
      <c r="BP334" s="391" t="e">
        <f t="shared" si="314"/>
        <v>#DIV/0!</v>
      </c>
      <c r="BQ334" s="391" t="e">
        <f t="shared" si="315"/>
        <v>#DIV/0!</v>
      </c>
      <c r="BR334" s="391" t="e">
        <f t="shared" si="316"/>
        <v>#DIV/0!</v>
      </c>
      <c r="BS334" s="391" t="str">
        <f t="shared" si="317"/>
        <v xml:space="preserve"> </v>
      </c>
      <c r="BT334" s="391" t="e">
        <f t="shared" si="318"/>
        <v>#DIV/0!</v>
      </c>
      <c r="BU334" s="391" t="e">
        <f t="shared" si="319"/>
        <v>#DIV/0!</v>
      </c>
      <c r="BV334" s="391" t="e">
        <f t="shared" si="320"/>
        <v>#DIV/0!</v>
      </c>
      <c r="BW334" s="391" t="str">
        <f t="shared" si="321"/>
        <v xml:space="preserve"> </v>
      </c>
      <c r="BY334" s="388">
        <f t="shared" si="333"/>
        <v>3.2054100706793069</v>
      </c>
      <c r="BZ334" s="392">
        <f t="shared" si="334"/>
        <v>1.602705420105369</v>
      </c>
      <c r="CA334" s="393">
        <f t="shared" si="295"/>
        <v>3615.7767359033937</v>
      </c>
      <c r="CB334" s="390">
        <f t="shared" si="322"/>
        <v>4814.95</v>
      </c>
      <c r="CC334" s="18" t="str">
        <f t="shared" si="323"/>
        <v xml:space="preserve"> </v>
      </c>
    </row>
    <row r="335" spans="1:81" s="26" customFormat="1" ht="36.75" customHeight="1">
      <c r="A335" s="515" t="s">
        <v>1027</v>
      </c>
      <c r="B335" s="515"/>
      <c r="C335" s="140">
        <f>SUM(C334)</f>
        <v>873.5</v>
      </c>
      <c r="D335" s="415"/>
      <c r="E335" s="269"/>
      <c r="F335" s="269"/>
      <c r="G335" s="140">
        <f>ROUND(SUM(G334),2)</f>
        <v>2598984.16</v>
      </c>
      <c r="H335" s="140">
        <f t="shared" ref="H335:AL335" si="344">SUM(H334)</f>
        <v>0</v>
      </c>
      <c r="I335" s="140">
        <f t="shared" si="344"/>
        <v>0</v>
      </c>
      <c r="J335" s="140">
        <f t="shared" si="344"/>
        <v>0</v>
      </c>
      <c r="K335" s="140">
        <f t="shared" si="344"/>
        <v>0</v>
      </c>
      <c r="L335" s="140">
        <f t="shared" si="344"/>
        <v>0</v>
      </c>
      <c r="M335" s="140">
        <f t="shared" si="344"/>
        <v>0</v>
      </c>
      <c r="N335" s="140">
        <f t="shared" si="344"/>
        <v>0</v>
      </c>
      <c r="O335" s="140">
        <f t="shared" si="344"/>
        <v>0</v>
      </c>
      <c r="P335" s="140">
        <f t="shared" si="344"/>
        <v>0</v>
      </c>
      <c r="Q335" s="140">
        <f t="shared" si="344"/>
        <v>0</v>
      </c>
      <c r="R335" s="140">
        <f t="shared" si="344"/>
        <v>0</v>
      </c>
      <c r="S335" s="140">
        <f t="shared" si="344"/>
        <v>0</v>
      </c>
      <c r="T335" s="163">
        <f t="shared" si="344"/>
        <v>0</v>
      </c>
      <c r="U335" s="140">
        <f t="shared" si="344"/>
        <v>0</v>
      </c>
      <c r="V335" s="269" t="s">
        <v>388</v>
      </c>
      <c r="W335" s="140">
        <f t="shared" si="344"/>
        <v>718.79</v>
      </c>
      <c r="X335" s="140">
        <f t="shared" si="344"/>
        <v>2474022</v>
      </c>
      <c r="Y335" s="140">
        <f t="shared" si="344"/>
        <v>0</v>
      </c>
      <c r="Z335" s="140">
        <f t="shared" si="344"/>
        <v>0</v>
      </c>
      <c r="AA335" s="140">
        <f t="shared" si="344"/>
        <v>0</v>
      </c>
      <c r="AB335" s="140">
        <f t="shared" si="344"/>
        <v>0</v>
      </c>
      <c r="AC335" s="140">
        <f t="shared" si="344"/>
        <v>0</v>
      </c>
      <c r="AD335" s="140">
        <f t="shared" si="344"/>
        <v>0</v>
      </c>
      <c r="AE335" s="140">
        <f t="shared" si="344"/>
        <v>0</v>
      </c>
      <c r="AF335" s="140">
        <f t="shared" si="344"/>
        <v>0</v>
      </c>
      <c r="AG335" s="140">
        <f t="shared" si="344"/>
        <v>0</v>
      </c>
      <c r="AH335" s="140">
        <f t="shared" si="344"/>
        <v>0</v>
      </c>
      <c r="AI335" s="140">
        <f t="shared" si="344"/>
        <v>0</v>
      </c>
      <c r="AJ335" s="140">
        <f t="shared" si="344"/>
        <v>83308.100000000006</v>
      </c>
      <c r="AK335" s="140">
        <f t="shared" si="344"/>
        <v>41654.06</v>
      </c>
      <c r="AL335" s="140">
        <f t="shared" si="344"/>
        <v>0</v>
      </c>
      <c r="AN335" s="390">
        <f>I335/'Приложение 1.1'!J333</f>
        <v>0</v>
      </c>
      <c r="AO335" s="390" t="e">
        <f t="shared" si="299"/>
        <v>#DIV/0!</v>
      </c>
      <c r="AP335" s="390" t="e">
        <f t="shared" si="300"/>
        <v>#DIV/0!</v>
      </c>
      <c r="AQ335" s="390" t="e">
        <f t="shared" si="301"/>
        <v>#DIV/0!</v>
      </c>
      <c r="AR335" s="390" t="e">
        <f t="shared" si="302"/>
        <v>#DIV/0!</v>
      </c>
      <c r="AS335" s="390" t="e">
        <f t="shared" si="303"/>
        <v>#DIV/0!</v>
      </c>
      <c r="AT335" s="390" t="e">
        <f t="shared" si="304"/>
        <v>#DIV/0!</v>
      </c>
      <c r="AU335" s="390">
        <f t="shared" si="305"/>
        <v>3441.9260145522339</v>
      </c>
      <c r="AV335" s="390" t="e">
        <f t="shared" si="306"/>
        <v>#DIV/0!</v>
      </c>
      <c r="AW335" s="390" t="e">
        <f t="shared" si="307"/>
        <v>#DIV/0!</v>
      </c>
      <c r="AX335" s="390" t="e">
        <f t="shared" si="308"/>
        <v>#DIV/0!</v>
      </c>
      <c r="AY335" s="390">
        <f>AI335/'Приложение 1.1'!J333</f>
        <v>0</v>
      </c>
      <c r="AZ335" s="390">
        <v>730.08</v>
      </c>
      <c r="BA335" s="390">
        <v>2070.12</v>
      </c>
      <c r="BB335" s="390">
        <v>848.92</v>
      </c>
      <c r="BC335" s="390">
        <v>819.73</v>
      </c>
      <c r="BD335" s="390">
        <v>611.5</v>
      </c>
      <c r="BE335" s="390">
        <v>1080.04</v>
      </c>
      <c r="BF335" s="390">
        <v>2102000</v>
      </c>
      <c r="BG335" s="390">
        <f t="shared" si="309"/>
        <v>4422.8500000000004</v>
      </c>
      <c r="BH335" s="390">
        <v>8748.57</v>
      </c>
      <c r="BI335" s="390">
        <v>3389.61</v>
      </c>
      <c r="BJ335" s="390">
        <v>5995.76</v>
      </c>
      <c r="BK335" s="390">
        <v>548.62</v>
      </c>
      <c r="BL335" s="391" t="str">
        <f t="shared" si="310"/>
        <v xml:space="preserve"> </v>
      </c>
      <c r="BM335" s="391" t="e">
        <f t="shared" si="311"/>
        <v>#DIV/0!</v>
      </c>
      <c r="BN335" s="391" t="e">
        <f t="shared" si="312"/>
        <v>#DIV/0!</v>
      </c>
      <c r="BO335" s="391" t="e">
        <f t="shared" si="313"/>
        <v>#DIV/0!</v>
      </c>
      <c r="BP335" s="391" t="e">
        <f t="shared" si="314"/>
        <v>#DIV/0!</v>
      </c>
      <c r="BQ335" s="391" t="e">
        <f t="shared" si="315"/>
        <v>#DIV/0!</v>
      </c>
      <c r="BR335" s="391" t="e">
        <f t="shared" si="316"/>
        <v>#DIV/0!</v>
      </c>
      <c r="BS335" s="391" t="str">
        <f t="shared" si="317"/>
        <v xml:space="preserve"> </v>
      </c>
      <c r="BT335" s="391" t="e">
        <f t="shared" si="318"/>
        <v>#DIV/0!</v>
      </c>
      <c r="BU335" s="391" t="e">
        <f t="shared" si="319"/>
        <v>#DIV/0!</v>
      </c>
      <c r="BV335" s="391" t="e">
        <f t="shared" si="320"/>
        <v>#DIV/0!</v>
      </c>
      <c r="BW335" s="391" t="str">
        <f t="shared" si="321"/>
        <v xml:space="preserve"> </v>
      </c>
      <c r="BY335" s="388">
        <f t="shared" si="333"/>
        <v>3.2054100706793069</v>
      </c>
      <c r="BZ335" s="392">
        <f t="shared" si="334"/>
        <v>1.602705420105369</v>
      </c>
      <c r="CA335" s="393">
        <f t="shared" si="295"/>
        <v>3615.7767359033937</v>
      </c>
      <c r="CB335" s="390">
        <f t="shared" si="322"/>
        <v>4621.88</v>
      </c>
      <c r="CC335" s="18" t="str">
        <f t="shared" si="323"/>
        <v xml:space="preserve"> </v>
      </c>
    </row>
    <row r="336" spans="1:81" s="26" customFormat="1" ht="14.25" customHeight="1">
      <c r="A336" s="443" t="s">
        <v>426</v>
      </c>
      <c r="B336" s="444"/>
      <c r="C336" s="444"/>
      <c r="D336" s="444"/>
      <c r="E336" s="444"/>
      <c r="F336" s="444"/>
      <c r="G336" s="444"/>
      <c r="H336" s="444"/>
      <c r="I336" s="444"/>
      <c r="J336" s="444"/>
      <c r="K336" s="444"/>
      <c r="L336" s="444"/>
      <c r="M336" s="444"/>
      <c r="N336" s="444"/>
      <c r="O336" s="444"/>
      <c r="P336" s="444"/>
      <c r="Q336" s="444"/>
      <c r="R336" s="444"/>
      <c r="S336" s="444"/>
      <c r="T336" s="444"/>
      <c r="U336" s="444"/>
      <c r="V336" s="444"/>
      <c r="W336" s="444"/>
      <c r="X336" s="444"/>
      <c r="Y336" s="444"/>
      <c r="Z336" s="444"/>
      <c r="AA336" s="444"/>
      <c r="AB336" s="444"/>
      <c r="AC336" s="444"/>
      <c r="AD336" s="444"/>
      <c r="AE336" s="444"/>
      <c r="AF336" s="444"/>
      <c r="AG336" s="444"/>
      <c r="AH336" s="444"/>
      <c r="AI336" s="444"/>
      <c r="AJ336" s="444"/>
      <c r="AK336" s="444"/>
      <c r="AL336" s="445"/>
      <c r="AN336" s="390" t="e">
        <f>I336/'Приложение 1.1'!J334</f>
        <v>#DIV/0!</v>
      </c>
      <c r="AO336" s="390" t="e">
        <f t="shared" si="299"/>
        <v>#DIV/0!</v>
      </c>
      <c r="AP336" s="390" t="e">
        <f t="shared" si="300"/>
        <v>#DIV/0!</v>
      </c>
      <c r="AQ336" s="390" t="e">
        <f t="shared" si="301"/>
        <v>#DIV/0!</v>
      </c>
      <c r="AR336" s="390" t="e">
        <f t="shared" si="302"/>
        <v>#DIV/0!</v>
      </c>
      <c r="AS336" s="390" t="e">
        <f t="shared" si="303"/>
        <v>#DIV/0!</v>
      </c>
      <c r="AT336" s="390" t="e">
        <f t="shared" si="304"/>
        <v>#DIV/0!</v>
      </c>
      <c r="AU336" s="390" t="e">
        <f t="shared" si="305"/>
        <v>#DIV/0!</v>
      </c>
      <c r="AV336" s="390" t="e">
        <f t="shared" si="306"/>
        <v>#DIV/0!</v>
      </c>
      <c r="AW336" s="390" t="e">
        <f t="shared" si="307"/>
        <v>#DIV/0!</v>
      </c>
      <c r="AX336" s="390" t="e">
        <f t="shared" si="308"/>
        <v>#DIV/0!</v>
      </c>
      <c r="AY336" s="390" t="e">
        <f>AI336/'Приложение 1.1'!J334</f>
        <v>#DIV/0!</v>
      </c>
      <c r="AZ336" s="390">
        <v>730.08</v>
      </c>
      <c r="BA336" s="390">
        <v>2070.12</v>
      </c>
      <c r="BB336" s="390">
        <v>848.92</v>
      </c>
      <c r="BC336" s="390">
        <v>819.73</v>
      </c>
      <c r="BD336" s="390">
        <v>611.5</v>
      </c>
      <c r="BE336" s="390">
        <v>1080.04</v>
      </c>
      <c r="BF336" s="390">
        <v>2102000</v>
      </c>
      <c r="BG336" s="390">
        <f t="shared" si="309"/>
        <v>4422.8500000000004</v>
      </c>
      <c r="BH336" s="390">
        <v>8748.57</v>
      </c>
      <c r="BI336" s="390">
        <v>3389.61</v>
      </c>
      <c r="BJ336" s="390">
        <v>5995.76</v>
      </c>
      <c r="BK336" s="390">
        <v>548.62</v>
      </c>
      <c r="BL336" s="391" t="e">
        <f t="shared" si="310"/>
        <v>#DIV/0!</v>
      </c>
      <c r="BM336" s="391" t="e">
        <f t="shared" si="311"/>
        <v>#DIV/0!</v>
      </c>
      <c r="BN336" s="391" t="e">
        <f t="shared" si="312"/>
        <v>#DIV/0!</v>
      </c>
      <c r="BO336" s="391" t="e">
        <f t="shared" si="313"/>
        <v>#DIV/0!</v>
      </c>
      <c r="BP336" s="391" t="e">
        <f t="shared" si="314"/>
        <v>#DIV/0!</v>
      </c>
      <c r="BQ336" s="391" t="e">
        <f t="shared" si="315"/>
        <v>#DIV/0!</v>
      </c>
      <c r="BR336" s="391" t="e">
        <f t="shared" si="316"/>
        <v>#DIV/0!</v>
      </c>
      <c r="BS336" s="391" t="e">
        <f t="shared" si="317"/>
        <v>#DIV/0!</v>
      </c>
      <c r="BT336" s="391" t="e">
        <f t="shared" si="318"/>
        <v>#DIV/0!</v>
      </c>
      <c r="BU336" s="391" t="e">
        <f t="shared" si="319"/>
        <v>#DIV/0!</v>
      </c>
      <c r="BV336" s="391" t="e">
        <f t="shared" si="320"/>
        <v>#DIV/0!</v>
      </c>
      <c r="BW336" s="391" t="e">
        <f t="shared" si="321"/>
        <v>#DIV/0!</v>
      </c>
      <c r="BY336" s="388" t="e">
        <f t="shared" si="333"/>
        <v>#DIV/0!</v>
      </c>
      <c r="BZ336" s="392" t="e">
        <f t="shared" si="334"/>
        <v>#DIV/0!</v>
      </c>
      <c r="CA336" s="393" t="e">
        <f t="shared" ref="CA336:CA371" si="345">G336/W336</f>
        <v>#DIV/0!</v>
      </c>
      <c r="CB336" s="390">
        <f t="shared" si="322"/>
        <v>4621.88</v>
      </c>
      <c r="CC336" s="18" t="e">
        <f t="shared" si="323"/>
        <v>#DIV/0!</v>
      </c>
    </row>
    <row r="337" spans="1:81" s="26" customFormat="1" ht="9" customHeight="1">
      <c r="A337" s="368">
        <v>261</v>
      </c>
      <c r="B337" s="129" t="s">
        <v>932</v>
      </c>
      <c r="C337" s="361">
        <v>894.2</v>
      </c>
      <c r="D337" s="396"/>
      <c r="E337" s="361"/>
      <c r="F337" s="361"/>
      <c r="G337" s="178">
        <f>ROUND(H337+U337+X337+Z337+AB337+AD337+AF337+AH337+AI337+AJ337+AK337+AL337,2)</f>
        <v>2133057.34</v>
      </c>
      <c r="H337" s="361">
        <f>I337+K337+M337+O337+Q337+S337</f>
        <v>0</v>
      </c>
      <c r="I337" s="190">
        <v>0</v>
      </c>
      <c r="J337" s="190">
        <v>0</v>
      </c>
      <c r="K337" s="190">
        <v>0</v>
      </c>
      <c r="L337" s="190">
        <v>0</v>
      </c>
      <c r="M337" s="190">
        <v>0</v>
      </c>
      <c r="N337" s="361">
        <v>0</v>
      </c>
      <c r="O337" s="361">
        <v>0</v>
      </c>
      <c r="P337" s="361">
        <v>0</v>
      </c>
      <c r="Q337" s="361">
        <v>0</v>
      </c>
      <c r="R337" s="361">
        <v>0</v>
      </c>
      <c r="S337" s="361">
        <v>0</v>
      </c>
      <c r="T337" s="103">
        <v>0</v>
      </c>
      <c r="U337" s="361">
        <v>0</v>
      </c>
      <c r="V337" s="269" t="s">
        <v>976</v>
      </c>
      <c r="W337" s="19">
        <v>697.75</v>
      </c>
      <c r="X337" s="361">
        <v>2053472.08</v>
      </c>
      <c r="Y337" s="380">
        <v>0</v>
      </c>
      <c r="Z337" s="380">
        <v>0</v>
      </c>
      <c r="AA337" s="380">
        <v>0</v>
      </c>
      <c r="AB337" s="380">
        <v>0</v>
      </c>
      <c r="AC337" s="380">
        <v>0</v>
      </c>
      <c r="AD337" s="380">
        <v>0</v>
      </c>
      <c r="AE337" s="380">
        <v>0</v>
      </c>
      <c r="AF337" s="380">
        <v>0</v>
      </c>
      <c r="AG337" s="380">
        <v>0</v>
      </c>
      <c r="AH337" s="380">
        <v>0</v>
      </c>
      <c r="AI337" s="380">
        <v>0</v>
      </c>
      <c r="AJ337" s="380">
        <v>47197.8</v>
      </c>
      <c r="AK337" s="380">
        <v>32387.46</v>
      </c>
      <c r="AL337" s="380">
        <v>0</v>
      </c>
      <c r="AN337" s="390">
        <f>I337/'Приложение 1.1'!J335</f>
        <v>0</v>
      </c>
      <c r="AO337" s="390" t="e">
        <f t="shared" si="299"/>
        <v>#DIV/0!</v>
      </c>
      <c r="AP337" s="390" t="e">
        <f t="shared" si="300"/>
        <v>#DIV/0!</v>
      </c>
      <c r="AQ337" s="390" t="e">
        <f t="shared" si="301"/>
        <v>#DIV/0!</v>
      </c>
      <c r="AR337" s="390" t="e">
        <f t="shared" si="302"/>
        <v>#DIV/0!</v>
      </c>
      <c r="AS337" s="390" t="e">
        <f t="shared" si="303"/>
        <v>#DIV/0!</v>
      </c>
      <c r="AT337" s="390" t="e">
        <f t="shared" si="304"/>
        <v>#DIV/0!</v>
      </c>
      <c r="AU337" s="390">
        <f t="shared" si="305"/>
        <v>2942.9911572912933</v>
      </c>
      <c r="AV337" s="390" t="e">
        <f t="shared" si="306"/>
        <v>#DIV/0!</v>
      </c>
      <c r="AW337" s="390" t="e">
        <f t="shared" si="307"/>
        <v>#DIV/0!</v>
      </c>
      <c r="AX337" s="390" t="e">
        <f t="shared" si="308"/>
        <v>#DIV/0!</v>
      </c>
      <c r="AY337" s="390">
        <f>AI337/'Приложение 1.1'!J335</f>
        <v>0</v>
      </c>
      <c r="AZ337" s="390">
        <v>730.08</v>
      </c>
      <c r="BA337" s="390">
        <v>2070.12</v>
      </c>
      <c r="BB337" s="390">
        <v>848.92</v>
      </c>
      <c r="BC337" s="390">
        <v>819.73</v>
      </c>
      <c r="BD337" s="390">
        <v>611.5</v>
      </c>
      <c r="BE337" s="390">
        <v>1080.04</v>
      </c>
      <c r="BF337" s="390">
        <v>2102000</v>
      </c>
      <c r="BG337" s="390">
        <f t="shared" si="309"/>
        <v>4422.8500000000004</v>
      </c>
      <c r="BH337" s="390">
        <v>8748.57</v>
      </c>
      <c r="BI337" s="390">
        <v>3389.61</v>
      </c>
      <c r="BJ337" s="390">
        <v>5995.76</v>
      </c>
      <c r="BK337" s="390">
        <v>548.62</v>
      </c>
      <c r="BL337" s="391" t="str">
        <f t="shared" si="310"/>
        <v xml:space="preserve"> </v>
      </c>
      <c r="BM337" s="391" t="e">
        <f t="shared" si="311"/>
        <v>#DIV/0!</v>
      </c>
      <c r="BN337" s="391" t="e">
        <f t="shared" si="312"/>
        <v>#DIV/0!</v>
      </c>
      <c r="BO337" s="391" t="e">
        <f t="shared" si="313"/>
        <v>#DIV/0!</v>
      </c>
      <c r="BP337" s="391" t="e">
        <f t="shared" si="314"/>
        <v>#DIV/0!</v>
      </c>
      <c r="BQ337" s="391" t="e">
        <f t="shared" si="315"/>
        <v>#DIV/0!</v>
      </c>
      <c r="BR337" s="391" t="e">
        <f t="shared" si="316"/>
        <v>#DIV/0!</v>
      </c>
      <c r="BS337" s="391" t="str">
        <f t="shared" si="317"/>
        <v xml:space="preserve"> </v>
      </c>
      <c r="BT337" s="391" t="e">
        <f t="shared" si="318"/>
        <v>#DIV/0!</v>
      </c>
      <c r="BU337" s="391" t="e">
        <f t="shared" si="319"/>
        <v>#DIV/0!</v>
      </c>
      <c r="BV337" s="391" t="e">
        <f t="shared" si="320"/>
        <v>#DIV/0!</v>
      </c>
      <c r="BW337" s="391" t="str">
        <f t="shared" si="321"/>
        <v xml:space="preserve"> </v>
      </c>
      <c r="BY337" s="388">
        <f t="shared" si="333"/>
        <v>2.2126831339658226</v>
      </c>
      <c r="BZ337" s="392">
        <f t="shared" si="334"/>
        <v>1.5183586204016437</v>
      </c>
      <c r="CA337" s="393">
        <f t="shared" si="345"/>
        <v>3057.0510068075955</v>
      </c>
      <c r="CB337" s="390">
        <f t="shared" si="322"/>
        <v>4621.88</v>
      </c>
      <c r="CC337" s="18" t="str">
        <f t="shared" si="323"/>
        <v xml:space="preserve"> </v>
      </c>
    </row>
    <row r="338" spans="1:81" s="26" customFormat="1" ht="37.5" customHeight="1">
      <c r="A338" s="514" t="s">
        <v>427</v>
      </c>
      <c r="B338" s="514"/>
      <c r="C338" s="361">
        <f>SUM(C337)</f>
        <v>894.2</v>
      </c>
      <c r="D338" s="275"/>
      <c r="E338" s="269"/>
      <c r="F338" s="269"/>
      <c r="G338" s="361">
        <f>ROUND(SUM(G337),2)</f>
        <v>2133057.34</v>
      </c>
      <c r="H338" s="361">
        <f t="shared" ref="H338:AL338" si="346">SUM(H337)</f>
        <v>0</v>
      </c>
      <c r="I338" s="361">
        <f t="shared" si="346"/>
        <v>0</v>
      </c>
      <c r="J338" s="361">
        <f t="shared" si="346"/>
        <v>0</v>
      </c>
      <c r="K338" s="361">
        <f t="shared" si="346"/>
        <v>0</v>
      </c>
      <c r="L338" s="361">
        <f t="shared" si="346"/>
        <v>0</v>
      </c>
      <c r="M338" s="361">
        <f t="shared" si="346"/>
        <v>0</v>
      </c>
      <c r="N338" s="361">
        <f t="shared" si="346"/>
        <v>0</v>
      </c>
      <c r="O338" s="361">
        <f t="shared" si="346"/>
        <v>0</v>
      </c>
      <c r="P338" s="361">
        <f t="shared" si="346"/>
        <v>0</v>
      </c>
      <c r="Q338" s="361">
        <f t="shared" si="346"/>
        <v>0</v>
      </c>
      <c r="R338" s="361">
        <f t="shared" si="346"/>
        <v>0</v>
      </c>
      <c r="S338" s="361">
        <f t="shared" si="346"/>
        <v>0</v>
      </c>
      <c r="T338" s="103">
        <f t="shared" si="346"/>
        <v>0</v>
      </c>
      <c r="U338" s="361">
        <f t="shared" si="346"/>
        <v>0</v>
      </c>
      <c r="V338" s="269" t="s">
        <v>388</v>
      </c>
      <c r="W338" s="361">
        <f t="shared" si="346"/>
        <v>697.75</v>
      </c>
      <c r="X338" s="361">
        <f t="shared" si="346"/>
        <v>2053472.08</v>
      </c>
      <c r="Y338" s="361">
        <f t="shared" si="346"/>
        <v>0</v>
      </c>
      <c r="Z338" s="361">
        <f t="shared" si="346"/>
        <v>0</v>
      </c>
      <c r="AA338" s="361">
        <f t="shared" si="346"/>
        <v>0</v>
      </c>
      <c r="AB338" s="361">
        <f t="shared" si="346"/>
        <v>0</v>
      </c>
      <c r="AC338" s="361">
        <f t="shared" si="346"/>
        <v>0</v>
      </c>
      <c r="AD338" s="361">
        <f t="shared" si="346"/>
        <v>0</v>
      </c>
      <c r="AE338" s="361">
        <f t="shared" si="346"/>
        <v>0</v>
      </c>
      <c r="AF338" s="361">
        <f t="shared" si="346"/>
        <v>0</v>
      </c>
      <c r="AG338" s="361">
        <f t="shared" si="346"/>
        <v>0</v>
      </c>
      <c r="AH338" s="361">
        <f t="shared" si="346"/>
        <v>0</v>
      </c>
      <c r="AI338" s="361">
        <f t="shared" si="346"/>
        <v>0</v>
      </c>
      <c r="AJ338" s="361">
        <f t="shared" si="346"/>
        <v>47197.8</v>
      </c>
      <c r="AK338" s="361">
        <f t="shared" si="346"/>
        <v>32387.46</v>
      </c>
      <c r="AL338" s="361">
        <f t="shared" si="346"/>
        <v>0</v>
      </c>
      <c r="AN338" s="390">
        <f>I338/'Приложение 1.1'!J336</f>
        <v>0</v>
      </c>
      <c r="AO338" s="390" t="e">
        <f t="shared" si="299"/>
        <v>#DIV/0!</v>
      </c>
      <c r="AP338" s="390" t="e">
        <f t="shared" si="300"/>
        <v>#DIV/0!</v>
      </c>
      <c r="AQ338" s="390" t="e">
        <f t="shared" si="301"/>
        <v>#DIV/0!</v>
      </c>
      <c r="AR338" s="390" t="e">
        <f t="shared" si="302"/>
        <v>#DIV/0!</v>
      </c>
      <c r="AS338" s="390" t="e">
        <f t="shared" si="303"/>
        <v>#DIV/0!</v>
      </c>
      <c r="AT338" s="390" t="e">
        <f t="shared" si="304"/>
        <v>#DIV/0!</v>
      </c>
      <c r="AU338" s="390">
        <f t="shared" si="305"/>
        <v>2942.9911572912933</v>
      </c>
      <c r="AV338" s="390" t="e">
        <f t="shared" si="306"/>
        <v>#DIV/0!</v>
      </c>
      <c r="AW338" s="390" t="e">
        <f t="shared" si="307"/>
        <v>#DIV/0!</v>
      </c>
      <c r="AX338" s="390" t="e">
        <f t="shared" si="308"/>
        <v>#DIV/0!</v>
      </c>
      <c r="AY338" s="390">
        <f>AI338/'Приложение 1.1'!J336</f>
        <v>0</v>
      </c>
      <c r="AZ338" s="390">
        <v>730.08</v>
      </c>
      <c r="BA338" s="390">
        <v>2070.12</v>
      </c>
      <c r="BB338" s="390">
        <v>848.92</v>
      </c>
      <c r="BC338" s="390">
        <v>819.73</v>
      </c>
      <c r="BD338" s="390">
        <v>611.5</v>
      </c>
      <c r="BE338" s="390">
        <v>1080.04</v>
      </c>
      <c r="BF338" s="390">
        <v>2102000</v>
      </c>
      <c r="BG338" s="390">
        <f t="shared" si="309"/>
        <v>4422.8500000000004</v>
      </c>
      <c r="BH338" s="390">
        <v>8748.57</v>
      </c>
      <c r="BI338" s="390">
        <v>3389.61</v>
      </c>
      <c r="BJ338" s="390">
        <v>5995.76</v>
      </c>
      <c r="BK338" s="390">
        <v>548.62</v>
      </c>
      <c r="BL338" s="391" t="str">
        <f t="shared" si="310"/>
        <v xml:space="preserve"> </v>
      </c>
      <c r="BM338" s="391" t="e">
        <f t="shared" si="311"/>
        <v>#DIV/0!</v>
      </c>
      <c r="BN338" s="391" t="e">
        <f t="shared" si="312"/>
        <v>#DIV/0!</v>
      </c>
      <c r="BO338" s="391" t="e">
        <f t="shared" si="313"/>
        <v>#DIV/0!</v>
      </c>
      <c r="BP338" s="391" t="e">
        <f t="shared" si="314"/>
        <v>#DIV/0!</v>
      </c>
      <c r="BQ338" s="391" t="e">
        <f t="shared" si="315"/>
        <v>#DIV/0!</v>
      </c>
      <c r="BR338" s="391" t="e">
        <f t="shared" si="316"/>
        <v>#DIV/0!</v>
      </c>
      <c r="BS338" s="391" t="str">
        <f t="shared" si="317"/>
        <v xml:space="preserve"> </v>
      </c>
      <c r="BT338" s="391" t="e">
        <f t="shared" si="318"/>
        <v>#DIV/0!</v>
      </c>
      <c r="BU338" s="391" t="e">
        <f t="shared" si="319"/>
        <v>#DIV/0!</v>
      </c>
      <c r="BV338" s="391" t="e">
        <f t="shared" si="320"/>
        <v>#DIV/0!</v>
      </c>
      <c r="BW338" s="391" t="str">
        <f t="shared" si="321"/>
        <v xml:space="preserve"> </v>
      </c>
      <c r="BY338" s="388">
        <f t="shared" si="333"/>
        <v>2.2126831339658226</v>
      </c>
      <c r="BZ338" s="392">
        <f t="shared" si="334"/>
        <v>1.5183586204016437</v>
      </c>
      <c r="CA338" s="393">
        <f t="shared" si="345"/>
        <v>3057.0510068075955</v>
      </c>
      <c r="CB338" s="390">
        <f t="shared" si="322"/>
        <v>4621.88</v>
      </c>
      <c r="CC338" s="18" t="str">
        <f t="shared" si="323"/>
        <v xml:space="preserve"> </v>
      </c>
    </row>
    <row r="339" spans="1:81" s="26" customFormat="1" ht="14.25" customHeight="1">
      <c r="A339" s="443" t="s">
        <v>1045</v>
      </c>
      <c r="B339" s="444"/>
      <c r="C339" s="444"/>
      <c r="D339" s="444"/>
      <c r="E339" s="444"/>
      <c r="F339" s="444"/>
      <c r="G339" s="444"/>
      <c r="H339" s="444"/>
      <c r="I339" s="444"/>
      <c r="J339" s="444"/>
      <c r="K339" s="444"/>
      <c r="L339" s="444"/>
      <c r="M339" s="444"/>
      <c r="N339" s="444"/>
      <c r="O339" s="444"/>
      <c r="P339" s="444"/>
      <c r="Q339" s="444"/>
      <c r="R339" s="444"/>
      <c r="S339" s="444"/>
      <c r="T339" s="444"/>
      <c r="U339" s="444"/>
      <c r="V339" s="444"/>
      <c r="W339" s="444"/>
      <c r="X339" s="444"/>
      <c r="Y339" s="444"/>
      <c r="Z339" s="444"/>
      <c r="AA339" s="444"/>
      <c r="AB339" s="444"/>
      <c r="AC339" s="444"/>
      <c r="AD339" s="444"/>
      <c r="AE339" s="444"/>
      <c r="AF339" s="444"/>
      <c r="AG339" s="444"/>
      <c r="AH339" s="444"/>
      <c r="AI339" s="444"/>
      <c r="AJ339" s="444"/>
      <c r="AK339" s="444"/>
      <c r="AL339" s="445"/>
      <c r="AN339" s="390" t="e">
        <f>I339/'Приложение 1.1'!J337</f>
        <v>#DIV/0!</v>
      </c>
      <c r="AO339" s="390" t="e">
        <f t="shared" si="299"/>
        <v>#DIV/0!</v>
      </c>
      <c r="AP339" s="390" t="e">
        <f t="shared" si="300"/>
        <v>#DIV/0!</v>
      </c>
      <c r="AQ339" s="390" t="e">
        <f t="shared" si="301"/>
        <v>#DIV/0!</v>
      </c>
      <c r="AR339" s="390" t="e">
        <f t="shared" si="302"/>
        <v>#DIV/0!</v>
      </c>
      <c r="AS339" s="390" t="e">
        <f t="shared" si="303"/>
        <v>#DIV/0!</v>
      </c>
      <c r="AT339" s="390" t="e">
        <f t="shared" si="304"/>
        <v>#DIV/0!</v>
      </c>
      <c r="AU339" s="390" t="e">
        <f t="shared" si="305"/>
        <v>#DIV/0!</v>
      </c>
      <c r="AV339" s="390" t="e">
        <f t="shared" si="306"/>
        <v>#DIV/0!</v>
      </c>
      <c r="AW339" s="390" t="e">
        <f t="shared" si="307"/>
        <v>#DIV/0!</v>
      </c>
      <c r="AX339" s="390" t="e">
        <f t="shared" si="308"/>
        <v>#DIV/0!</v>
      </c>
      <c r="AY339" s="390" t="e">
        <f>AI339/'Приложение 1.1'!J337</f>
        <v>#DIV/0!</v>
      </c>
      <c r="AZ339" s="390">
        <v>730.08</v>
      </c>
      <c r="BA339" s="390">
        <v>2070.12</v>
      </c>
      <c r="BB339" s="390">
        <v>848.92</v>
      </c>
      <c r="BC339" s="390">
        <v>819.73</v>
      </c>
      <c r="BD339" s="390">
        <v>611.5</v>
      </c>
      <c r="BE339" s="390">
        <v>1080.04</v>
      </c>
      <c r="BF339" s="390">
        <v>2102000</v>
      </c>
      <c r="BG339" s="390">
        <f t="shared" si="309"/>
        <v>4422.8500000000004</v>
      </c>
      <c r="BH339" s="390">
        <v>8748.57</v>
      </c>
      <c r="BI339" s="390">
        <v>3389.61</v>
      </c>
      <c r="BJ339" s="390">
        <v>5995.76</v>
      </c>
      <c r="BK339" s="390">
        <v>548.62</v>
      </c>
      <c r="BL339" s="391" t="e">
        <f t="shared" si="310"/>
        <v>#DIV/0!</v>
      </c>
      <c r="BM339" s="391" t="e">
        <f t="shared" si="311"/>
        <v>#DIV/0!</v>
      </c>
      <c r="BN339" s="391" t="e">
        <f t="shared" si="312"/>
        <v>#DIV/0!</v>
      </c>
      <c r="BO339" s="391" t="e">
        <f t="shared" si="313"/>
        <v>#DIV/0!</v>
      </c>
      <c r="BP339" s="391" t="e">
        <f t="shared" si="314"/>
        <v>#DIV/0!</v>
      </c>
      <c r="BQ339" s="391" t="e">
        <f t="shared" si="315"/>
        <v>#DIV/0!</v>
      </c>
      <c r="BR339" s="391" t="e">
        <f t="shared" si="316"/>
        <v>#DIV/0!</v>
      </c>
      <c r="BS339" s="391" t="e">
        <f t="shared" si="317"/>
        <v>#DIV/0!</v>
      </c>
      <c r="BT339" s="391" t="e">
        <f t="shared" si="318"/>
        <v>#DIV/0!</v>
      </c>
      <c r="BU339" s="391" t="e">
        <f t="shared" si="319"/>
        <v>#DIV/0!</v>
      </c>
      <c r="BV339" s="391" t="e">
        <f t="shared" si="320"/>
        <v>#DIV/0!</v>
      </c>
      <c r="BW339" s="391" t="e">
        <f t="shared" si="321"/>
        <v>#DIV/0!</v>
      </c>
      <c r="BY339" s="388" t="e">
        <f t="shared" si="333"/>
        <v>#DIV/0!</v>
      </c>
      <c r="BZ339" s="392" t="e">
        <f t="shared" si="334"/>
        <v>#DIV/0!</v>
      </c>
      <c r="CA339" s="393" t="e">
        <f t="shared" si="345"/>
        <v>#DIV/0!</v>
      </c>
      <c r="CB339" s="390">
        <f t="shared" si="322"/>
        <v>4621.88</v>
      </c>
      <c r="CC339" s="18" t="e">
        <f t="shared" si="323"/>
        <v>#DIV/0!</v>
      </c>
    </row>
    <row r="340" spans="1:81" s="26" customFormat="1" ht="9" customHeight="1">
      <c r="A340" s="368">
        <v>262</v>
      </c>
      <c r="B340" s="354" t="s">
        <v>934</v>
      </c>
      <c r="C340" s="361">
        <v>297.10000000000002</v>
      </c>
      <c r="D340" s="396"/>
      <c r="E340" s="269"/>
      <c r="F340" s="269"/>
      <c r="G340" s="178">
        <f>ROUND(H340+U340+X340+Z340+AB340+AD340+AF340+AH340+AI340+AJ340+AK340+AL340,2)</f>
        <v>1704859.93</v>
      </c>
      <c r="H340" s="361">
        <f>I340+K340+M340+O340+Q340+S340</f>
        <v>0</v>
      </c>
      <c r="I340" s="190">
        <v>0</v>
      </c>
      <c r="J340" s="190">
        <v>0</v>
      </c>
      <c r="K340" s="190">
        <v>0</v>
      </c>
      <c r="L340" s="190">
        <v>0</v>
      </c>
      <c r="M340" s="190">
        <v>0</v>
      </c>
      <c r="N340" s="361">
        <v>0</v>
      </c>
      <c r="O340" s="361">
        <v>0</v>
      </c>
      <c r="P340" s="361">
        <v>0</v>
      </c>
      <c r="Q340" s="361">
        <v>0</v>
      </c>
      <c r="R340" s="361">
        <v>0</v>
      </c>
      <c r="S340" s="361">
        <v>0</v>
      </c>
      <c r="T340" s="103">
        <v>0</v>
      </c>
      <c r="U340" s="361">
        <v>0</v>
      </c>
      <c r="V340" s="269" t="s">
        <v>976</v>
      </c>
      <c r="W340" s="18">
        <v>461.1</v>
      </c>
      <c r="X340" s="361">
        <v>1657075.15</v>
      </c>
      <c r="Y340" s="380">
        <v>0</v>
      </c>
      <c r="Z340" s="380">
        <v>0</v>
      </c>
      <c r="AA340" s="380">
        <v>0</v>
      </c>
      <c r="AB340" s="380">
        <v>0</v>
      </c>
      <c r="AC340" s="380">
        <v>0</v>
      </c>
      <c r="AD340" s="380">
        <v>0</v>
      </c>
      <c r="AE340" s="380">
        <v>0</v>
      </c>
      <c r="AF340" s="380">
        <v>0</v>
      </c>
      <c r="AG340" s="380">
        <v>0</v>
      </c>
      <c r="AH340" s="380">
        <v>0</v>
      </c>
      <c r="AI340" s="380">
        <v>0</v>
      </c>
      <c r="AJ340" s="380">
        <v>31856.52</v>
      </c>
      <c r="AK340" s="380">
        <v>15928.26</v>
      </c>
      <c r="AL340" s="380">
        <v>0</v>
      </c>
      <c r="AN340" s="390">
        <f>I340/'Приложение 1.1'!J338</f>
        <v>0</v>
      </c>
      <c r="AO340" s="390" t="e">
        <f t="shared" si="299"/>
        <v>#DIV/0!</v>
      </c>
      <c r="AP340" s="390" t="e">
        <f t="shared" si="300"/>
        <v>#DIV/0!</v>
      </c>
      <c r="AQ340" s="390" t="e">
        <f t="shared" si="301"/>
        <v>#DIV/0!</v>
      </c>
      <c r="AR340" s="390" t="e">
        <f t="shared" si="302"/>
        <v>#DIV/0!</v>
      </c>
      <c r="AS340" s="390" t="e">
        <f t="shared" si="303"/>
        <v>#DIV/0!</v>
      </c>
      <c r="AT340" s="390" t="e">
        <f t="shared" si="304"/>
        <v>#DIV/0!</v>
      </c>
      <c r="AU340" s="390">
        <f t="shared" si="305"/>
        <v>3593.7435480373019</v>
      </c>
      <c r="AV340" s="390" t="e">
        <f t="shared" si="306"/>
        <v>#DIV/0!</v>
      </c>
      <c r="AW340" s="390" t="e">
        <f t="shared" si="307"/>
        <v>#DIV/0!</v>
      </c>
      <c r="AX340" s="390" t="e">
        <f t="shared" si="308"/>
        <v>#DIV/0!</v>
      </c>
      <c r="AY340" s="390">
        <f>AI340/'Приложение 1.1'!J338</f>
        <v>0</v>
      </c>
      <c r="AZ340" s="390">
        <v>730.08</v>
      </c>
      <c r="BA340" s="390">
        <v>2070.12</v>
      </c>
      <c r="BB340" s="390">
        <v>848.92</v>
      </c>
      <c r="BC340" s="390">
        <v>819.73</v>
      </c>
      <c r="BD340" s="390">
        <v>611.5</v>
      </c>
      <c r="BE340" s="390">
        <v>1080.04</v>
      </c>
      <c r="BF340" s="390">
        <v>2102000</v>
      </c>
      <c r="BG340" s="390">
        <f t="shared" si="309"/>
        <v>4422.8500000000004</v>
      </c>
      <c r="BH340" s="390">
        <v>8748.57</v>
      </c>
      <c r="BI340" s="390">
        <v>3389.61</v>
      </c>
      <c r="BJ340" s="390">
        <v>5995.76</v>
      </c>
      <c r="BK340" s="390">
        <v>548.62</v>
      </c>
      <c r="BL340" s="391" t="str">
        <f t="shared" si="310"/>
        <v xml:space="preserve"> </v>
      </c>
      <c r="BM340" s="391" t="e">
        <f t="shared" si="311"/>
        <v>#DIV/0!</v>
      </c>
      <c r="BN340" s="391" t="e">
        <f t="shared" si="312"/>
        <v>#DIV/0!</v>
      </c>
      <c r="BO340" s="391" t="e">
        <f t="shared" si="313"/>
        <v>#DIV/0!</v>
      </c>
      <c r="BP340" s="391" t="e">
        <f t="shared" si="314"/>
        <v>#DIV/0!</v>
      </c>
      <c r="BQ340" s="391" t="e">
        <f t="shared" si="315"/>
        <v>#DIV/0!</v>
      </c>
      <c r="BR340" s="391" t="e">
        <f t="shared" si="316"/>
        <v>#DIV/0!</v>
      </c>
      <c r="BS340" s="391" t="str">
        <f t="shared" si="317"/>
        <v xml:space="preserve"> </v>
      </c>
      <c r="BT340" s="391" t="e">
        <f t="shared" si="318"/>
        <v>#DIV/0!</v>
      </c>
      <c r="BU340" s="391" t="e">
        <f t="shared" si="319"/>
        <v>#DIV/0!</v>
      </c>
      <c r="BV340" s="391" t="e">
        <f t="shared" si="320"/>
        <v>#DIV/0!</v>
      </c>
      <c r="BW340" s="391" t="str">
        <f t="shared" si="321"/>
        <v xml:space="preserve"> </v>
      </c>
      <c r="BY340" s="388">
        <f t="shared" si="333"/>
        <v>1.8685711030817647</v>
      </c>
      <c r="BZ340" s="392">
        <f t="shared" si="334"/>
        <v>0.93428555154088233</v>
      </c>
      <c r="CA340" s="393">
        <f t="shared" si="345"/>
        <v>3697.3756885708085</v>
      </c>
      <c r="CB340" s="390">
        <f t="shared" si="322"/>
        <v>4621.88</v>
      </c>
      <c r="CC340" s="18" t="str">
        <f t="shared" si="323"/>
        <v xml:space="preserve"> </v>
      </c>
    </row>
    <row r="341" spans="1:81" s="26" customFormat="1" ht="39" customHeight="1">
      <c r="A341" s="514" t="s">
        <v>1046</v>
      </c>
      <c r="B341" s="514"/>
      <c r="C341" s="361">
        <f>SUM(C340)</f>
        <v>297.10000000000002</v>
      </c>
      <c r="D341" s="361"/>
      <c r="E341" s="269"/>
      <c r="F341" s="269"/>
      <c r="G341" s="361">
        <f>ROUND(SUM(G340),2)</f>
        <v>1704859.93</v>
      </c>
      <c r="H341" s="361">
        <f t="shared" ref="H341:AL341" si="347">SUM(H340)</f>
        <v>0</v>
      </c>
      <c r="I341" s="361">
        <f t="shared" si="347"/>
        <v>0</v>
      </c>
      <c r="J341" s="361">
        <f t="shared" si="347"/>
        <v>0</v>
      </c>
      <c r="K341" s="361">
        <f t="shared" si="347"/>
        <v>0</v>
      </c>
      <c r="L341" s="361">
        <f t="shared" si="347"/>
        <v>0</v>
      </c>
      <c r="M341" s="361">
        <f t="shared" si="347"/>
        <v>0</v>
      </c>
      <c r="N341" s="361">
        <f t="shared" si="347"/>
        <v>0</v>
      </c>
      <c r="O341" s="361">
        <f t="shared" si="347"/>
        <v>0</v>
      </c>
      <c r="P341" s="361">
        <f t="shared" si="347"/>
        <v>0</v>
      </c>
      <c r="Q341" s="361">
        <f t="shared" si="347"/>
        <v>0</v>
      </c>
      <c r="R341" s="361">
        <f t="shared" si="347"/>
        <v>0</v>
      </c>
      <c r="S341" s="361">
        <f t="shared" si="347"/>
        <v>0</v>
      </c>
      <c r="T341" s="103">
        <f t="shared" si="347"/>
        <v>0</v>
      </c>
      <c r="U341" s="361">
        <f t="shared" si="347"/>
        <v>0</v>
      </c>
      <c r="V341" s="269" t="s">
        <v>388</v>
      </c>
      <c r="W341" s="361">
        <f t="shared" si="347"/>
        <v>461.1</v>
      </c>
      <c r="X341" s="361">
        <f t="shared" si="347"/>
        <v>1657075.15</v>
      </c>
      <c r="Y341" s="361">
        <f t="shared" si="347"/>
        <v>0</v>
      </c>
      <c r="Z341" s="361">
        <f t="shared" si="347"/>
        <v>0</v>
      </c>
      <c r="AA341" s="361">
        <f t="shared" si="347"/>
        <v>0</v>
      </c>
      <c r="AB341" s="361">
        <f t="shared" si="347"/>
        <v>0</v>
      </c>
      <c r="AC341" s="361">
        <f t="shared" si="347"/>
        <v>0</v>
      </c>
      <c r="AD341" s="361">
        <f t="shared" si="347"/>
        <v>0</v>
      </c>
      <c r="AE341" s="361">
        <f t="shared" si="347"/>
        <v>0</v>
      </c>
      <c r="AF341" s="361">
        <f t="shared" si="347"/>
        <v>0</v>
      </c>
      <c r="AG341" s="361">
        <f t="shared" si="347"/>
        <v>0</v>
      </c>
      <c r="AH341" s="361">
        <f t="shared" si="347"/>
        <v>0</v>
      </c>
      <c r="AI341" s="361">
        <f t="shared" si="347"/>
        <v>0</v>
      </c>
      <c r="AJ341" s="361">
        <f t="shared" si="347"/>
        <v>31856.52</v>
      </c>
      <c r="AK341" s="361">
        <f t="shared" si="347"/>
        <v>15928.26</v>
      </c>
      <c r="AL341" s="361">
        <f t="shared" si="347"/>
        <v>0</v>
      </c>
      <c r="AN341" s="390">
        <f>I341/'Приложение 1.1'!J339</f>
        <v>0</v>
      </c>
      <c r="AO341" s="390" t="e">
        <f t="shared" si="299"/>
        <v>#DIV/0!</v>
      </c>
      <c r="AP341" s="390" t="e">
        <f t="shared" si="300"/>
        <v>#DIV/0!</v>
      </c>
      <c r="AQ341" s="390" t="e">
        <f t="shared" si="301"/>
        <v>#DIV/0!</v>
      </c>
      <c r="AR341" s="390" t="e">
        <f t="shared" si="302"/>
        <v>#DIV/0!</v>
      </c>
      <c r="AS341" s="390" t="e">
        <f t="shared" si="303"/>
        <v>#DIV/0!</v>
      </c>
      <c r="AT341" s="390" t="e">
        <f t="shared" si="304"/>
        <v>#DIV/0!</v>
      </c>
      <c r="AU341" s="390">
        <f t="shared" si="305"/>
        <v>3593.7435480373019</v>
      </c>
      <c r="AV341" s="390" t="e">
        <f t="shared" si="306"/>
        <v>#DIV/0!</v>
      </c>
      <c r="AW341" s="390" t="e">
        <f t="shared" si="307"/>
        <v>#DIV/0!</v>
      </c>
      <c r="AX341" s="390" t="e">
        <f t="shared" si="308"/>
        <v>#DIV/0!</v>
      </c>
      <c r="AY341" s="390">
        <f>AI341/'Приложение 1.1'!J339</f>
        <v>0</v>
      </c>
      <c r="AZ341" s="390">
        <v>730.08</v>
      </c>
      <c r="BA341" s="390">
        <v>2070.12</v>
      </c>
      <c r="BB341" s="390">
        <v>848.92</v>
      </c>
      <c r="BC341" s="390">
        <v>819.73</v>
      </c>
      <c r="BD341" s="390">
        <v>611.5</v>
      </c>
      <c r="BE341" s="390">
        <v>1080.04</v>
      </c>
      <c r="BF341" s="390">
        <v>2102000</v>
      </c>
      <c r="BG341" s="390">
        <f t="shared" si="309"/>
        <v>4422.8500000000004</v>
      </c>
      <c r="BH341" s="390">
        <v>8748.57</v>
      </c>
      <c r="BI341" s="390">
        <v>3389.61</v>
      </c>
      <c r="BJ341" s="390">
        <v>5995.76</v>
      </c>
      <c r="BK341" s="390">
        <v>548.62</v>
      </c>
      <c r="BL341" s="391" t="str">
        <f t="shared" si="310"/>
        <v xml:space="preserve"> </v>
      </c>
      <c r="BM341" s="391" t="e">
        <f t="shared" si="311"/>
        <v>#DIV/0!</v>
      </c>
      <c r="BN341" s="391" t="e">
        <f t="shared" si="312"/>
        <v>#DIV/0!</v>
      </c>
      <c r="BO341" s="391" t="e">
        <f t="shared" si="313"/>
        <v>#DIV/0!</v>
      </c>
      <c r="BP341" s="391" t="e">
        <f t="shared" si="314"/>
        <v>#DIV/0!</v>
      </c>
      <c r="BQ341" s="391" t="e">
        <f t="shared" si="315"/>
        <v>#DIV/0!</v>
      </c>
      <c r="BR341" s="391" t="e">
        <f t="shared" si="316"/>
        <v>#DIV/0!</v>
      </c>
      <c r="BS341" s="391" t="str">
        <f t="shared" si="317"/>
        <v xml:space="preserve"> </v>
      </c>
      <c r="BT341" s="391" t="e">
        <f t="shared" si="318"/>
        <v>#DIV/0!</v>
      </c>
      <c r="BU341" s="391" t="e">
        <f t="shared" si="319"/>
        <v>#DIV/0!</v>
      </c>
      <c r="BV341" s="391" t="e">
        <f t="shared" si="320"/>
        <v>#DIV/0!</v>
      </c>
      <c r="BW341" s="391" t="str">
        <f t="shared" si="321"/>
        <v xml:space="preserve"> </v>
      </c>
      <c r="BY341" s="388">
        <f t="shared" si="333"/>
        <v>1.8685711030817647</v>
      </c>
      <c r="BZ341" s="392">
        <f t="shared" si="334"/>
        <v>0.93428555154088233</v>
      </c>
      <c r="CA341" s="393">
        <f t="shared" si="345"/>
        <v>3697.3756885708085</v>
      </c>
      <c r="CB341" s="390">
        <f t="shared" si="322"/>
        <v>4621.88</v>
      </c>
      <c r="CC341" s="18" t="str">
        <f t="shared" si="323"/>
        <v xml:space="preserve"> </v>
      </c>
    </row>
    <row r="342" spans="1:81" s="26" customFormat="1" ht="12.75" customHeight="1">
      <c r="A342" s="433" t="s">
        <v>29</v>
      </c>
      <c r="B342" s="434"/>
      <c r="C342" s="434"/>
      <c r="D342" s="434"/>
      <c r="E342" s="434"/>
      <c r="F342" s="434"/>
      <c r="G342" s="434"/>
      <c r="H342" s="434"/>
      <c r="I342" s="434"/>
      <c r="J342" s="434"/>
      <c r="K342" s="434"/>
      <c r="L342" s="434"/>
      <c r="M342" s="434"/>
      <c r="N342" s="434"/>
      <c r="O342" s="434"/>
      <c r="P342" s="434"/>
      <c r="Q342" s="434"/>
      <c r="R342" s="434"/>
      <c r="S342" s="434"/>
      <c r="T342" s="434"/>
      <c r="U342" s="434"/>
      <c r="V342" s="434"/>
      <c r="W342" s="434"/>
      <c r="X342" s="434"/>
      <c r="Y342" s="434"/>
      <c r="Z342" s="434"/>
      <c r="AA342" s="434"/>
      <c r="AB342" s="434"/>
      <c r="AC342" s="434"/>
      <c r="AD342" s="434"/>
      <c r="AE342" s="434"/>
      <c r="AF342" s="434"/>
      <c r="AG342" s="434"/>
      <c r="AH342" s="434"/>
      <c r="AI342" s="434"/>
      <c r="AJ342" s="434"/>
      <c r="AK342" s="434"/>
      <c r="AL342" s="435"/>
      <c r="AN342" s="390" t="e">
        <f>I342/'Приложение 1.1'!J340</f>
        <v>#DIV/0!</v>
      </c>
      <c r="AO342" s="390" t="e">
        <f t="shared" si="299"/>
        <v>#DIV/0!</v>
      </c>
      <c r="AP342" s="390" t="e">
        <f t="shared" si="300"/>
        <v>#DIV/0!</v>
      </c>
      <c r="AQ342" s="390" t="e">
        <f t="shared" si="301"/>
        <v>#DIV/0!</v>
      </c>
      <c r="AR342" s="390" t="e">
        <f t="shared" si="302"/>
        <v>#DIV/0!</v>
      </c>
      <c r="AS342" s="390" t="e">
        <f t="shared" si="303"/>
        <v>#DIV/0!</v>
      </c>
      <c r="AT342" s="390" t="e">
        <f t="shared" si="304"/>
        <v>#DIV/0!</v>
      </c>
      <c r="AU342" s="390" t="e">
        <f t="shared" si="305"/>
        <v>#DIV/0!</v>
      </c>
      <c r="AV342" s="390" t="e">
        <f t="shared" si="306"/>
        <v>#DIV/0!</v>
      </c>
      <c r="AW342" s="390" t="e">
        <f t="shared" si="307"/>
        <v>#DIV/0!</v>
      </c>
      <c r="AX342" s="390" t="e">
        <f t="shared" si="308"/>
        <v>#DIV/0!</v>
      </c>
      <c r="AY342" s="390" t="e">
        <f>AI342/'Приложение 1.1'!J340</f>
        <v>#DIV/0!</v>
      </c>
      <c r="AZ342" s="390">
        <v>730.08</v>
      </c>
      <c r="BA342" s="390">
        <v>2070.12</v>
      </c>
      <c r="BB342" s="390">
        <v>848.92</v>
      </c>
      <c r="BC342" s="390">
        <v>819.73</v>
      </c>
      <c r="BD342" s="390">
        <v>611.5</v>
      </c>
      <c r="BE342" s="390">
        <v>1080.04</v>
      </c>
      <c r="BF342" s="390">
        <v>2102000</v>
      </c>
      <c r="BG342" s="390">
        <f t="shared" si="309"/>
        <v>4422.8500000000004</v>
      </c>
      <c r="BH342" s="390">
        <v>8748.57</v>
      </c>
      <c r="BI342" s="390">
        <v>3389.61</v>
      </c>
      <c r="BJ342" s="390">
        <v>5995.76</v>
      </c>
      <c r="BK342" s="390">
        <v>548.62</v>
      </c>
      <c r="BL342" s="391" t="e">
        <f t="shared" si="310"/>
        <v>#DIV/0!</v>
      </c>
      <c r="BM342" s="391" t="e">
        <f t="shared" si="311"/>
        <v>#DIV/0!</v>
      </c>
      <c r="BN342" s="391" t="e">
        <f t="shared" si="312"/>
        <v>#DIV/0!</v>
      </c>
      <c r="BO342" s="391" t="e">
        <f t="shared" si="313"/>
        <v>#DIV/0!</v>
      </c>
      <c r="BP342" s="391" t="e">
        <f t="shared" si="314"/>
        <v>#DIV/0!</v>
      </c>
      <c r="BQ342" s="391" t="e">
        <f t="shared" si="315"/>
        <v>#DIV/0!</v>
      </c>
      <c r="BR342" s="391" t="e">
        <f t="shared" si="316"/>
        <v>#DIV/0!</v>
      </c>
      <c r="BS342" s="391" t="e">
        <f t="shared" si="317"/>
        <v>#DIV/0!</v>
      </c>
      <c r="BT342" s="391" t="e">
        <f t="shared" si="318"/>
        <v>#DIV/0!</v>
      </c>
      <c r="BU342" s="391" t="e">
        <f t="shared" si="319"/>
        <v>#DIV/0!</v>
      </c>
      <c r="BV342" s="391" t="e">
        <f t="shared" si="320"/>
        <v>#DIV/0!</v>
      </c>
      <c r="BW342" s="391" t="e">
        <f t="shared" si="321"/>
        <v>#DIV/0!</v>
      </c>
      <c r="BY342" s="388" t="e">
        <f t="shared" si="333"/>
        <v>#DIV/0!</v>
      </c>
      <c r="BZ342" s="392" t="e">
        <f t="shared" si="334"/>
        <v>#DIV/0!</v>
      </c>
      <c r="CA342" s="393" t="e">
        <f t="shared" si="345"/>
        <v>#DIV/0!</v>
      </c>
      <c r="CB342" s="390">
        <f t="shared" si="322"/>
        <v>4621.88</v>
      </c>
      <c r="CC342" s="18" t="e">
        <f t="shared" si="323"/>
        <v>#DIV/0!</v>
      </c>
    </row>
    <row r="343" spans="1:81" s="26" customFormat="1" ht="9" customHeight="1">
      <c r="A343" s="368">
        <v>263</v>
      </c>
      <c r="B343" s="129" t="s">
        <v>935</v>
      </c>
      <c r="C343" s="361">
        <v>656</v>
      </c>
      <c r="D343" s="396"/>
      <c r="E343" s="361"/>
      <c r="F343" s="361"/>
      <c r="G343" s="178">
        <f>ROUND(H343+U343+X343+Z343+AB343+AD343+AF343+AH343+AI343+AJ343+AK343+AL343,2)</f>
        <v>1995770.66</v>
      </c>
      <c r="H343" s="361">
        <f>I343+K343+M343+O343+Q343+S343</f>
        <v>0</v>
      </c>
      <c r="I343" s="190">
        <v>0</v>
      </c>
      <c r="J343" s="190">
        <v>0</v>
      </c>
      <c r="K343" s="190">
        <v>0</v>
      </c>
      <c r="L343" s="190">
        <v>0</v>
      </c>
      <c r="M343" s="190">
        <v>0</v>
      </c>
      <c r="N343" s="361">
        <v>0</v>
      </c>
      <c r="O343" s="361">
        <v>0</v>
      </c>
      <c r="P343" s="361">
        <v>0</v>
      </c>
      <c r="Q343" s="361">
        <v>0</v>
      </c>
      <c r="R343" s="361">
        <v>0</v>
      </c>
      <c r="S343" s="361">
        <v>0</v>
      </c>
      <c r="T343" s="103">
        <v>0</v>
      </c>
      <c r="U343" s="361">
        <v>0</v>
      </c>
      <c r="V343" s="361" t="s">
        <v>976</v>
      </c>
      <c r="W343" s="19">
        <v>620.79999999999995</v>
      </c>
      <c r="X343" s="361">
        <v>1894264.23</v>
      </c>
      <c r="Y343" s="380">
        <v>0</v>
      </c>
      <c r="Z343" s="380">
        <v>0</v>
      </c>
      <c r="AA343" s="380">
        <v>0</v>
      </c>
      <c r="AB343" s="380">
        <v>0</v>
      </c>
      <c r="AC343" s="380">
        <v>0</v>
      </c>
      <c r="AD343" s="380">
        <v>0</v>
      </c>
      <c r="AE343" s="380">
        <v>0</v>
      </c>
      <c r="AF343" s="380">
        <v>0</v>
      </c>
      <c r="AG343" s="380">
        <v>0</v>
      </c>
      <c r="AH343" s="380">
        <v>0</v>
      </c>
      <c r="AI343" s="380">
        <v>0</v>
      </c>
      <c r="AJ343" s="380">
        <v>67670.960000000006</v>
      </c>
      <c r="AK343" s="380">
        <v>33835.47</v>
      </c>
      <c r="AL343" s="380">
        <v>0</v>
      </c>
      <c r="AN343" s="390">
        <f>I343/'Приложение 1.1'!J341</f>
        <v>0</v>
      </c>
      <c r="AO343" s="390" t="e">
        <f t="shared" si="299"/>
        <v>#DIV/0!</v>
      </c>
      <c r="AP343" s="390" t="e">
        <f t="shared" si="300"/>
        <v>#DIV/0!</v>
      </c>
      <c r="AQ343" s="390" t="e">
        <f t="shared" si="301"/>
        <v>#DIV/0!</v>
      </c>
      <c r="AR343" s="390" t="e">
        <f t="shared" si="302"/>
        <v>#DIV/0!</v>
      </c>
      <c r="AS343" s="390" t="e">
        <f t="shared" si="303"/>
        <v>#DIV/0!</v>
      </c>
      <c r="AT343" s="390" t="e">
        <f t="shared" si="304"/>
        <v>#DIV/0!</v>
      </c>
      <c r="AU343" s="390">
        <f t="shared" si="305"/>
        <v>3051.3276900773199</v>
      </c>
      <c r="AV343" s="390" t="e">
        <f t="shared" si="306"/>
        <v>#DIV/0!</v>
      </c>
      <c r="AW343" s="390" t="e">
        <f t="shared" si="307"/>
        <v>#DIV/0!</v>
      </c>
      <c r="AX343" s="390" t="e">
        <f t="shared" si="308"/>
        <v>#DIV/0!</v>
      </c>
      <c r="AY343" s="390">
        <f>AI343/'Приложение 1.1'!J341</f>
        <v>0</v>
      </c>
      <c r="AZ343" s="390">
        <v>730.08</v>
      </c>
      <c r="BA343" s="390">
        <v>2070.12</v>
      </c>
      <c r="BB343" s="390">
        <v>848.92</v>
      </c>
      <c r="BC343" s="390">
        <v>819.73</v>
      </c>
      <c r="BD343" s="390">
        <v>611.5</v>
      </c>
      <c r="BE343" s="390">
        <v>1080.04</v>
      </c>
      <c r="BF343" s="390">
        <v>2102000</v>
      </c>
      <c r="BG343" s="390">
        <f t="shared" si="309"/>
        <v>4422.8500000000004</v>
      </c>
      <c r="BH343" s="390">
        <v>8748.57</v>
      </c>
      <c r="BI343" s="390">
        <v>3389.61</v>
      </c>
      <c r="BJ343" s="390">
        <v>5995.76</v>
      </c>
      <c r="BK343" s="390">
        <v>548.62</v>
      </c>
      <c r="BL343" s="391" t="str">
        <f t="shared" si="310"/>
        <v xml:space="preserve"> </v>
      </c>
      <c r="BM343" s="391" t="e">
        <f t="shared" si="311"/>
        <v>#DIV/0!</v>
      </c>
      <c r="BN343" s="391" t="e">
        <f t="shared" si="312"/>
        <v>#DIV/0!</v>
      </c>
      <c r="BO343" s="391" t="e">
        <f t="shared" si="313"/>
        <v>#DIV/0!</v>
      </c>
      <c r="BP343" s="391" t="e">
        <f t="shared" si="314"/>
        <v>#DIV/0!</v>
      </c>
      <c r="BQ343" s="391" t="e">
        <f t="shared" si="315"/>
        <v>#DIV/0!</v>
      </c>
      <c r="BR343" s="391" t="e">
        <f t="shared" si="316"/>
        <v>#DIV/0!</v>
      </c>
      <c r="BS343" s="391" t="str">
        <f t="shared" si="317"/>
        <v xml:space="preserve"> </v>
      </c>
      <c r="BT343" s="391" t="e">
        <f t="shared" si="318"/>
        <v>#DIV/0!</v>
      </c>
      <c r="BU343" s="391" t="e">
        <f t="shared" si="319"/>
        <v>#DIV/0!</v>
      </c>
      <c r="BV343" s="391" t="e">
        <f t="shared" si="320"/>
        <v>#DIV/0!</v>
      </c>
      <c r="BW343" s="391" t="str">
        <f t="shared" si="321"/>
        <v xml:space="preserve"> </v>
      </c>
      <c r="BY343" s="388">
        <f t="shared" si="333"/>
        <v>3.3907182501620703</v>
      </c>
      <c r="BZ343" s="392">
        <f t="shared" si="334"/>
        <v>1.6953586240214595</v>
      </c>
      <c r="CA343" s="393">
        <f t="shared" si="345"/>
        <v>3214.8367590206185</v>
      </c>
      <c r="CB343" s="390">
        <f t="shared" si="322"/>
        <v>4621.88</v>
      </c>
      <c r="CC343" s="18" t="str">
        <f t="shared" si="323"/>
        <v xml:space="preserve"> </v>
      </c>
    </row>
    <row r="344" spans="1:81" s="26" customFormat="1" ht="9" customHeight="1">
      <c r="A344" s="368">
        <v>264</v>
      </c>
      <c r="B344" s="129" t="s">
        <v>936</v>
      </c>
      <c r="C344" s="361">
        <v>284.5</v>
      </c>
      <c r="D344" s="396"/>
      <c r="E344" s="361"/>
      <c r="F344" s="361"/>
      <c r="G344" s="178">
        <f>ROUND(H344+U344+X344+Z344+AB344+AD344+AF344+AH344+AI344+AJ344+AK344+AL344,2)</f>
        <v>939297.61</v>
      </c>
      <c r="H344" s="361">
        <f>I344+K344+M344+O344+Q344+S344</f>
        <v>0</v>
      </c>
      <c r="I344" s="190">
        <v>0</v>
      </c>
      <c r="J344" s="190">
        <v>0</v>
      </c>
      <c r="K344" s="190">
        <v>0</v>
      </c>
      <c r="L344" s="190">
        <v>0</v>
      </c>
      <c r="M344" s="190">
        <v>0</v>
      </c>
      <c r="N344" s="361">
        <v>0</v>
      </c>
      <c r="O344" s="361">
        <v>0</v>
      </c>
      <c r="P344" s="361">
        <v>0</v>
      </c>
      <c r="Q344" s="361">
        <v>0</v>
      </c>
      <c r="R344" s="361">
        <v>0</v>
      </c>
      <c r="S344" s="361">
        <v>0</v>
      </c>
      <c r="T344" s="103">
        <v>0</v>
      </c>
      <c r="U344" s="361">
        <v>0</v>
      </c>
      <c r="V344" s="361" t="s">
        <v>976</v>
      </c>
      <c r="W344" s="19">
        <v>252</v>
      </c>
      <c r="X344" s="361">
        <v>901069.79</v>
      </c>
      <c r="Y344" s="380">
        <v>0</v>
      </c>
      <c r="Z344" s="380">
        <v>0</v>
      </c>
      <c r="AA344" s="380">
        <v>0</v>
      </c>
      <c r="AB344" s="380">
        <v>0</v>
      </c>
      <c r="AC344" s="380">
        <v>0</v>
      </c>
      <c r="AD344" s="380">
        <v>0</v>
      </c>
      <c r="AE344" s="380">
        <v>0</v>
      </c>
      <c r="AF344" s="380">
        <v>0</v>
      </c>
      <c r="AG344" s="380">
        <v>0</v>
      </c>
      <c r="AH344" s="380">
        <v>0</v>
      </c>
      <c r="AI344" s="380">
        <v>0</v>
      </c>
      <c r="AJ344" s="380">
        <v>25485.21</v>
      </c>
      <c r="AK344" s="380">
        <v>12742.61</v>
      </c>
      <c r="AL344" s="380">
        <v>0</v>
      </c>
      <c r="AN344" s="390">
        <f>I344/'Приложение 1.1'!J342</f>
        <v>0</v>
      </c>
      <c r="AO344" s="390" t="e">
        <f t="shared" si="299"/>
        <v>#DIV/0!</v>
      </c>
      <c r="AP344" s="390" t="e">
        <f t="shared" si="300"/>
        <v>#DIV/0!</v>
      </c>
      <c r="AQ344" s="390" t="e">
        <f t="shared" si="301"/>
        <v>#DIV/0!</v>
      </c>
      <c r="AR344" s="390" t="e">
        <f t="shared" si="302"/>
        <v>#DIV/0!</v>
      </c>
      <c r="AS344" s="390" t="e">
        <f t="shared" si="303"/>
        <v>#DIV/0!</v>
      </c>
      <c r="AT344" s="390" t="e">
        <f t="shared" si="304"/>
        <v>#DIV/0!</v>
      </c>
      <c r="AU344" s="390">
        <f t="shared" si="305"/>
        <v>3575.6737698412699</v>
      </c>
      <c r="AV344" s="390" t="e">
        <f t="shared" si="306"/>
        <v>#DIV/0!</v>
      </c>
      <c r="AW344" s="390" t="e">
        <f t="shared" si="307"/>
        <v>#DIV/0!</v>
      </c>
      <c r="AX344" s="390" t="e">
        <f t="shared" si="308"/>
        <v>#DIV/0!</v>
      </c>
      <c r="AY344" s="390">
        <f>AI344/'Приложение 1.1'!J342</f>
        <v>0</v>
      </c>
      <c r="AZ344" s="390">
        <v>730.08</v>
      </c>
      <c r="BA344" s="390">
        <v>2070.12</v>
      </c>
      <c r="BB344" s="390">
        <v>848.92</v>
      </c>
      <c r="BC344" s="390">
        <v>819.73</v>
      </c>
      <c r="BD344" s="390">
        <v>611.5</v>
      </c>
      <c r="BE344" s="390">
        <v>1080.04</v>
      </c>
      <c r="BF344" s="390">
        <v>2102000</v>
      </c>
      <c r="BG344" s="390">
        <f t="shared" si="309"/>
        <v>4422.8500000000004</v>
      </c>
      <c r="BH344" s="390">
        <v>8748.57</v>
      </c>
      <c r="BI344" s="390">
        <v>3389.61</v>
      </c>
      <c r="BJ344" s="390">
        <v>5995.76</v>
      </c>
      <c r="BK344" s="390">
        <v>548.62</v>
      </c>
      <c r="BL344" s="391" t="str">
        <f t="shared" si="310"/>
        <v xml:space="preserve"> </v>
      </c>
      <c r="BM344" s="391" t="e">
        <f t="shared" si="311"/>
        <v>#DIV/0!</v>
      </c>
      <c r="BN344" s="391" t="e">
        <f t="shared" si="312"/>
        <v>#DIV/0!</v>
      </c>
      <c r="BO344" s="391" t="e">
        <f t="shared" si="313"/>
        <v>#DIV/0!</v>
      </c>
      <c r="BP344" s="391" t="e">
        <f t="shared" si="314"/>
        <v>#DIV/0!</v>
      </c>
      <c r="BQ344" s="391" t="e">
        <f t="shared" si="315"/>
        <v>#DIV/0!</v>
      </c>
      <c r="BR344" s="391" t="e">
        <f t="shared" si="316"/>
        <v>#DIV/0!</v>
      </c>
      <c r="BS344" s="391" t="str">
        <f t="shared" si="317"/>
        <v xml:space="preserve"> </v>
      </c>
      <c r="BT344" s="391" t="e">
        <f t="shared" si="318"/>
        <v>#DIV/0!</v>
      </c>
      <c r="BU344" s="391" t="e">
        <f t="shared" si="319"/>
        <v>#DIV/0!</v>
      </c>
      <c r="BV344" s="391" t="e">
        <f t="shared" si="320"/>
        <v>#DIV/0!</v>
      </c>
      <c r="BW344" s="391" t="str">
        <f t="shared" si="321"/>
        <v xml:space="preserve"> </v>
      </c>
      <c r="BY344" s="388">
        <f t="shared" si="333"/>
        <v>2.713219934627535</v>
      </c>
      <c r="BZ344" s="392">
        <f t="shared" si="334"/>
        <v>1.3566104996264179</v>
      </c>
      <c r="CA344" s="393">
        <f t="shared" si="345"/>
        <v>3727.371468253968</v>
      </c>
      <c r="CB344" s="390">
        <f t="shared" si="322"/>
        <v>4621.88</v>
      </c>
      <c r="CC344" s="18" t="str">
        <f t="shared" si="323"/>
        <v xml:space="preserve"> </v>
      </c>
    </row>
    <row r="345" spans="1:81" s="26" customFormat="1" ht="9" customHeight="1">
      <c r="A345" s="368">
        <v>265</v>
      </c>
      <c r="B345" s="129" t="s">
        <v>937</v>
      </c>
      <c r="C345" s="361">
        <v>525.6</v>
      </c>
      <c r="D345" s="396"/>
      <c r="E345" s="361"/>
      <c r="F345" s="361"/>
      <c r="G345" s="178">
        <f>ROUND(H345+U345+X345+Z345+AB345+AD345+AF345+AH345+AI345+AJ345+AK345+AL345,2)</f>
        <v>1553820.93</v>
      </c>
      <c r="H345" s="361">
        <f>I345+K345+M345+O345+Q345+S345</f>
        <v>0</v>
      </c>
      <c r="I345" s="190">
        <v>0</v>
      </c>
      <c r="J345" s="190">
        <v>0</v>
      </c>
      <c r="K345" s="190">
        <v>0</v>
      </c>
      <c r="L345" s="190">
        <v>0</v>
      </c>
      <c r="M345" s="190">
        <v>0</v>
      </c>
      <c r="N345" s="361">
        <v>0</v>
      </c>
      <c r="O345" s="361">
        <v>0</v>
      </c>
      <c r="P345" s="361">
        <v>0</v>
      </c>
      <c r="Q345" s="361">
        <v>0</v>
      </c>
      <c r="R345" s="361">
        <v>0</v>
      </c>
      <c r="S345" s="361">
        <v>0</v>
      </c>
      <c r="T345" s="103">
        <v>0</v>
      </c>
      <c r="U345" s="361">
        <v>0</v>
      </c>
      <c r="V345" s="361" t="s">
        <v>976</v>
      </c>
      <c r="W345" s="19">
        <v>465.52</v>
      </c>
      <c r="X345" s="361">
        <v>1483157.38</v>
      </c>
      <c r="Y345" s="380">
        <v>0</v>
      </c>
      <c r="Z345" s="380">
        <v>0</v>
      </c>
      <c r="AA345" s="380">
        <v>0</v>
      </c>
      <c r="AB345" s="380">
        <v>0</v>
      </c>
      <c r="AC345" s="380">
        <v>0</v>
      </c>
      <c r="AD345" s="380">
        <v>0</v>
      </c>
      <c r="AE345" s="380">
        <v>0</v>
      </c>
      <c r="AF345" s="380">
        <v>0</v>
      </c>
      <c r="AG345" s="380">
        <v>0</v>
      </c>
      <c r="AH345" s="380">
        <v>0</v>
      </c>
      <c r="AI345" s="380">
        <v>0</v>
      </c>
      <c r="AJ345" s="380">
        <v>47109.03</v>
      </c>
      <c r="AK345" s="380">
        <v>23554.52</v>
      </c>
      <c r="AL345" s="380">
        <v>0</v>
      </c>
      <c r="AN345" s="390">
        <f>I345/'Приложение 1.1'!J343</f>
        <v>0</v>
      </c>
      <c r="AO345" s="390" t="e">
        <f t="shared" si="299"/>
        <v>#DIV/0!</v>
      </c>
      <c r="AP345" s="390" t="e">
        <f t="shared" si="300"/>
        <v>#DIV/0!</v>
      </c>
      <c r="AQ345" s="390" t="e">
        <f t="shared" si="301"/>
        <v>#DIV/0!</v>
      </c>
      <c r="AR345" s="390" t="e">
        <f t="shared" si="302"/>
        <v>#DIV/0!</v>
      </c>
      <c r="AS345" s="390" t="e">
        <f t="shared" si="303"/>
        <v>#DIV/0!</v>
      </c>
      <c r="AT345" s="390" t="e">
        <f t="shared" si="304"/>
        <v>#DIV/0!</v>
      </c>
      <c r="AU345" s="390">
        <f t="shared" si="305"/>
        <v>3186.0228991235608</v>
      </c>
      <c r="AV345" s="390" t="e">
        <f t="shared" si="306"/>
        <v>#DIV/0!</v>
      </c>
      <c r="AW345" s="390" t="e">
        <f t="shared" si="307"/>
        <v>#DIV/0!</v>
      </c>
      <c r="AX345" s="390" t="e">
        <f t="shared" si="308"/>
        <v>#DIV/0!</v>
      </c>
      <c r="AY345" s="390">
        <f>AI345/'Приложение 1.1'!J343</f>
        <v>0</v>
      </c>
      <c r="AZ345" s="390">
        <v>730.08</v>
      </c>
      <c r="BA345" s="390">
        <v>2070.12</v>
      </c>
      <c r="BB345" s="390">
        <v>848.92</v>
      </c>
      <c r="BC345" s="390">
        <v>819.73</v>
      </c>
      <c r="BD345" s="390">
        <v>611.5</v>
      </c>
      <c r="BE345" s="390">
        <v>1080.04</v>
      </c>
      <c r="BF345" s="390">
        <v>2102000</v>
      </c>
      <c r="BG345" s="390">
        <f t="shared" si="309"/>
        <v>4422.8500000000004</v>
      </c>
      <c r="BH345" s="390">
        <v>8748.57</v>
      </c>
      <c r="BI345" s="390">
        <v>3389.61</v>
      </c>
      <c r="BJ345" s="390">
        <v>5995.76</v>
      </c>
      <c r="BK345" s="390">
        <v>548.62</v>
      </c>
      <c r="BL345" s="391" t="str">
        <f t="shared" si="310"/>
        <v xml:space="preserve"> </v>
      </c>
      <c r="BM345" s="391" t="e">
        <f t="shared" si="311"/>
        <v>#DIV/0!</v>
      </c>
      <c r="BN345" s="391" t="e">
        <f t="shared" si="312"/>
        <v>#DIV/0!</v>
      </c>
      <c r="BO345" s="391" t="e">
        <f t="shared" si="313"/>
        <v>#DIV/0!</v>
      </c>
      <c r="BP345" s="391" t="e">
        <f t="shared" si="314"/>
        <v>#DIV/0!</v>
      </c>
      <c r="BQ345" s="391" t="e">
        <f t="shared" si="315"/>
        <v>#DIV/0!</v>
      </c>
      <c r="BR345" s="391" t="e">
        <f t="shared" si="316"/>
        <v>#DIV/0!</v>
      </c>
      <c r="BS345" s="391" t="str">
        <f t="shared" si="317"/>
        <v xml:space="preserve"> </v>
      </c>
      <c r="BT345" s="391" t="e">
        <f t="shared" si="318"/>
        <v>#DIV/0!</v>
      </c>
      <c r="BU345" s="391" t="e">
        <f t="shared" si="319"/>
        <v>#DIV/0!</v>
      </c>
      <c r="BV345" s="391" t="e">
        <f t="shared" si="320"/>
        <v>#DIV/0!</v>
      </c>
      <c r="BW345" s="391" t="str">
        <f t="shared" si="321"/>
        <v xml:space="preserve"> </v>
      </c>
      <c r="BY345" s="388">
        <f t="shared" si="333"/>
        <v>3.0318184734453282</v>
      </c>
      <c r="BZ345" s="392">
        <f t="shared" si="334"/>
        <v>1.5159095585100659</v>
      </c>
      <c r="CA345" s="393">
        <f t="shared" si="345"/>
        <v>3337.8177736724524</v>
      </c>
      <c r="CB345" s="390">
        <f t="shared" si="322"/>
        <v>4621.88</v>
      </c>
      <c r="CC345" s="18" t="str">
        <f t="shared" si="323"/>
        <v xml:space="preserve"> </v>
      </c>
    </row>
    <row r="346" spans="1:81" s="26" customFormat="1" ht="36" customHeight="1">
      <c r="A346" s="514" t="s">
        <v>30</v>
      </c>
      <c r="B346" s="514"/>
      <c r="C346" s="361">
        <f>SUM(C343:C345)</f>
        <v>1466.1</v>
      </c>
      <c r="D346" s="275"/>
      <c r="E346" s="269"/>
      <c r="F346" s="269"/>
      <c r="G346" s="361">
        <f>ROUND(SUM(G343:G345),2)</f>
        <v>4488889.2</v>
      </c>
      <c r="H346" s="361">
        <f t="shared" ref="H346:AL346" si="348">SUM(H343:H345)</f>
        <v>0</v>
      </c>
      <c r="I346" s="361">
        <f t="shared" si="348"/>
        <v>0</v>
      </c>
      <c r="J346" s="361">
        <f t="shared" si="348"/>
        <v>0</v>
      </c>
      <c r="K346" s="361">
        <f t="shared" si="348"/>
        <v>0</v>
      </c>
      <c r="L346" s="361">
        <f t="shared" si="348"/>
        <v>0</v>
      </c>
      <c r="M346" s="361">
        <f t="shared" si="348"/>
        <v>0</v>
      </c>
      <c r="N346" s="361">
        <f t="shared" si="348"/>
        <v>0</v>
      </c>
      <c r="O346" s="361">
        <f t="shared" si="348"/>
        <v>0</v>
      </c>
      <c r="P346" s="361">
        <f t="shared" si="348"/>
        <v>0</v>
      </c>
      <c r="Q346" s="361">
        <f t="shared" si="348"/>
        <v>0</v>
      </c>
      <c r="R346" s="361">
        <f t="shared" si="348"/>
        <v>0</v>
      </c>
      <c r="S346" s="361">
        <f t="shared" si="348"/>
        <v>0</v>
      </c>
      <c r="T346" s="103">
        <f t="shared" si="348"/>
        <v>0</v>
      </c>
      <c r="U346" s="361">
        <f t="shared" si="348"/>
        <v>0</v>
      </c>
      <c r="V346" s="269" t="s">
        <v>388</v>
      </c>
      <c r="W346" s="361">
        <f t="shared" si="348"/>
        <v>1338.32</v>
      </c>
      <c r="X346" s="361">
        <f t="shared" si="348"/>
        <v>4278491.4000000004</v>
      </c>
      <c r="Y346" s="361">
        <f t="shared" si="348"/>
        <v>0</v>
      </c>
      <c r="Z346" s="361">
        <f t="shared" si="348"/>
        <v>0</v>
      </c>
      <c r="AA346" s="361">
        <f t="shared" si="348"/>
        <v>0</v>
      </c>
      <c r="AB346" s="361">
        <f t="shared" si="348"/>
        <v>0</v>
      </c>
      <c r="AC346" s="361">
        <f t="shared" si="348"/>
        <v>0</v>
      </c>
      <c r="AD346" s="361">
        <f t="shared" si="348"/>
        <v>0</v>
      </c>
      <c r="AE346" s="361">
        <f t="shared" si="348"/>
        <v>0</v>
      </c>
      <c r="AF346" s="361">
        <f t="shared" si="348"/>
        <v>0</v>
      </c>
      <c r="AG346" s="361">
        <f t="shared" si="348"/>
        <v>0</v>
      </c>
      <c r="AH346" s="361">
        <f t="shared" si="348"/>
        <v>0</v>
      </c>
      <c r="AI346" s="361">
        <f t="shared" si="348"/>
        <v>0</v>
      </c>
      <c r="AJ346" s="361">
        <f t="shared" si="348"/>
        <v>140265.20000000001</v>
      </c>
      <c r="AK346" s="361">
        <f t="shared" si="348"/>
        <v>70132.600000000006</v>
      </c>
      <c r="AL346" s="361">
        <f t="shared" si="348"/>
        <v>0</v>
      </c>
      <c r="AN346" s="390">
        <f>I346/'Приложение 1.1'!J344</f>
        <v>0</v>
      </c>
      <c r="AO346" s="390" t="e">
        <f t="shared" si="299"/>
        <v>#DIV/0!</v>
      </c>
      <c r="AP346" s="390" t="e">
        <f t="shared" si="300"/>
        <v>#DIV/0!</v>
      </c>
      <c r="AQ346" s="390" t="e">
        <f t="shared" si="301"/>
        <v>#DIV/0!</v>
      </c>
      <c r="AR346" s="390" t="e">
        <f t="shared" si="302"/>
        <v>#DIV/0!</v>
      </c>
      <c r="AS346" s="390" t="e">
        <f t="shared" si="303"/>
        <v>#DIV/0!</v>
      </c>
      <c r="AT346" s="390" t="e">
        <f t="shared" si="304"/>
        <v>#DIV/0!</v>
      </c>
      <c r="AU346" s="390">
        <f t="shared" si="305"/>
        <v>3196.9120987506731</v>
      </c>
      <c r="AV346" s="390" t="e">
        <f t="shared" si="306"/>
        <v>#DIV/0!</v>
      </c>
      <c r="AW346" s="390" t="e">
        <f t="shared" si="307"/>
        <v>#DIV/0!</v>
      </c>
      <c r="AX346" s="390" t="e">
        <f t="shared" si="308"/>
        <v>#DIV/0!</v>
      </c>
      <c r="AY346" s="390">
        <f>AI346/'Приложение 1.1'!J344</f>
        <v>0</v>
      </c>
      <c r="AZ346" s="390">
        <v>730.08</v>
      </c>
      <c r="BA346" s="390">
        <v>2070.12</v>
      </c>
      <c r="BB346" s="390">
        <v>848.92</v>
      </c>
      <c r="BC346" s="390">
        <v>819.73</v>
      </c>
      <c r="BD346" s="390">
        <v>611.5</v>
      </c>
      <c r="BE346" s="390">
        <v>1080.04</v>
      </c>
      <c r="BF346" s="390">
        <v>2102000</v>
      </c>
      <c r="BG346" s="390">
        <f t="shared" si="309"/>
        <v>4422.8500000000004</v>
      </c>
      <c r="BH346" s="390">
        <v>8748.57</v>
      </c>
      <c r="BI346" s="390">
        <v>3389.61</v>
      </c>
      <c r="BJ346" s="390">
        <v>5995.76</v>
      </c>
      <c r="BK346" s="390">
        <v>548.62</v>
      </c>
      <c r="BL346" s="391" t="str">
        <f t="shared" si="310"/>
        <v xml:space="preserve"> </v>
      </c>
      <c r="BM346" s="391" t="e">
        <f t="shared" si="311"/>
        <v>#DIV/0!</v>
      </c>
      <c r="BN346" s="391" t="e">
        <f t="shared" si="312"/>
        <v>#DIV/0!</v>
      </c>
      <c r="BO346" s="391" t="e">
        <f t="shared" si="313"/>
        <v>#DIV/0!</v>
      </c>
      <c r="BP346" s="391" t="e">
        <f t="shared" si="314"/>
        <v>#DIV/0!</v>
      </c>
      <c r="BQ346" s="391" t="e">
        <f t="shared" si="315"/>
        <v>#DIV/0!</v>
      </c>
      <c r="BR346" s="391" t="e">
        <f t="shared" si="316"/>
        <v>#DIV/0!</v>
      </c>
      <c r="BS346" s="391" t="str">
        <f t="shared" si="317"/>
        <v xml:space="preserve"> </v>
      </c>
      <c r="BT346" s="391" t="e">
        <f t="shared" si="318"/>
        <v>#DIV/0!</v>
      </c>
      <c r="BU346" s="391" t="e">
        <f t="shared" si="319"/>
        <v>#DIV/0!</v>
      </c>
      <c r="BV346" s="391" t="e">
        <f t="shared" si="320"/>
        <v>#DIV/0!</v>
      </c>
      <c r="BW346" s="391" t="str">
        <f t="shared" si="321"/>
        <v xml:space="preserve"> </v>
      </c>
      <c r="BY346" s="388">
        <f t="shared" si="333"/>
        <v>3.1247195854154746</v>
      </c>
      <c r="BZ346" s="392">
        <f t="shared" si="334"/>
        <v>1.5623597927077373</v>
      </c>
      <c r="CA346" s="393">
        <f t="shared" si="345"/>
        <v>3354.1224819176282</v>
      </c>
      <c r="CB346" s="390">
        <f t="shared" si="322"/>
        <v>4621.88</v>
      </c>
      <c r="CC346" s="18" t="str">
        <f t="shared" si="323"/>
        <v xml:space="preserve"> </v>
      </c>
    </row>
    <row r="347" spans="1:81" s="26" customFormat="1" ht="14.25" customHeight="1">
      <c r="A347" s="433" t="s">
        <v>35</v>
      </c>
      <c r="B347" s="434"/>
      <c r="C347" s="434"/>
      <c r="D347" s="434"/>
      <c r="E347" s="434"/>
      <c r="F347" s="434"/>
      <c r="G347" s="434"/>
      <c r="H347" s="434"/>
      <c r="I347" s="434"/>
      <c r="J347" s="434"/>
      <c r="K347" s="434"/>
      <c r="L347" s="434"/>
      <c r="M347" s="434"/>
      <c r="N347" s="434"/>
      <c r="O347" s="434"/>
      <c r="P347" s="434"/>
      <c r="Q347" s="434"/>
      <c r="R347" s="434"/>
      <c r="S347" s="434"/>
      <c r="T347" s="434"/>
      <c r="U347" s="434"/>
      <c r="V347" s="434"/>
      <c r="W347" s="434"/>
      <c r="X347" s="434"/>
      <c r="Y347" s="434"/>
      <c r="Z347" s="434"/>
      <c r="AA347" s="434"/>
      <c r="AB347" s="434"/>
      <c r="AC347" s="434"/>
      <c r="AD347" s="434"/>
      <c r="AE347" s="434"/>
      <c r="AF347" s="434"/>
      <c r="AG347" s="434"/>
      <c r="AH347" s="434"/>
      <c r="AI347" s="434"/>
      <c r="AJ347" s="434"/>
      <c r="AK347" s="434"/>
      <c r="AL347" s="435"/>
      <c r="AN347" s="390" t="e">
        <f>I347/'Приложение 1.1'!J345</f>
        <v>#DIV/0!</v>
      </c>
      <c r="AO347" s="390" t="e">
        <f t="shared" si="299"/>
        <v>#DIV/0!</v>
      </c>
      <c r="AP347" s="390" t="e">
        <f t="shared" si="300"/>
        <v>#DIV/0!</v>
      </c>
      <c r="AQ347" s="390" t="e">
        <f t="shared" si="301"/>
        <v>#DIV/0!</v>
      </c>
      <c r="AR347" s="390" t="e">
        <f t="shared" si="302"/>
        <v>#DIV/0!</v>
      </c>
      <c r="AS347" s="390" t="e">
        <f t="shared" si="303"/>
        <v>#DIV/0!</v>
      </c>
      <c r="AT347" s="390" t="e">
        <f t="shared" si="304"/>
        <v>#DIV/0!</v>
      </c>
      <c r="AU347" s="390" t="e">
        <f t="shared" si="305"/>
        <v>#DIV/0!</v>
      </c>
      <c r="AV347" s="390" t="e">
        <f t="shared" si="306"/>
        <v>#DIV/0!</v>
      </c>
      <c r="AW347" s="390" t="e">
        <f t="shared" si="307"/>
        <v>#DIV/0!</v>
      </c>
      <c r="AX347" s="390" t="e">
        <f t="shared" si="308"/>
        <v>#DIV/0!</v>
      </c>
      <c r="AY347" s="390" t="e">
        <f>AI347/'Приложение 1.1'!J345</f>
        <v>#DIV/0!</v>
      </c>
      <c r="AZ347" s="390">
        <v>730.08</v>
      </c>
      <c r="BA347" s="390">
        <v>2070.12</v>
      </c>
      <c r="BB347" s="390">
        <v>848.92</v>
      </c>
      <c r="BC347" s="390">
        <v>819.73</v>
      </c>
      <c r="BD347" s="390">
        <v>611.5</v>
      </c>
      <c r="BE347" s="390">
        <v>1080.04</v>
      </c>
      <c r="BF347" s="390">
        <v>2102000</v>
      </c>
      <c r="BG347" s="390">
        <f t="shared" si="309"/>
        <v>4422.8500000000004</v>
      </c>
      <c r="BH347" s="390">
        <v>8748.57</v>
      </c>
      <c r="BI347" s="390">
        <v>3389.61</v>
      </c>
      <c r="BJ347" s="390">
        <v>5995.76</v>
      </c>
      <c r="BK347" s="390">
        <v>548.62</v>
      </c>
      <c r="BL347" s="391" t="e">
        <f t="shared" si="310"/>
        <v>#DIV/0!</v>
      </c>
      <c r="BM347" s="391" t="e">
        <f t="shared" si="311"/>
        <v>#DIV/0!</v>
      </c>
      <c r="BN347" s="391" t="e">
        <f t="shared" si="312"/>
        <v>#DIV/0!</v>
      </c>
      <c r="BO347" s="391" t="e">
        <f t="shared" si="313"/>
        <v>#DIV/0!</v>
      </c>
      <c r="BP347" s="391" t="e">
        <f t="shared" si="314"/>
        <v>#DIV/0!</v>
      </c>
      <c r="BQ347" s="391" t="e">
        <f t="shared" si="315"/>
        <v>#DIV/0!</v>
      </c>
      <c r="BR347" s="391" t="e">
        <f t="shared" si="316"/>
        <v>#DIV/0!</v>
      </c>
      <c r="BS347" s="391" t="e">
        <f t="shared" si="317"/>
        <v>#DIV/0!</v>
      </c>
      <c r="BT347" s="391" t="e">
        <f t="shared" si="318"/>
        <v>#DIV/0!</v>
      </c>
      <c r="BU347" s="391" t="e">
        <f t="shared" si="319"/>
        <v>#DIV/0!</v>
      </c>
      <c r="BV347" s="391" t="e">
        <f t="shared" si="320"/>
        <v>#DIV/0!</v>
      </c>
      <c r="BW347" s="391" t="e">
        <f t="shared" si="321"/>
        <v>#DIV/0!</v>
      </c>
      <c r="BY347" s="388" t="e">
        <f t="shared" si="333"/>
        <v>#DIV/0!</v>
      </c>
      <c r="BZ347" s="392" t="e">
        <f t="shared" si="334"/>
        <v>#DIV/0!</v>
      </c>
      <c r="CA347" s="393" t="e">
        <f t="shared" si="345"/>
        <v>#DIV/0!</v>
      </c>
      <c r="CB347" s="390">
        <f t="shared" si="322"/>
        <v>4621.88</v>
      </c>
      <c r="CC347" s="18" t="e">
        <f t="shared" si="323"/>
        <v>#DIV/0!</v>
      </c>
    </row>
    <row r="348" spans="1:81" s="26" customFormat="1" ht="9" customHeight="1">
      <c r="A348" s="368">
        <v>266</v>
      </c>
      <c r="B348" s="129" t="s">
        <v>940</v>
      </c>
      <c r="C348" s="361">
        <v>360</v>
      </c>
      <c r="D348" s="396"/>
      <c r="E348" s="361"/>
      <c r="F348" s="361"/>
      <c r="G348" s="178">
        <f t="shared" ref="G348:G353" si="349">ROUND(H348+U348+X348+Z348+AB348+AD348+AF348+AH348+AI348+AJ348+AK348+AL348,2)</f>
        <v>1270726.8899999999</v>
      </c>
      <c r="H348" s="361">
        <f t="shared" ref="H348:H354" si="350">I348+K348+M348+O348+Q348+S348</f>
        <v>0</v>
      </c>
      <c r="I348" s="190">
        <v>0</v>
      </c>
      <c r="J348" s="190">
        <v>0</v>
      </c>
      <c r="K348" s="190">
        <v>0</v>
      </c>
      <c r="L348" s="190">
        <v>0</v>
      </c>
      <c r="M348" s="190">
        <v>0</v>
      </c>
      <c r="N348" s="361">
        <v>0</v>
      </c>
      <c r="O348" s="361">
        <v>0</v>
      </c>
      <c r="P348" s="361">
        <v>0</v>
      </c>
      <c r="Q348" s="361">
        <v>0</v>
      </c>
      <c r="R348" s="361">
        <v>0</v>
      </c>
      <c r="S348" s="361">
        <v>0</v>
      </c>
      <c r="T348" s="103">
        <v>0</v>
      </c>
      <c r="U348" s="361">
        <v>0</v>
      </c>
      <c r="V348" s="361" t="s">
        <v>976</v>
      </c>
      <c r="W348" s="19">
        <v>430</v>
      </c>
      <c r="X348" s="361">
        <v>1211315</v>
      </c>
      <c r="Y348" s="380">
        <v>0</v>
      </c>
      <c r="Z348" s="380">
        <v>0</v>
      </c>
      <c r="AA348" s="380">
        <v>0</v>
      </c>
      <c r="AB348" s="380">
        <v>0</v>
      </c>
      <c r="AC348" s="380">
        <v>0</v>
      </c>
      <c r="AD348" s="380">
        <v>0</v>
      </c>
      <c r="AE348" s="380">
        <v>0</v>
      </c>
      <c r="AF348" s="380">
        <v>0</v>
      </c>
      <c r="AG348" s="380">
        <v>0</v>
      </c>
      <c r="AH348" s="380">
        <v>0</v>
      </c>
      <c r="AI348" s="380">
        <v>0</v>
      </c>
      <c r="AJ348" s="380">
        <v>36907.39</v>
      </c>
      <c r="AK348" s="380">
        <v>22504.5</v>
      </c>
      <c r="AL348" s="380">
        <v>0</v>
      </c>
      <c r="AN348" s="390">
        <f>I348/'Приложение 1.1'!J346</f>
        <v>0</v>
      </c>
      <c r="AO348" s="390" t="e">
        <f t="shared" si="299"/>
        <v>#DIV/0!</v>
      </c>
      <c r="AP348" s="390" t="e">
        <f t="shared" si="300"/>
        <v>#DIV/0!</v>
      </c>
      <c r="AQ348" s="390" t="e">
        <f t="shared" si="301"/>
        <v>#DIV/0!</v>
      </c>
      <c r="AR348" s="390" t="e">
        <f t="shared" si="302"/>
        <v>#DIV/0!</v>
      </c>
      <c r="AS348" s="390" t="e">
        <f t="shared" si="303"/>
        <v>#DIV/0!</v>
      </c>
      <c r="AT348" s="390" t="e">
        <f t="shared" si="304"/>
        <v>#DIV/0!</v>
      </c>
      <c r="AU348" s="390">
        <f t="shared" si="305"/>
        <v>2817.0116279069766</v>
      </c>
      <c r="AV348" s="390" t="e">
        <f t="shared" si="306"/>
        <v>#DIV/0!</v>
      </c>
      <c r="AW348" s="390" t="e">
        <f t="shared" si="307"/>
        <v>#DIV/0!</v>
      </c>
      <c r="AX348" s="390" t="e">
        <f t="shared" si="308"/>
        <v>#DIV/0!</v>
      </c>
      <c r="AY348" s="390">
        <f>AI348/'Приложение 1.1'!J346</f>
        <v>0</v>
      </c>
      <c r="AZ348" s="390">
        <v>730.08</v>
      </c>
      <c r="BA348" s="390">
        <v>2070.12</v>
      </c>
      <c r="BB348" s="390">
        <v>848.92</v>
      </c>
      <c r="BC348" s="390">
        <v>819.73</v>
      </c>
      <c r="BD348" s="390">
        <v>611.5</v>
      </c>
      <c r="BE348" s="390">
        <v>1080.04</v>
      </c>
      <c r="BF348" s="390">
        <v>2102000</v>
      </c>
      <c r="BG348" s="390">
        <f t="shared" si="309"/>
        <v>4422.8500000000004</v>
      </c>
      <c r="BH348" s="390">
        <v>8748.57</v>
      </c>
      <c r="BI348" s="390">
        <v>3389.61</v>
      </c>
      <c r="BJ348" s="390">
        <v>5995.76</v>
      </c>
      <c r="BK348" s="390">
        <v>548.62</v>
      </c>
      <c r="BL348" s="391" t="str">
        <f t="shared" si="310"/>
        <v xml:space="preserve"> </v>
      </c>
      <c r="BM348" s="391" t="e">
        <f t="shared" si="311"/>
        <v>#DIV/0!</v>
      </c>
      <c r="BN348" s="391" t="e">
        <f t="shared" si="312"/>
        <v>#DIV/0!</v>
      </c>
      <c r="BO348" s="391" t="e">
        <f t="shared" si="313"/>
        <v>#DIV/0!</v>
      </c>
      <c r="BP348" s="391" t="e">
        <f t="shared" si="314"/>
        <v>#DIV/0!</v>
      </c>
      <c r="BQ348" s="391" t="e">
        <f t="shared" si="315"/>
        <v>#DIV/0!</v>
      </c>
      <c r="BR348" s="391" t="e">
        <f t="shared" si="316"/>
        <v>#DIV/0!</v>
      </c>
      <c r="BS348" s="391" t="str">
        <f t="shared" si="317"/>
        <v xml:space="preserve"> </v>
      </c>
      <c r="BT348" s="391" t="e">
        <f t="shared" si="318"/>
        <v>#DIV/0!</v>
      </c>
      <c r="BU348" s="391" t="e">
        <f t="shared" si="319"/>
        <v>#DIV/0!</v>
      </c>
      <c r="BV348" s="391" t="e">
        <f t="shared" si="320"/>
        <v>#DIV/0!</v>
      </c>
      <c r="BW348" s="391" t="str">
        <f t="shared" si="321"/>
        <v xml:space="preserve"> </v>
      </c>
      <c r="BY348" s="388">
        <f t="shared" si="333"/>
        <v>2.9044313369334622</v>
      </c>
      <c r="BZ348" s="392">
        <f t="shared" si="334"/>
        <v>1.7709942377940866</v>
      </c>
      <c r="CA348" s="393">
        <f t="shared" si="345"/>
        <v>2955.1788139534883</v>
      </c>
      <c r="CB348" s="390">
        <f t="shared" ref="CB348:CB370" si="351">IF(V348="ПК",4814.95,4621.88)</f>
        <v>4621.88</v>
      </c>
      <c r="CC348" s="18" t="str">
        <f t="shared" ref="CC348:CC371" si="352">IF(CA348&gt;CB348, "+", " ")</f>
        <v xml:space="preserve"> </v>
      </c>
    </row>
    <row r="349" spans="1:81" s="26" customFormat="1" ht="9" customHeight="1">
      <c r="A349" s="368">
        <v>267</v>
      </c>
      <c r="B349" s="129" t="s">
        <v>941</v>
      </c>
      <c r="C349" s="361">
        <v>368</v>
      </c>
      <c r="D349" s="396"/>
      <c r="E349" s="361"/>
      <c r="F349" s="361"/>
      <c r="G349" s="178">
        <f t="shared" si="349"/>
        <v>1066501.03</v>
      </c>
      <c r="H349" s="361">
        <f t="shared" si="350"/>
        <v>0</v>
      </c>
      <c r="I349" s="190">
        <v>0</v>
      </c>
      <c r="J349" s="190">
        <v>0</v>
      </c>
      <c r="K349" s="190">
        <v>0</v>
      </c>
      <c r="L349" s="190">
        <v>0</v>
      </c>
      <c r="M349" s="190">
        <v>0</v>
      </c>
      <c r="N349" s="361">
        <v>0</v>
      </c>
      <c r="O349" s="361">
        <v>0</v>
      </c>
      <c r="P349" s="361">
        <v>0</v>
      </c>
      <c r="Q349" s="361">
        <v>0</v>
      </c>
      <c r="R349" s="361">
        <v>0</v>
      </c>
      <c r="S349" s="361">
        <v>0</v>
      </c>
      <c r="T349" s="103">
        <v>0</v>
      </c>
      <c r="U349" s="361">
        <v>0</v>
      </c>
      <c r="V349" s="361" t="s">
        <v>976</v>
      </c>
      <c r="W349" s="19">
        <v>403</v>
      </c>
      <c r="X349" s="361">
        <v>1021216</v>
      </c>
      <c r="Y349" s="380">
        <v>0</v>
      </c>
      <c r="Z349" s="380">
        <v>0</v>
      </c>
      <c r="AA349" s="380">
        <v>0</v>
      </c>
      <c r="AB349" s="380">
        <v>0</v>
      </c>
      <c r="AC349" s="380">
        <v>0</v>
      </c>
      <c r="AD349" s="380">
        <v>0</v>
      </c>
      <c r="AE349" s="380">
        <v>0</v>
      </c>
      <c r="AF349" s="380">
        <v>0</v>
      </c>
      <c r="AG349" s="380">
        <v>0</v>
      </c>
      <c r="AH349" s="380">
        <v>0</v>
      </c>
      <c r="AI349" s="380">
        <v>0</v>
      </c>
      <c r="AJ349" s="380">
        <v>28131.63</v>
      </c>
      <c r="AK349" s="380">
        <v>17153.400000000001</v>
      </c>
      <c r="AL349" s="380">
        <v>0</v>
      </c>
      <c r="AN349" s="390">
        <f>I349/'Приложение 1.1'!J347</f>
        <v>0</v>
      </c>
      <c r="AO349" s="390" t="e">
        <f t="shared" ref="AO349:AO371" si="353">K349/J349</f>
        <v>#DIV/0!</v>
      </c>
      <c r="AP349" s="390" t="e">
        <f t="shared" ref="AP349:AP371" si="354">M349/L349</f>
        <v>#DIV/0!</v>
      </c>
      <c r="AQ349" s="390" t="e">
        <f t="shared" ref="AQ349:AQ371" si="355">O349/N349</f>
        <v>#DIV/0!</v>
      </c>
      <c r="AR349" s="390" t="e">
        <f t="shared" ref="AR349:AR371" si="356">Q349/P349</f>
        <v>#DIV/0!</v>
      </c>
      <c r="AS349" s="390" t="e">
        <f t="shared" ref="AS349:AS371" si="357">S349/R349</f>
        <v>#DIV/0!</v>
      </c>
      <c r="AT349" s="390" t="e">
        <f t="shared" ref="AT349:AT371" si="358">U349/T349</f>
        <v>#DIV/0!</v>
      </c>
      <c r="AU349" s="390">
        <f t="shared" ref="AU349:AU371" si="359">X349/W349</f>
        <v>2534.0347394540945</v>
      </c>
      <c r="AV349" s="390" t="e">
        <f t="shared" ref="AV349:AV371" si="360">Z349/Y349</f>
        <v>#DIV/0!</v>
      </c>
      <c r="AW349" s="390" t="e">
        <f t="shared" ref="AW349:AW371" si="361">AB349/AA349</f>
        <v>#DIV/0!</v>
      </c>
      <c r="AX349" s="390" t="e">
        <f t="shared" ref="AX349:AX371" si="362">AH349/AG349</f>
        <v>#DIV/0!</v>
      </c>
      <c r="AY349" s="390">
        <f>AI349/'Приложение 1.1'!J347</f>
        <v>0</v>
      </c>
      <c r="AZ349" s="390">
        <v>730.08</v>
      </c>
      <c r="BA349" s="390">
        <v>2070.12</v>
      </c>
      <c r="BB349" s="390">
        <v>848.92</v>
      </c>
      <c r="BC349" s="390">
        <v>819.73</v>
      </c>
      <c r="BD349" s="390">
        <v>611.5</v>
      </c>
      <c r="BE349" s="390">
        <v>1080.04</v>
      </c>
      <c r="BF349" s="390">
        <v>2102000</v>
      </c>
      <c r="BG349" s="390">
        <f t="shared" ref="BG349:BG370" si="363">IF(V349="ПК",4607.6,4422.85)</f>
        <v>4422.8500000000004</v>
      </c>
      <c r="BH349" s="390">
        <v>8748.57</v>
      </c>
      <c r="BI349" s="390">
        <v>3389.61</v>
      </c>
      <c r="BJ349" s="390">
        <v>5995.76</v>
      </c>
      <c r="BK349" s="390">
        <v>548.62</v>
      </c>
      <c r="BL349" s="391" t="str">
        <f t="shared" ref="BL349:BL371" si="364">IF(AN349&gt;AZ349, "+", " ")</f>
        <v xml:space="preserve"> </v>
      </c>
      <c r="BM349" s="391" t="e">
        <f t="shared" ref="BM349:BM371" si="365">IF(AO349&gt;BA349, "+", " ")</f>
        <v>#DIV/0!</v>
      </c>
      <c r="BN349" s="391" t="e">
        <f t="shared" ref="BN349:BN371" si="366">IF(AP349&gt;BB349, "+", " ")</f>
        <v>#DIV/0!</v>
      </c>
      <c r="BO349" s="391" t="e">
        <f t="shared" ref="BO349:BO371" si="367">IF(AQ349&gt;BC349, "+", " ")</f>
        <v>#DIV/0!</v>
      </c>
      <c r="BP349" s="391" t="e">
        <f t="shared" ref="BP349:BP371" si="368">IF(AR349&gt;BD349, "+", " ")</f>
        <v>#DIV/0!</v>
      </c>
      <c r="BQ349" s="391" t="e">
        <f t="shared" ref="BQ349:BQ371" si="369">IF(AS349&gt;BE349, "+", " ")</f>
        <v>#DIV/0!</v>
      </c>
      <c r="BR349" s="391" t="e">
        <f t="shared" ref="BR349:BR371" si="370">IF(AT349&gt;BF349, "+", " ")</f>
        <v>#DIV/0!</v>
      </c>
      <c r="BS349" s="391" t="str">
        <f t="shared" ref="BS349:BS371" si="371">IF(AU349&gt;BG349, "+", " ")</f>
        <v xml:space="preserve"> </v>
      </c>
      <c r="BT349" s="391" t="e">
        <f t="shared" ref="BT349:BT371" si="372">IF(AV349&gt;BH349, "+", " ")</f>
        <v>#DIV/0!</v>
      </c>
      <c r="BU349" s="391" t="e">
        <f t="shared" ref="BU349:BU371" si="373">IF(AW349&gt;BI349, "+", " ")</f>
        <v>#DIV/0!</v>
      </c>
      <c r="BV349" s="391" t="e">
        <f t="shared" ref="BV349:BV371" si="374">IF(AX349&gt;BJ349, "+", " ")</f>
        <v>#DIV/0!</v>
      </c>
      <c r="BW349" s="391" t="str">
        <f t="shared" ref="BW349:BW371" si="375">IF(AY349&gt;BK349, "+", " ")</f>
        <v xml:space="preserve"> </v>
      </c>
      <c r="BY349" s="388">
        <f t="shared" si="333"/>
        <v>2.6377499138467781</v>
      </c>
      <c r="BZ349" s="392">
        <f t="shared" si="334"/>
        <v>1.6083810064393471</v>
      </c>
      <c r="CA349" s="393">
        <f t="shared" si="345"/>
        <v>2646.4045409429282</v>
      </c>
      <c r="CB349" s="390">
        <f t="shared" si="351"/>
        <v>4621.88</v>
      </c>
      <c r="CC349" s="18" t="str">
        <f t="shared" si="352"/>
        <v xml:space="preserve"> </v>
      </c>
    </row>
    <row r="350" spans="1:81" s="26" customFormat="1" ht="9" customHeight="1">
      <c r="A350" s="368">
        <v>268</v>
      </c>
      <c r="B350" s="129" t="s">
        <v>942</v>
      </c>
      <c r="C350" s="361">
        <v>373.1</v>
      </c>
      <c r="D350" s="396"/>
      <c r="E350" s="361"/>
      <c r="F350" s="361"/>
      <c r="G350" s="178">
        <f t="shared" si="349"/>
        <v>1348545.31</v>
      </c>
      <c r="H350" s="361">
        <f t="shared" si="350"/>
        <v>0</v>
      </c>
      <c r="I350" s="190">
        <v>0</v>
      </c>
      <c r="J350" s="190">
        <v>0</v>
      </c>
      <c r="K350" s="190">
        <v>0</v>
      </c>
      <c r="L350" s="190">
        <v>0</v>
      </c>
      <c r="M350" s="190">
        <v>0</v>
      </c>
      <c r="N350" s="361">
        <v>0</v>
      </c>
      <c r="O350" s="361">
        <v>0</v>
      </c>
      <c r="P350" s="361">
        <v>0</v>
      </c>
      <c r="Q350" s="361">
        <v>0</v>
      </c>
      <c r="R350" s="361">
        <v>0</v>
      </c>
      <c r="S350" s="361">
        <v>0</v>
      </c>
      <c r="T350" s="103">
        <v>0</v>
      </c>
      <c r="U350" s="361">
        <v>0</v>
      </c>
      <c r="V350" s="361" t="s">
        <v>976</v>
      </c>
      <c r="W350" s="19">
        <v>375</v>
      </c>
      <c r="X350" s="361">
        <v>1301673</v>
      </c>
      <c r="Y350" s="380">
        <v>0</v>
      </c>
      <c r="Z350" s="380">
        <v>0</v>
      </c>
      <c r="AA350" s="380">
        <v>0</v>
      </c>
      <c r="AB350" s="380">
        <v>0</v>
      </c>
      <c r="AC350" s="380">
        <v>0</v>
      </c>
      <c r="AD350" s="380">
        <v>0</v>
      </c>
      <c r="AE350" s="380">
        <v>0</v>
      </c>
      <c r="AF350" s="380">
        <v>0</v>
      </c>
      <c r="AG350" s="380">
        <v>0</v>
      </c>
      <c r="AH350" s="380">
        <v>0</v>
      </c>
      <c r="AI350" s="380">
        <v>0</v>
      </c>
      <c r="AJ350" s="380">
        <v>29117.65</v>
      </c>
      <c r="AK350" s="380">
        <v>17754.66</v>
      </c>
      <c r="AL350" s="380">
        <v>0</v>
      </c>
      <c r="AN350" s="390">
        <f>I350/'Приложение 1.1'!J348</f>
        <v>0</v>
      </c>
      <c r="AO350" s="390" t="e">
        <f t="shared" si="353"/>
        <v>#DIV/0!</v>
      </c>
      <c r="AP350" s="390" t="e">
        <f t="shared" si="354"/>
        <v>#DIV/0!</v>
      </c>
      <c r="AQ350" s="390" t="e">
        <f t="shared" si="355"/>
        <v>#DIV/0!</v>
      </c>
      <c r="AR350" s="390" t="e">
        <f t="shared" si="356"/>
        <v>#DIV/0!</v>
      </c>
      <c r="AS350" s="390" t="e">
        <f t="shared" si="357"/>
        <v>#DIV/0!</v>
      </c>
      <c r="AT350" s="390" t="e">
        <f t="shared" si="358"/>
        <v>#DIV/0!</v>
      </c>
      <c r="AU350" s="390">
        <f t="shared" si="359"/>
        <v>3471.1280000000002</v>
      </c>
      <c r="AV350" s="390" t="e">
        <f t="shared" si="360"/>
        <v>#DIV/0!</v>
      </c>
      <c r="AW350" s="390" t="e">
        <f t="shared" si="361"/>
        <v>#DIV/0!</v>
      </c>
      <c r="AX350" s="390" t="e">
        <f t="shared" si="362"/>
        <v>#DIV/0!</v>
      </c>
      <c r="AY350" s="390">
        <f>AI350/'Приложение 1.1'!J348</f>
        <v>0</v>
      </c>
      <c r="AZ350" s="390">
        <v>730.08</v>
      </c>
      <c r="BA350" s="390">
        <v>2070.12</v>
      </c>
      <c r="BB350" s="390">
        <v>848.92</v>
      </c>
      <c r="BC350" s="390">
        <v>819.73</v>
      </c>
      <c r="BD350" s="390">
        <v>611.5</v>
      </c>
      <c r="BE350" s="390">
        <v>1080.04</v>
      </c>
      <c r="BF350" s="390">
        <v>2102000</v>
      </c>
      <c r="BG350" s="390">
        <f t="shared" si="363"/>
        <v>4422.8500000000004</v>
      </c>
      <c r="BH350" s="390">
        <v>8748.57</v>
      </c>
      <c r="BI350" s="390">
        <v>3389.61</v>
      </c>
      <c r="BJ350" s="390">
        <v>5995.76</v>
      </c>
      <c r="BK350" s="390">
        <v>548.62</v>
      </c>
      <c r="BL350" s="391" t="str">
        <f t="shared" si="364"/>
        <v xml:space="preserve"> </v>
      </c>
      <c r="BM350" s="391" t="e">
        <f t="shared" si="365"/>
        <v>#DIV/0!</v>
      </c>
      <c r="BN350" s="391" t="e">
        <f t="shared" si="366"/>
        <v>#DIV/0!</v>
      </c>
      <c r="BO350" s="391" t="e">
        <f t="shared" si="367"/>
        <v>#DIV/0!</v>
      </c>
      <c r="BP350" s="391" t="e">
        <f t="shared" si="368"/>
        <v>#DIV/0!</v>
      </c>
      <c r="BQ350" s="391" t="e">
        <f t="shared" si="369"/>
        <v>#DIV/0!</v>
      </c>
      <c r="BR350" s="391" t="e">
        <f t="shared" si="370"/>
        <v>#DIV/0!</v>
      </c>
      <c r="BS350" s="391" t="str">
        <f t="shared" si="371"/>
        <v xml:space="preserve"> </v>
      </c>
      <c r="BT350" s="391" t="e">
        <f t="shared" si="372"/>
        <v>#DIV/0!</v>
      </c>
      <c r="BU350" s="391" t="e">
        <f t="shared" si="373"/>
        <v>#DIV/0!</v>
      </c>
      <c r="BV350" s="391" t="e">
        <f t="shared" si="374"/>
        <v>#DIV/0!</v>
      </c>
      <c r="BW350" s="391" t="str">
        <f t="shared" si="375"/>
        <v xml:space="preserve"> </v>
      </c>
      <c r="BY350" s="388">
        <f t="shared" si="333"/>
        <v>2.1591895937111674</v>
      </c>
      <c r="BZ350" s="392">
        <f t="shared" si="334"/>
        <v>1.3165786769152013</v>
      </c>
      <c r="CA350" s="393">
        <f t="shared" si="345"/>
        <v>3596.1208266666667</v>
      </c>
      <c r="CB350" s="390">
        <f t="shared" si="351"/>
        <v>4621.88</v>
      </c>
      <c r="CC350" s="18" t="str">
        <f t="shared" si="352"/>
        <v xml:space="preserve"> </v>
      </c>
    </row>
    <row r="351" spans="1:81" s="26" customFormat="1" ht="9" customHeight="1">
      <c r="A351" s="368">
        <v>269</v>
      </c>
      <c r="B351" s="129" t="s">
        <v>943</v>
      </c>
      <c r="C351" s="361">
        <v>327.7</v>
      </c>
      <c r="D351" s="396"/>
      <c r="E351" s="361"/>
      <c r="F351" s="361"/>
      <c r="G351" s="178">
        <f t="shared" si="349"/>
        <v>736090.8</v>
      </c>
      <c r="H351" s="361">
        <f t="shared" si="350"/>
        <v>0</v>
      </c>
      <c r="I351" s="190">
        <v>0</v>
      </c>
      <c r="J351" s="190">
        <v>0</v>
      </c>
      <c r="K351" s="190">
        <v>0</v>
      </c>
      <c r="L351" s="190">
        <v>0</v>
      </c>
      <c r="M351" s="190">
        <v>0</v>
      </c>
      <c r="N351" s="361">
        <v>0</v>
      </c>
      <c r="O351" s="361">
        <v>0</v>
      </c>
      <c r="P351" s="361">
        <v>0</v>
      </c>
      <c r="Q351" s="361">
        <v>0</v>
      </c>
      <c r="R351" s="361">
        <v>0</v>
      </c>
      <c r="S351" s="361">
        <v>0</v>
      </c>
      <c r="T351" s="103">
        <v>0</v>
      </c>
      <c r="U351" s="361">
        <v>0</v>
      </c>
      <c r="V351" s="361" t="s">
        <v>976</v>
      </c>
      <c r="W351" s="19">
        <v>266.5</v>
      </c>
      <c r="X351" s="361">
        <v>683947.48</v>
      </c>
      <c r="Y351" s="380">
        <v>0</v>
      </c>
      <c r="Z351" s="380">
        <v>0</v>
      </c>
      <c r="AA351" s="380">
        <v>0</v>
      </c>
      <c r="AB351" s="380">
        <v>0</v>
      </c>
      <c r="AC351" s="380">
        <v>0</v>
      </c>
      <c r="AD351" s="380">
        <v>0</v>
      </c>
      <c r="AE351" s="380">
        <v>0</v>
      </c>
      <c r="AF351" s="380">
        <v>0</v>
      </c>
      <c r="AG351" s="380">
        <v>0</v>
      </c>
      <c r="AH351" s="380">
        <v>0</v>
      </c>
      <c r="AI351" s="380">
        <v>0</v>
      </c>
      <c r="AJ351" s="380">
        <v>34762.22</v>
      </c>
      <c r="AK351" s="380">
        <v>17381.099999999999</v>
      </c>
      <c r="AL351" s="380">
        <v>0</v>
      </c>
      <c r="AN351" s="390">
        <f>I351/'Приложение 1.1'!J349</f>
        <v>0</v>
      </c>
      <c r="AO351" s="390" t="e">
        <f t="shared" si="353"/>
        <v>#DIV/0!</v>
      </c>
      <c r="AP351" s="390" t="e">
        <f t="shared" si="354"/>
        <v>#DIV/0!</v>
      </c>
      <c r="AQ351" s="390" t="e">
        <f t="shared" si="355"/>
        <v>#DIV/0!</v>
      </c>
      <c r="AR351" s="390" t="e">
        <f t="shared" si="356"/>
        <v>#DIV/0!</v>
      </c>
      <c r="AS351" s="390" t="e">
        <f t="shared" si="357"/>
        <v>#DIV/0!</v>
      </c>
      <c r="AT351" s="390" t="e">
        <f t="shared" si="358"/>
        <v>#DIV/0!</v>
      </c>
      <c r="AU351" s="390">
        <f t="shared" si="359"/>
        <v>2566.4070544090055</v>
      </c>
      <c r="AV351" s="390" t="e">
        <f t="shared" si="360"/>
        <v>#DIV/0!</v>
      </c>
      <c r="AW351" s="390" t="e">
        <f t="shared" si="361"/>
        <v>#DIV/0!</v>
      </c>
      <c r="AX351" s="390" t="e">
        <f t="shared" si="362"/>
        <v>#DIV/0!</v>
      </c>
      <c r="AY351" s="390">
        <f>AI351/'Приложение 1.1'!J349</f>
        <v>0</v>
      </c>
      <c r="AZ351" s="390">
        <v>730.08</v>
      </c>
      <c r="BA351" s="390">
        <v>2070.12</v>
      </c>
      <c r="BB351" s="390">
        <v>848.92</v>
      </c>
      <c r="BC351" s="390">
        <v>819.73</v>
      </c>
      <c r="BD351" s="390">
        <v>611.5</v>
      </c>
      <c r="BE351" s="390">
        <v>1080.04</v>
      </c>
      <c r="BF351" s="390">
        <v>2102000</v>
      </c>
      <c r="BG351" s="390">
        <f t="shared" si="363"/>
        <v>4422.8500000000004</v>
      </c>
      <c r="BH351" s="390">
        <v>8748.57</v>
      </c>
      <c r="BI351" s="390">
        <v>3389.61</v>
      </c>
      <c r="BJ351" s="390">
        <v>5995.76</v>
      </c>
      <c r="BK351" s="390">
        <v>548.62</v>
      </c>
      <c r="BL351" s="391" t="str">
        <f t="shared" si="364"/>
        <v xml:space="preserve"> </v>
      </c>
      <c r="BM351" s="391" t="e">
        <f t="shared" si="365"/>
        <v>#DIV/0!</v>
      </c>
      <c r="BN351" s="391" t="e">
        <f t="shared" si="366"/>
        <v>#DIV/0!</v>
      </c>
      <c r="BO351" s="391" t="e">
        <f t="shared" si="367"/>
        <v>#DIV/0!</v>
      </c>
      <c r="BP351" s="391" t="e">
        <f t="shared" si="368"/>
        <v>#DIV/0!</v>
      </c>
      <c r="BQ351" s="391" t="e">
        <f t="shared" si="369"/>
        <v>#DIV/0!</v>
      </c>
      <c r="BR351" s="391" t="e">
        <f t="shared" si="370"/>
        <v>#DIV/0!</v>
      </c>
      <c r="BS351" s="391" t="str">
        <f t="shared" si="371"/>
        <v xml:space="preserve"> </v>
      </c>
      <c r="BT351" s="391" t="e">
        <f t="shared" si="372"/>
        <v>#DIV/0!</v>
      </c>
      <c r="BU351" s="391" t="e">
        <f t="shared" si="373"/>
        <v>#DIV/0!</v>
      </c>
      <c r="BV351" s="391" t="e">
        <f t="shared" si="374"/>
        <v>#DIV/0!</v>
      </c>
      <c r="BW351" s="391" t="str">
        <f t="shared" si="375"/>
        <v xml:space="preserve"> </v>
      </c>
      <c r="BY351" s="388">
        <f t="shared" si="333"/>
        <v>4.7225450990557141</v>
      </c>
      <c r="BZ351" s="392">
        <f t="shared" si="334"/>
        <v>2.3612711909998056</v>
      </c>
      <c r="CA351" s="393">
        <f t="shared" si="345"/>
        <v>2762.0667917448409</v>
      </c>
      <c r="CB351" s="390">
        <f t="shared" si="351"/>
        <v>4621.88</v>
      </c>
      <c r="CC351" s="18" t="str">
        <f t="shared" si="352"/>
        <v xml:space="preserve"> </v>
      </c>
    </row>
    <row r="352" spans="1:81" s="26" customFormat="1" ht="9" customHeight="1">
      <c r="A352" s="368">
        <v>270</v>
      </c>
      <c r="B352" s="129" t="s">
        <v>944</v>
      </c>
      <c r="C352" s="361">
        <v>136.6</v>
      </c>
      <c r="D352" s="396"/>
      <c r="E352" s="361"/>
      <c r="F352" s="361"/>
      <c r="G352" s="178">
        <f t="shared" si="349"/>
        <v>896406.9</v>
      </c>
      <c r="H352" s="361">
        <f t="shared" si="350"/>
        <v>0</v>
      </c>
      <c r="I352" s="190">
        <v>0</v>
      </c>
      <c r="J352" s="190">
        <v>0</v>
      </c>
      <c r="K352" s="190">
        <v>0</v>
      </c>
      <c r="L352" s="190">
        <v>0</v>
      </c>
      <c r="M352" s="190">
        <v>0</v>
      </c>
      <c r="N352" s="361">
        <v>0</v>
      </c>
      <c r="O352" s="361">
        <v>0</v>
      </c>
      <c r="P352" s="361">
        <v>0</v>
      </c>
      <c r="Q352" s="361">
        <v>0</v>
      </c>
      <c r="R352" s="361">
        <v>0</v>
      </c>
      <c r="S352" s="361">
        <v>0</v>
      </c>
      <c r="T352" s="103">
        <v>0</v>
      </c>
      <c r="U352" s="361">
        <v>0</v>
      </c>
      <c r="V352" s="361" t="s">
        <v>976</v>
      </c>
      <c r="W352" s="19">
        <v>264.95</v>
      </c>
      <c r="X352" s="361">
        <v>877453</v>
      </c>
      <c r="Y352" s="380">
        <v>0</v>
      </c>
      <c r="Z352" s="380">
        <v>0</v>
      </c>
      <c r="AA352" s="380">
        <v>0</v>
      </c>
      <c r="AB352" s="380">
        <v>0</v>
      </c>
      <c r="AC352" s="380">
        <v>0</v>
      </c>
      <c r="AD352" s="380">
        <v>0</v>
      </c>
      <c r="AE352" s="380">
        <v>0</v>
      </c>
      <c r="AF352" s="380">
        <v>0</v>
      </c>
      <c r="AG352" s="380">
        <v>0</v>
      </c>
      <c r="AH352" s="380">
        <v>0</v>
      </c>
      <c r="AI352" s="380">
        <v>0</v>
      </c>
      <c r="AJ352" s="380">
        <v>11774.35</v>
      </c>
      <c r="AK352" s="380">
        <v>7179.55</v>
      </c>
      <c r="AL352" s="380">
        <v>0</v>
      </c>
      <c r="AN352" s="390">
        <f>I352/'Приложение 1.1'!J350</f>
        <v>0</v>
      </c>
      <c r="AO352" s="390" t="e">
        <f t="shared" si="353"/>
        <v>#DIV/0!</v>
      </c>
      <c r="AP352" s="390" t="e">
        <f t="shared" si="354"/>
        <v>#DIV/0!</v>
      </c>
      <c r="AQ352" s="390" t="e">
        <f t="shared" si="355"/>
        <v>#DIV/0!</v>
      </c>
      <c r="AR352" s="390" t="e">
        <f t="shared" si="356"/>
        <v>#DIV/0!</v>
      </c>
      <c r="AS352" s="390" t="e">
        <f t="shared" si="357"/>
        <v>#DIV/0!</v>
      </c>
      <c r="AT352" s="390" t="e">
        <f t="shared" si="358"/>
        <v>#DIV/0!</v>
      </c>
      <c r="AU352" s="390">
        <f t="shared" si="359"/>
        <v>3311.7682581619174</v>
      </c>
      <c r="AV352" s="390" t="e">
        <f t="shared" si="360"/>
        <v>#DIV/0!</v>
      </c>
      <c r="AW352" s="390" t="e">
        <f t="shared" si="361"/>
        <v>#DIV/0!</v>
      </c>
      <c r="AX352" s="390" t="e">
        <f t="shared" si="362"/>
        <v>#DIV/0!</v>
      </c>
      <c r="AY352" s="390">
        <f>AI352/'Приложение 1.1'!J350</f>
        <v>0</v>
      </c>
      <c r="AZ352" s="390">
        <v>730.08</v>
      </c>
      <c r="BA352" s="390">
        <v>2070.12</v>
      </c>
      <c r="BB352" s="390">
        <v>848.92</v>
      </c>
      <c r="BC352" s="390">
        <v>819.73</v>
      </c>
      <c r="BD352" s="390">
        <v>611.5</v>
      </c>
      <c r="BE352" s="390">
        <v>1080.04</v>
      </c>
      <c r="BF352" s="390">
        <v>2102000</v>
      </c>
      <c r="BG352" s="390">
        <f t="shared" si="363"/>
        <v>4422.8500000000004</v>
      </c>
      <c r="BH352" s="390">
        <v>8748.57</v>
      </c>
      <c r="BI352" s="390">
        <v>3389.61</v>
      </c>
      <c r="BJ352" s="390">
        <v>5995.76</v>
      </c>
      <c r="BK352" s="390">
        <v>548.62</v>
      </c>
      <c r="BL352" s="391" t="str">
        <f t="shared" si="364"/>
        <v xml:space="preserve"> </v>
      </c>
      <c r="BM352" s="391" t="e">
        <f t="shared" si="365"/>
        <v>#DIV/0!</v>
      </c>
      <c r="BN352" s="391" t="e">
        <f t="shared" si="366"/>
        <v>#DIV/0!</v>
      </c>
      <c r="BO352" s="391" t="e">
        <f t="shared" si="367"/>
        <v>#DIV/0!</v>
      </c>
      <c r="BP352" s="391" t="e">
        <f t="shared" si="368"/>
        <v>#DIV/0!</v>
      </c>
      <c r="BQ352" s="391" t="e">
        <f t="shared" si="369"/>
        <v>#DIV/0!</v>
      </c>
      <c r="BR352" s="391" t="e">
        <f t="shared" si="370"/>
        <v>#DIV/0!</v>
      </c>
      <c r="BS352" s="391" t="str">
        <f t="shared" si="371"/>
        <v xml:space="preserve"> </v>
      </c>
      <c r="BT352" s="391" t="e">
        <f t="shared" si="372"/>
        <v>#DIV/0!</v>
      </c>
      <c r="BU352" s="391" t="e">
        <f t="shared" si="373"/>
        <v>#DIV/0!</v>
      </c>
      <c r="BV352" s="391" t="e">
        <f t="shared" si="374"/>
        <v>#DIV/0!</v>
      </c>
      <c r="BW352" s="391" t="str">
        <f t="shared" si="375"/>
        <v xml:space="preserve"> </v>
      </c>
      <c r="BY352" s="388">
        <f t="shared" si="333"/>
        <v>1.3135050611502432</v>
      </c>
      <c r="BZ352" s="392">
        <f t="shared" si="334"/>
        <v>0.80092533870500104</v>
      </c>
      <c r="CA352" s="393">
        <f t="shared" si="345"/>
        <v>3383.3059067748636</v>
      </c>
      <c r="CB352" s="390">
        <f t="shared" si="351"/>
        <v>4621.88</v>
      </c>
      <c r="CC352" s="18" t="str">
        <f t="shared" si="352"/>
        <v xml:space="preserve"> </v>
      </c>
    </row>
    <row r="353" spans="1:81" s="26" customFormat="1" ht="9" customHeight="1">
      <c r="A353" s="368">
        <v>271</v>
      </c>
      <c r="B353" s="129" t="s">
        <v>945</v>
      </c>
      <c r="C353" s="361">
        <v>340.4</v>
      </c>
      <c r="D353" s="396"/>
      <c r="E353" s="361"/>
      <c r="F353" s="361"/>
      <c r="G353" s="178">
        <f t="shared" si="349"/>
        <v>860604.41</v>
      </c>
      <c r="H353" s="361">
        <f t="shared" si="350"/>
        <v>0</v>
      </c>
      <c r="I353" s="190">
        <v>0</v>
      </c>
      <c r="J353" s="190">
        <v>0</v>
      </c>
      <c r="K353" s="190">
        <v>0</v>
      </c>
      <c r="L353" s="190">
        <v>0</v>
      </c>
      <c r="M353" s="190">
        <v>0</v>
      </c>
      <c r="N353" s="361">
        <v>0</v>
      </c>
      <c r="O353" s="361">
        <v>0</v>
      </c>
      <c r="P353" s="361">
        <v>0</v>
      </c>
      <c r="Q353" s="361">
        <v>0</v>
      </c>
      <c r="R353" s="361">
        <v>0</v>
      </c>
      <c r="S353" s="361">
        <v>0</v>
      </c>
      <c r="T353" s="103">
        <v>0</v>
      </c>
      <c r="U353" s="361">
        <v>0</v>
      </c>
      <c r="V353" s="361" t="s">
        <v>976</v>
      </c>
      <c r="W353" s="19">
        <v>378</v>
      </c>
      <c r="X353" s="361">
        <v>832610.98</v>
      </c>
      <c r="Y353" s="380">
        <v>0</v>
      </c>
      <c r="Z353" s="380">
        <v>0</v>
      </c>
      <c r="AA353" s="380">
        <v>0</v>
      </c>
      <c r="AB353" s="380">
        <v>0</v>
      </c>
      <c r="AC353" s="380">
        <v>0</v>
      </c>
      <c r="AD353" s="380">
        <v>0</v>
      </c>
      <c r="AE353" s="380">
        <v>0</v>
      </c>
      <c r="AF353" s="380">
        <v>0</v>
      </c>
      <c r="AG353" s="380">
        <v>0</v>
      </c>
      <c r="AH353" s="380">
        <v>0</v>
      </c>
      <c r="AI353" s="380">
        <v>0</v>
      </c>
      <c r="AJ353" s="380">
        <v>17422.86</v>
      </c>
      <c r="AK353" s="380">
        <v>10570.57</v>
      </c>
      <c r="AL353" s="380">
        <v>0</v>
      </c>
      <c r="AN353" s="390">
        <f>I353/'Приложение 1.1'!J351</f>
        <v>0</v>
      </c>
      <c r="AO353" s="390" t="e">
        <f t="shared" si="353"/>
        <v>#DIV/0!</v>
      </c>
      <c r="AP353" s="390" t="e">
        <f t="shared" si="354"/>
        <v>#DIV/0!</v>
      </c>
      <c r="AQ353" s="390" t="e">
        <f t="shared" si="355"/>
        <v>#DIV/0!</v>
      </c>
      <c r="AR353" s="390" t="e">
        <f t="shared" si="356"/>
        <v>#DIV/0!</v>
      </c>
      <c r="AS353" s="390" t="e">
        <f t="shared" si="357"/>
        <v>#DIV/0!</v>
      </c>
      <c r="AT353" s="390" t="e">
        <f t="shared" si="358"/>
        <v>#DIV/0!</v>
      </c>
      <c r="AU353" s="390">
        <f t="shared" si="359"/>
        <v>2202.6745502645504</v>
      </c>
      <c r="AV353" s="390" t="e">
        <f t="shared" si="360"/>
        <v>#DIV/0!</v>
      </c>
      <c r="AW353" s="390" t="e">
        <f t="shared" si="361"/>
        <v>#DIV/0!</v>
      </c>
      <c r="AX353" s="390" t="e">
        <f t="shared" si="362"/>
        <v>#DIV/0!</v>
      </c>
      <c r="AY353" s="390">
        <f>AI353/'Приложение 1.1'!J351</f>
        <v>0</v>
      </c>
      <c r="AZ353" s="390">
        <v>730.08</v>
      </c>
      <c r="BA353" s="390">
        <v>2070.12</v>
      </c>
      <c r="BB353" s="390">
        <v>848.92</v>
      </c>
      <c r="BC353" s="390">
        <v>819.73</v>
      </c>
      <c r="BD353" s="390">
        <v>611.5</v>
      </c>
      <c r="BE353" s="390">
        <v>1080.04</v>
      </c>
      <c r="BF353" s="390">
        <v>2102000</v>
      </c>
      <c r="BG353" s="390">
        <f t="shared" si="363"/>
        <v>4422.8500000000004</v>
      </c>
      <c r="BH353" s="390">
        <v>8748.57</v>
      </c>
      <c r="BI353" s="390">
        <v>3389.61</v>
      </c>
      <c r="BJ353" s="390">
        <v>5995.76</v>
      </c>
      <c r="BK353" s="390">
        <v>548.62</v>
      </c>
      <c r="BL353" s="391" t="str">
        <f t="shared" si="364"/>
        <v xml:space="preserve"> </v>
      </c>
      <c r="BM353" s="391" t="e">
        <f t="shared" si="365"/>
        <v>#DIV/0!</v>
      </c>
      <c r="BN353" s="391" t="e">
        <f t="shared" si="366"/>
        <v>#DIV/0!</v>
      </c>
      <c r="BO353" s="391" t="e">
        <f t="shared" si="367"/>
        <v>#DIV/0!</v>
      </c>
      <c r="BP353" s="391" t="e">
        <f t="shared" si="368"/>
        <v>#DIV/0!</v>
      </c>
      <c r="BQ353" s="391" t="e">
        <f t="shared" si="369"/>
        <v>#DIV/0!</v>
      </c>
      <c r="BR353" s="391" t="e">
        <f t="shared" si="370"/>
        <v>#DIV/0!</v>
      </c>
      <c r="BS353" s="391" t="str">
        <f t="shared" si="371"/>
        <v xml:space="preserve"> </v>
      </c>
      <c r="BT353" s="391" t="e">
        <f t="shared" si="372"/>
        <v>#DIV/0!</v>
      </c>
      <c r="BU353" s="391" t="e">
        <f t="shared" si="373"/>
        <v>#DIV/0!</v>
      </c>
      <c r="BV353" s="391" t="e">
        <f t="shared" si="374"/>
        <v>#DIV/0!</v>
      </c>
      <c r="BW353" s="391" t="str">
        <f t="shared" si="375"/>
        <v xml:space="preserve"> </v>
      </c>
      <c r="BY353" s="388">
        <f t="shared" si="333"/>
        <v>2.0244911364095843</v>
      </c>
      <c r="BZ353" s="392">
        <f t="shared" si="334"/>
        <v>1.2282728135218361</v>
      </c>
      <c r="CA353" s="393">
        <f t="shared" si="345"/>
        <v>2276.7312433862435</v>
      </c>
      <c r="CB353" s="390">
        <f t="shared" si="351"/>
        <v>4621.88</v>
      </c>
      <c r="CC353" s="18" t="str">
        <f t="shared" si="352"/>
        <v xml:space="preserve"> </v>
      </c>
    </row>
    <row r="354" spans="1:81" s="26" customFormat="1" ht="9" customHeight="1">
      <c r="A354" s="368">
        <v>272</v>
      </c>
      <c r="B354" s="129" t="s">
        <v>946</v>
      </c>
      <c r="C354" s="361">
        <v>601.9</v>
      </c>
      <c r="D354" s="396"/>
      <c r="E354" s="361"/>
      <c r="F354" s="361"/>
      <c r="G354" s="361">
        <f>ROUND(H354+U354+X354+Z354+AB354+AD354+AF354+AH354+AI354+AJ354+AK354+AL354,2)</f>
        <v>1217200.1299999999</v>
      </c>
      <c r="H354" s="361">
        <f t="shared" si="350"/>
        <v>0</v>
      </c>
      <c r="I354" s="190">
        <v>0</v>
      </c>
      <c r="J354" s="190">
        <v>0</v>
      </c>
      <c r="K354" s="190">
        <v>0</v>
      </c>
      <c r="L354" s="190">
        <v>0</v>
      </c>
      <c r="M354" s="190">
        <v>0</v>
      </c>
      <c r="N354" s="361">
        <v>0</v>
      </c>
      <c r="O354" s="361">
        <v>0</v>
      </c>
      <c r="P354" s="361">
        <v>0</v>
      </c>
      <c r="Q354" s="361">
        <v>0</v>
      </c>
      <c r="R354" s="361">
        <v>0</v>
      </c>
      <c r="S354" s="361">
        <v>0</v>
      </c>
      <c r="T354" s="103">
        <v>0</v>
      </c>
      <c r="U354" s="361">
        <v>0</v>
      </c>
      <c r="V354" s="361" t="s">
        <v>976</v>
      </c>
      <c r="W354" s="19">
        <v>630</v>
      </c>
      <c r="X354" s="361">
        <v>1183481.55</v>
      </c>
      <c r="Y354" s="380">
        <v>0</v>
      </c>
      <c r="Z354" s="380">
        <v>0</v>
      </c>
      <c r="AA354" s="380">
        <v>0</v>
      </c>
      <c r="AB354" s="380">
        <v>0</v>
      </c>
      <c r="AC354" s="380">
        <v>0</v>
      </c>
      <c r="AD354" s="380">
        <v>0</v>
      </c>
      <c r="AE354" s="380">
        <v>0</v>
      </c>
      <c r="AF354" s="380">
        <v>0</v>
      </c>
      <c r="AG354" s="380">
        <v>0</v>
      </c>
      <c r="AH354" s="380">
        <v>0</v>
      </c>
      <c r="AI354" s="380">
        <v>0</v>
      </c>
      <c r="AJ354" s="380">
        <v>18707.400000000001</v>
      </c>
      <c r="AK354" s="380">
        <v>15011.18</v>
      </c>
      <c r="AL354" s="380">
        <v>0</v>
      </c>
      <c r="AN354" s="390">
        <f>I354/'Приложение 1.1'!J352</f>
        <v>0</v>
      </c>
      <c r="AO354" s="390" t="e">
        <f t="shared" si="353"/>
        <v>#DIV/0!</v>
      </c>
      <c r="AP354" s="390" t="e">
        <f t="shared" si="354"/>
        <v>#DIV/0!</v>
      </c>
      <c r="AQ354" s="390" t="e">
        <f t="shared" si="355"/>
        <v>#DIV/0!</v>
      </c>
      <c r="AR354" s="390" t="e">
        <f t="shared" si="356"/>
        <v>#DIV/0!</v>
      </c>
      <c r="AS354" s="390" t="e">
        <f t="shared" si="357"/>
        <v>#DIV/0!</v>
      </c>
      <c r="AT354" s="390" t="e">
        <f t="shared" si="358"/>
        <v>#DIV/0!</v>
      </c>
      <c r="AU354" s="390">
        <f t="shared" si="359"/>
        <v>1878.5421428571428</v>
      </c>
      <c r="AV354" s="390" t="e">
        <f t="shared" si="360"/>
        <v>#DIV/0!</v>
      </c>
      <c r="AW354" s="390" t="e">
        <f t="shared" si="361"/>
        <v>#DIV/0!</v>
      </c>
      <c r="AX354" s="390" t="e">
        <f t="shared" si="362"/>
        <v>#DIV/0!</v>
      </c>
      <c r="AY354" s="390">
        <f>AI354/'Приложение 1.1'!J352</f>
        <v>0</v>
      </c>
      <c r="AZ354" s="390">
        <v>730.08</v>
      </c>
      <c r="BA354" s="390">
        <v>2070.12</v>
      </c>
      <c r="BB354" s="390">
        <v>848.92</v>
      </c>
      <c r="BC354" s="390">
        <v>819.73</v>
      </c>
      <c r="BD354" s="390">
        <v>611.5</v>
      </c>
      <c r="BE354" s="390">
        <v>1080.04</v>
      </c>
      <c r="BF354" s="390">
        <v>2102000</v>
      </c>
      <c r="BG354" s="390">
        <f t="shared" si="363"/>
        <v>4422.8500000000004</v>
      </c>
      <c r="BH354" s="390">
        <v>8748.57</v>
      </c>
      <c r="BI354" s="390">
        <v>3389.61</v>
      </c>
      <c r="BJ354" s="390">
        <v>5995.76</v>
      </c>
      <c r="BK354" s="390">
        <v>548.62</v>
      </c>
      <c r="BL354" s="391" t="str">
        <f t="shared" si="364"/>
        <v xml:space="preserve"> </v>
      </c>
      <c r="BM354" s="391" t="e">
        <f t="shared" si="365"/>
        <v>#DIV/0!</v>
      </c>
      <c r="BN354" s="391" t="e">
        <f t="shared" si="366"/>
        <v>#DIV/0!</v>
      </c>
      <c r="BO354" s="391" t="e">
        <f t="shared" si="367"/>
        <v>#DIV/0!</v>
      </c>
      <c r="BP354" s="391" t="e">
        <f t="shared" si="368"/>
        <v>#DIV/0!</v>
      </c>
      <c r="BQ354" s="391" t="e">
        <f t="shared" si="369"/>
        <v>#DIV/0!</v>
      </c>
      <c r="BR354" s="391" t="e">
        <f t="shared" si="370"/>
        <v>#DIV/0!</v>
      </c>
      <c r="BS354" s="391" t="str">
        <f t="shared" si="371"/>
        <v xml:space="preserve"> </v>
      </c>
      <c r="BT354" s="391" t="e">
        <f t="shared" si="372"/>
        <v>#DIV/0!</v>
      </c>
      <c r="BU354" s="391" t="e">
        <f t="shared" si="373"/>
        <v>#DIV/0!</v>
      </c>
      <c r="BV354" s="391" t="e">
        <f t="shared" si="374"/>
        <v>#DIV/0!</v>
      </c>
      <c r="BW354" s="391" t="str">
        <f t="shared" si="375"/>
        <v xml:space="preserve"> </v>
      </c>
      <c r="BY354" s="388">
        <f t="shared" si="333"/>
        <v>1.5369206376933269</v>
      </c>
      <c r="BZ354" s="392">
        <f t="shared" si="334"/>
        <v>1.2332548797871064</v>
      </c>
      <c r="CA354" s="393">
        <f t="shared" si="345"/>
        <v>1932.0636984126982</v>
      </c>
      <c r="CB354" s="390">
        <f t="shared" si="351"/>
        <v>4621.88</v>
      </c>
      <c r="CC354" s="18" t="str">
        <f t="shared" si="352"/>
        <v xml:space="preserve"> </v>
      </c>
    </row>
    <row r="355" spans="1:81" s="26" customFormat="1" ht="39.75" customHeight="1">
      <c r="A355" s="514" t="s">
        <v>36</v>
      </c>
      <c r="B355" s="514"/>
      <c r="C355" s="361">
        <f>SUM(C348:C354)</f>
        <v>2507.6999999999998</v>
      </c>
      <c r="D355" s="275"/>
      <c r="E355" s="269"/>
      <c r="F355" s="269"/>
      <c r="G355" s="361">
        <f>ROUND(SUM(G348:G354),2)</f>
        <v>7396075.4699999997</v>
      </c>
      <c r="H355" s="361">
        <f t="shared" ref="H355:AL355" si="376">SUM(H348:H354)</f>
        <v>0</v>
      </c>
      <c r="I355" s="361">
        <f t="shared" si="376"/>
        <v>0</v>
      </c>
      <c r="J355" s="361">
        <f t="shared" si="376"/>
        <v>0</v>
      </c>
      <c r="K355" s="361">
        <f t="shared" si="376"/>
        <v>0</v>
      </c>
      <c r="L355" s="361">
        <f t="shared" si="376"/>
        <v>0</v>
      </c>
      <c r="M355" s="361">
        <f t="shared" si="376"/>
        <v>0</v>
      </c>
      <c r="N355" s="361">
        <f t="shared" si="376"/>
        <v>0</v>
      </c>
      <c r="O355" s="361">
        <f t="shared" si="376"/>
        <v>0</v>
      </c>
      <c r="P355" s="361">
        <f t="shared" si="376"/>
        <v>0</v>
      </c>
      <c r="Q355" s="361">
        <f t="shared" si="376"/>
        <v>0</v>
      </c>
      <c r="R355" s="361">
        <f t="shared" si="376"/>
        <v>0</v>
      </c>
      <c r="S355" s="361">
        <f t="shared" si="376"/>
        <v>0</v>
      </c>
      <c r="T355" s="103">
        <f t="shared" si="376"/>
        <v>0</v>
      </c>
      <c r="U355" s="361">
        <f t="shared" si="376"/>
        <v>0</v>
      </c>
      <c r="V355" s="269" t="s">
        <v>388</v>
      </c>
      <c r="W355" s="361">
        <f t="shared" si="376"/>
        <v>2747.45</v>
      </c>
      <c r="X355" s="361">
        <f t="shared" si="376"/>
        <v>7111697.0100000007</v>
      </c>
      <c r="Y355" s="361">
        <f t="shared" si="376"/>
        <v>0</v>
      </c>
      <c r="Z355" s="361">
        <f t="shared" si="376"/>
        <v>0</v>
      </c>
      <c r="AA355" s="361">
        <f t="shared" si="376"/>
        <v>0</v>
      </c>
      <c r="AB355" s="361">
        <f t="shared" si="376"/>
        <v>0</v>
      </c>
      <c r="AC355" s="361">
        <f t="shared" si="376"/>
        <v>0</v>
      </c>
      <c r="AD355" s="361">
        <f t="shared" si="376"/>
        <v>0</v>
      </c>
      <c r="AE355" s="361">
        <f t="shared" si="376"/>
        <v>0</v>
      </c>
      <c r="AF355" s="361">
        <f t="shared" si="376"/>
        <v>0</v>
      </c>
      <c r="AG355" s="361">
        <f t="shared" si="376"/>
        <v>0</v>
      </c>
      <c r="AH355" s="361">
        <f t="shared" si="376"/>
        <v>0</v>
      </c>
      <c r="AI355" s="361">
        <f t="shared" si="376"/>
        <v>0</v>
      </c>
      <c r="AJ355" s="361">
        <f t="shared" si="376"/>
        <v>176823.50000000003</v>
      </c>
      <c r="AK355" s="361">
        <f t="shared" si="376"/>
        <v>107554.95999999999</v>
      </c>
      <c r="AL355" s="361">
        <f t="shared" si="376"/>
        <v>0</v>
      </c>
      <c r="AN355" s="390">
        <f>I355/'Приложение 1.1'!J353</f>
        <v>0</v>
      </c>
      <c r="AO355" s="390" t="e">
        <f t="shared" si="353"/>
        <v>#DIV/0!</v>
      </c>
      <c r="AP355" s="390" t="e">
        <f t="shared" si="354"/>
        <v>#DIV/0!</v>
      </c>
      <c r="AQ355" s="390" t="e">
        <f t="shared" si="355"/>
        <v>#DIV/0!</v>
      </c>
      <c r="AR355" s="390" t="e">
        <f t="shared" si="356"/>
        <v>#DIV/0!</v>
      </c>
      <c r="AS355" s="390" t="e">
        <f t="shared" si="357"/>
        <v>#DIV/0!</v>
      </c>
      <c r="AT355" s="390" t="e">
        <f t="shared" si="358"/>
        <v>#DIV/0!</v>
      </c>
      <c r="AU355" s="390">
        <f t="shared" si="359"/>
        <v>2588.4718593604985</v>
      </c>
      <c r="AV355" s="390" t="e">
        <f t="shared" si="360"/>
        <v>#DIV/0!</v>
      </c>
      <c r="AW355" s="390" t="e">
        <f t="shared" si="361"/>
        <v>#DIV/0!</v>
      </c>
      <c r="AX355" s="390" t="e">
        <f t="shared" si="362"/>
        <v>#DIV/0!</v>
      </c>
      <c r="AY355" s="390">
        <f>AI355/'Приложение 1.1'!J353</f>
        <v>0</v>
      </c>
      <c r="AZ355" s="390">
        <v>730.08</v>
      </c>
      <c r="BA355" s="390">
        <v>2070.12</v>
      </c>
      <c r="BB355" s="390">
        <v>848.92</v>
      </c>
      <c r="BC355" s="390">
        <v>819.73</v>
      </c>
      <c r="BD355" s="390">
        <v>611.5</v>
      </c>
      <c r="BE355" s="390">
        <v>1080.04</v>
      </c>
      <c r="BF355" s="390">
        <v>2102000</v>
      </c>
      <c r="BG355" s="390">
        <f t="shared" si="363"/>
        <v>4422.8500000000004</v>
      </c>
      <c r="BH355" s="390">
        <v>8748.57</v>
      </c>
      <c r="BI355" s="390">
        <v>3389.61</v>
      </c>
      <c r="BJ355" s="390">
        <v>5995.76</v>
      </c>
      <c r="BK355" s="390">
        <v>548.62</v>
      </c>
      <c r="BL355" s="391" t="str">
        <f t="shared" si="364"/>
        <v xml:space="preserve"> </v>
      </c>
      <c r="BM355" s="391" t="e">
        <f t="shared" si="365"/>
        <v>#DIV/0!</v>
      </c>
      <c r="BN355" s="391" t="e">
        <f t="shared" si="366"/>
        <v>#DIV/0!</v>
      </c>
      <c r="BO355" s="391" t="e">
        <f t="shared" si="367"/>
        <v>#DIV/0!</v>
      </c>
      <c r="BP355" s="391" t="e">
        <f t="shared" si="368"/>
        <v>#DIV/0!</v>
      </c>
      <c r="BQ355" s="391" t="e">
        <f t="shared" si="369"/>
        <v>#DIV/0!</v>
      </c>
      <c r="BR355" s="391" t="e">
        <f t="shared" si="370"/>
        <v>#DIV/0!</v>
      </c>
      <c r="BS355" s="391" t="str">
        <f t="shared" si="371"/>
        <v xml:space="preserve"> </v>
      </c>
      <c r="BT355" s="391" t="e">
        <f t="shared" si="372"/>
        <v>#DIV/0!</v>
      </c>
      <c r="BU355" s="391" t="e">
        <f t="shared" si="373"/>
        <v>#DIV/0!</v>
      </c>
      <c r="BV355" s="391" t="e">
        <f t="shared" si="374"/>
        <v>#DIV/0!</v>
      </c>
      <c r="BW355" s="391" t="str">
        <f t="shared" si="375"/>
        <v xml:space="preserve"> </v>
      </c>
      <c r="BY355" s="388">
        <f t="shared" si="333"/>
        <v>2.390774684726142</v>
      </c>
      <c r="BZ355" s="392">
        <f t="shared" si="334"/>
        <v>1.4542166374081089</v>
      </c>
      <c r="CA355" s="393">
        <f t="shared" si="345"/>
        <v>2691.9781870461702</v>
      </c>
      <c r="CB355" s="390">
        <f t="shared" si="351"/>
        <v>4621.88</v>
      </c>
      <c r="CC355" s="18" t="str">
        <f t="shared" si="352"/>
        <v xml:space="preserve"> </v>
      </c>
    </row>
    <row r="356" spans="1:81" s="26" customFormat="1" ht="12.75" customHeight="1">
      <c r="A356" s="433" t="s">
        <v>40</v>
      </c>
      <c r="B356" s="434"/>
      <c r="C356" s="434"/>
      <c r="D356" s="434"/>
      <c r="E356" s="434"/>
      <c r="F356" s="434"/>
      <c r="G356" s="434"/>
      <c r="H356" s="434"/>
      <c r="I356" s="434"/>
      <c r="J356" s="434"/>
      <c r="K356" s="434"/>
      <c r="L356" s="434"/>
      <c r="M356" s="434"/>
      <c r="N356" s="434"/>
      <c r="O356" s="434"/>
      <c r="P356" s="434"/>
      <c r="Q356" s="434"/>
      <c r="R356" s="434"/>
      <c r="S356" s="434"/>
      <c r="T356" s="434"/>
      <c r="U356" s="434"/>
      <c r="V356" s="434"/>
      <c r="W356" s="434"/>
      <c r="X356" s="434"/>
      <c r="Y356" s="434"/>
      <c r="Z356" s="434"/>
      <c r="AA356" s="434"/>
      <c r="AB356" s="434"/>
      <c r="AC356" s="434"/>
      <c r="AD356" s="434"/>
      <c r="AE356" s="434"/>
      <c r="AF356" s="434"/>
      <c r="AG356" s="434"/>
      <c r="AH356" s="434"/>
      <c r="AI356" s="434"/>
      <c r="AJ356" s="434"/>
      <c r="AK356" s="434"/>
      <c r="AL356" s="435"/>
      <c r="AN356" s="390" t="e">
        <f>I356/'Приложение 1.1'!J354</f>
        <v>#DIV/0!</v>
      </c>
      <c r="AO356" s="390" t="e">
        <f t="shared" si="353"/>
        <v>#DIV/0!</v>
      </c>
      <c r="AP356" s="390" t="e">
        <f t="shared" si="354"/>
        <v>#DIV/0!</v>
      </c>
      <c r="AQ356" s="390" t="e">
        <f t="shared" si="355"/>
        <v>#DIV/0!</v>
      </c>
      <c r="AR356" s="390" t="e">
        <f t="shared" si="356"/>
        <v>#DIV/0!</v>
      </c>
      <c r="AS356" s="390" t="e">
        <f t="shared" si="357"/>
        <v>#DIV/0!</v>
      </c>
      <c r="AT356" s="390" t="e">
        <f t="shared" si="358"/>
        <v>#DIV/0!</v>
      </c>
      <c r="AU356" s="390" t="e">
        <f t="shared" si="359"/>
        <v>#DIV/0!</v>
      </c>
      <c r="AV356" s="390" t="e">
        <f t="shared" si="360"/>
        <v>#DIV/0!</v>
      </c>
      <c r="AW356" s="390" t="e">
        <f t="shared" si="361"/>
        <v>#DIV/0!</v>
      </c>
      <c r="AX356" s="390" t="e">
        <f t="shared" si="362"/>
        <v>#DIV/0!</v>
      </c>
      <c r="AY356" s="390" t="e">
        <f>AI356/'Приложение 1.1'!J354</f>
        <v>#DIV/0!</v>
      </c>
      <c r="AZ356" s="390">
        <v>730.08</v>
      </c>
      <c r="BA356" s="390">
        <v>2070.12</v>
      </c>
      <c r="BB356" s="390">
        <v>848.92</v>
      </c>
      <c r="BC356" s="390">
        <v>819.73</v>
      </c>
      <c r="BD356" s="390">
        <v>611.5</v>
      </c>
      <c r="BE356" s="390">
        <v>1080.04</v>
      </c>
      <c r="BF356" s="390">
        <v>2102000</v>
      </c>
      <c r="BG356" s="390">
        <f t="shared" si="363"/>
        <v>4422.8500000000004</v>
      </c>
      <c r="BH356" s="390">
        <v>8748.57</v>
      </c>
      <c r="BI356" s="390">
        <v>3389.61</v>
      </c>
      <c r="BJ356" s="390">
        <v>5995.76</v>
      </c>
      <c r="BK356" s="390">
        <v>548.62</v>
      </c>
      <c r="BL356" s="391" t="e">
        <f t="shared" si="364"/>
        <v>#DIV/0!</v>
      </c>
      <c r="BM356" s="391" t="e">
        <f t="shared" si="365"/>
        <v>#DIV/0!</v>
      </c>
      <c r="BN356" s="391" t="e">
        <f t="shared" si="366"/>
        <v>#DIV/0!</v>
      </c>
      <c r="BO356" s="391" t="e">
        <f t="shared" si="367"/>
        <v>#DIV/0!</v>
      </c>
      <c r="BP356" s="391" t="e">
        <f t="shared" si="368"/>
        <v>#DIV/0!</v>
      </c>
      <c r="BQ356" s="391" t="e">
        <f t="shared" si="369"/>
        <v>#DIV/0!</v>
      </c>
      <c r="BR356" s="391" t="e">
        <f t="shared" si="370"/>
        <v>#DIV/0!</v>
      </c>
      <c r="BS356" s="391" t="e">
        <f t="shared" si="371"/>
        <v>#DIV/0!</v>
      </c>
      <c r="BT356" s="391" t="e">
        <f t="shared" si="372"/>
        <v>#DIV/0!</v>
      </c>
      <c r="BU356" s="391" t="e">
        <f t="shared" si="373"/>
        <v>#DIV/0!</v>
      </c>
      <c r="BV356" s="391" t="e">
        <f t="shared" si="374"/>
        <v>#DIV/0!</v>
      </c>
      <c r="BW356" s="391" t="e">
        <f t="shared" si="375"/>
        <v>#DIV/0!</v>
      </c>
      <c r="BY356" s="388" t="e">
        <f t="shared" si="333"/>
        <v>#DIV/0!</v>
      </c>
      <c r="BZ356" s="392" t="e">
        <f t="shared" si="334"/>
        <v>#DIV/0!</v>
      </c>
      <c r="CA356" s="393" t="e">
        <f t="shared" si="345"/>
        <v>#DIV/0!</v>
      </c>
      <c r="CB356" s="390">
        <f t="shared" si="351"/>
        <v>4621.88</v>
      </c>
      <c r="CC356" s="18" t="e">
        <f t="shared" si="352"/>
        <v>#DIV/0!</v>
      </c>
    </row>
    <row r="357" spans="1:81" s="26" customFormat="1" ht="9" customHeight="1">
      <c r="A357" s="368">
        <v>273</v>
      </c>
      <c r="B357" s="129" t="s">
        <v>952</v>
      </c>
      <c r="C357" s="361">
        <v>366.74</v>
      </c>
      <c r="D357" s="396"/>
      <c r="E357" s="361"/>
      <c r="F357" s="361"/>
      <c r="G357" s="178">
        <f>ROUND(H357+U357+X357+Z357+AB357+AD357+AF357+AH357+AI357+AJ357+AK357+AL357,2)</f>
        <v>1343411.91</v>
      </c>
      <c r="H357" s="361">
        <f>I357+K357+M357+O357+Q357+S357</f>
        <v>0</v>
      </c>
      <c r="I357" s="190">
        <v>0</v>
      </c>
      <c r="J357" s="190">
        <v>0</v>
      </c>
      <c r="K357" s="190">
        <v>0</v>
      </c>
      <c r="L357" s="190">
        <v>0</v>
      </c>
      <c r="M357" s="190">
        <v>0</v>
      </c>
      <c r="N357" s="361">
        <v>0</v>
      </c>
      <c r="O357" s="361">
        <v>0</v>
      </c>
      <c r="P357" s="361">
        <v>0</v>
      </c>
      <c r="Q357" s="361">
        <v>0</v>
      </c>
      <c r="R357" s="361">
        <v>0</v>
      </c>
      <c r="S357" s="361">
        <v>0</v>
      </c>
      <c r="T357" s="103">
        <v>0</v>
      </c>
      <c r="U357" s="361">
        <v>0</v>
      </c>
      <c r="V357" s="361" t="s">
        <v>976</v>
      </c>
      <c r="W357" s="380">
        <v>333.5</v>
      </c>
      <c r="X357" s="361">
        <v>1299696.1399999999</v>
      </c>
      <c r="Y357" s="380">
        <v>0</v>
      </c>
      <c r="Z357" s="380">
        <v>0</v>
      </c>
      <c r="AA357" s="380">
        <v>0</v>
      </c>
      <c r="AB357" s="380">
        <v>0</v>
      </c>
      <c r="AC357" s="380">
        <v>0</v>
      </c>
      <c r="AD357" s="380">
        <v>0</v>
      </c>
      <c r="AE357" s="380">
        <v>0</v>
      </c>
      <c r="AF357" s="380">
        <v>0</v>
      </c>
      <c r="AG357" s="380">
        <v>0</v>
      </c>
      <c r="AH357" s="380">
        <v>0</v>
      </c>
      <c r="AI357" s="380">
        <v>0</v>
      </c>
      <c r="AJ357" s="380">
        <v>27208.3</v>
      </c>
      <c r="AK357" s="380">
        <v>16507.47</v>
      </c>
      <c r="AL357" s="380">
        <v>0</v>
      </c>
      <c r="AN357" s="390">
        <f>I357/'Приложение 1.1'!J355</f>
        <v>0</v>
      </c>
      <c r="AO357" s="390" t="e">
        <f t="shared" si="353"/>
        <v>#DIV/0!</v>
      </c>
      <c r="AP357" s="390" t="e">
        <f t="shared" si="354"/>
        <v>#DIV/0!</v>
      </c>
      <c r="AQ357" s="390" t="e">
        <f t="shared" si="355"/>
        <v>#DIV/0!</v>
      </c>
      <c r="AR357" s="390" t="e">
        <f t="shared" si="356"/>
        <v>#DIV/0!</v>
      </c>
      <c r="AS357" s="390" t="e">
        <f t="shared" si="357"/>
        <v>#DIV/0!</v>
      </c>
      <c r="AT357" s="390" t="e">
        <f t="shared" si="358"/>
        <v>#DIV/0!</v>
      </c>
      <c r="AU357" s="390">
        <f t="shared" si="359"/>
        <v>3897.1398500749624</v>
      </c>
      <c r="AV357" s="390" t="e">
        <f t="shared" si="360"/>
        <v>#DIV/0!</v>
      </c>
      <c r="AW357" s="390" t="e">
        <f t="shared" si="361"/>
        <v>#DIV/0!</v>
      </c>
      <c r="AX357" s="390" t="e">
        <f t="shared" si="362"/>
        <v>#DIV/0!</v>
      </c>
      <c r="AY357" s="390">
        <f>AI357/'Приложение 1.1'!J355</f>
        <v>0</v>
      </c>
      <c r="AZ357" s="390">
        <v>730.08</v>
      </c>
      <c r="BA357" s="390">
        <v>2070.12</v>
      </c>
      <c r="BB357" s="390">
        <v>848.92</v>
      </c>
      <c r="BC357" s="390">
        <v>819.73</v>
      </c>
      <c r="BD357" s="390">
        <v>611.5</v>
      </c>
      <c r="BE357" s="390">
        <v>1080.04</v>
      </c>
      <c r="BF357" s="390">
        <v>2102000</v>
      </c>
      <c r="BG357" s="390">
        <f t="shared" si="363"/>
        <v>4422.8500000000004</v>
      </c>
      <c r="BH357" s="390">
        <v>8748.57</v>
      </c>
      <c r="BI357" s="390">
        <v>3389.61</v>
      </c>
      <c r="BJ357" s="390">
        <v>5995.76</v>
      </c>
      <c r="BK357" s="390">
        <v>548.62</v>
      </c>
      <c r="BL357" s="391" t="str">
        <f t="shared" si="364"/>
        <v xml:space="preserve"> </v>
      </c>
      <c r="BM357" s="391" t="e">
        <f t="shared" si="365"/>
        <v>#DIV/0!</v>
      </c>
      <c r="BN357" s="391" t="e">
        <f t="shared" si="366"/>
        <v>#DIV/0!</v>
      </c>
      <c r="BO357" s="391" t="e">
        <f t="shared" si="367"/>
        <v>#DIV/0!</v>
      </c>
      <c r="BP357" s="391" t="e">
        <f t="shared" si="368"/>
        <v>#DIV/0!</v>
      </c>
      <c r="BQ357" s="391" t="e">
        <f t="shared" si="369"/>
        <v>#DIV/0!</v>
      </c>
      <c r="BR357" s="391" t="e">
        <f t="shared" si="370"/>
        <v>#DIV/0!</v>
      </c>
      <c r="BS357" s="391" t="str">
        <f t="shared" si="371"/>
        <v xml:space="preserve"> </v>
      </c>
      <c r="BT357" s="391" t="e">
        <f t="shared" si="372"/>
        <v>#DIV/0!</v>
      </c>
      <c r="BU357" s="391" t="e">
        <f t="shared" si="373"/>
        <v>#DIV/0!</v>
      </c>
      <c r="BV357" s="391" t="e">
        <f t="shared" si="374"/>
        <v>#DIV/0!</v>
      </c>
      <c r="BW357" s="391" t="str">
        <f t="shared" si="375"/>
        <v xml:space="preserve"> </v>
      </c>
      <c r="BY357" s="388">
        <f t="shared" si="333"/>
        <v>2.0253132935229079</v>
      </c>
      <c r="BZ357" s="392">
        <f t="shared" si="334"/>
        <v>1.2287720450535535</v>
      </c>
      <c r="CA357" s="393">
        <f t="shared" si="345"/>
        <v>4028.2216191904045</v>
      </c>
      <c r="CB357" s="390">
        <f t="shared" si="351"/>
        <v>4621.88</v>
      </c>
      <c r="CC357" s="18" t="str">
        <f t="shared" si="352"/>
        <v xml:space="preserve"> </v>
      </c>
    </row>
    <row r="358" spans="1:81" s="26" customFormat="1" ht="33.75" customHeight="1">
      <c r="A358" s="514" t="s">
        <v>39</v>
      </c>
      <c r="B358" s="514"/>
      <c r="C358" s="361">
        <f>SUM(C357)</f>
        <v>366.74</v>
      </c>
      <c r="D358" s="275"/>
      <c r="E358" s="269"/>
      <c r="F358" s="269"/>
      <c r="G358" s="361">
        <f>ROUND(SUM(G357),2)</f>
        <v>1343411.91</v>
      </c>
      <c r="H358" s="361">
        <f t="shared" ref="H358:AL358" si="377">SUM(H357)</f>
        <v>0</v>
      </c>
      <c r="I358" s="361">
        <f t="shared" si="377"/>
        <v>0</v>
      </c>
      <c r="J358" s="361">
        <f t="shared" si="377"/>
        <v>0</v>
      </c>
      <c r="K358" s="361">
        <f t="shared" si="377"/>
        <v>0</v>
      </c>
      <c r="L358" s="361">
        <f t="shared" si="377"/>
        <v>0</v>
      </c>
      <c r="M358" s="361">
        <f t="shared" si="377"/>
        <v>0</v>
      </c>
      <c r="N358" s="361">
        <f t="shared" si="377"/>
        <v>0</v>
      </c>
      <c r="O358" s="361">
        <f t="shared" si="377"/>
        <v>0</v>
      </c>
      <c r="P358" s="361">
        <f t="shared" si="377"/>
        <v>0</v>
      </c>
      <c r="Q358" s="361">
        <f t="shared" si="377"/>
        <v>0</v>
      </c>
      <c r="R358" s="361">
        <f t="shared" si="377"/>
        <v>0</v>
      </c>
      <c r="S358" s="361">
        <f t="shared" si="377"/>
        <v>0</v>
      </c>
      <c r="T358" s="103">
        <f t="shared" si="377"/>
        <v>0</v>
      </c>
      <c r="U358" s="361">
        <f t="shared" si="377"/>
        <v>0</v>
      </c>
      <c r="V358" s="269" t="s">
        <v>388</v>
      </c>
      <c r="W358" s="361">
        <f t="shared" si="377"/>
        <v>333.5</v>
      </c>
      <c r="X358" s="361">
        <f t="shared" si="377"/>
        <v>1299696.1399999999</v>
      </c>
      <c r="Y358" s="361">
        <f t="shared" si="377"/>
        <v>0</v>
      </c>
      <c r="Z358" s="361">
        <f t="shared" si="377"/>
        <v>0</v>
      </c>
      <c r="AA358" s="361">
        <f t="shared" si="377"/>
        <v>0</v>
      </c>
      <c r="AB358" s="361">
        <f t="shared" si="377"/>
        <v>0</v>
      </c>
      <c r="AC358" s="361">
        <f t="shared" si="377"/>
        <v>0</v>
      </c>
      <c r="AD358" s="361">
        <f t="shared" si="377"/>
        <v>0</v>
      </c>
      <c r="AE358" s="361">
        <f t="shared" si="377"/>
        <v>0</v>
      </c>
      <c r="AF358" s="361">
        <f t="shared" si="377"/>
        <v>0</v>
      </c>
      <c r="AG358" s="361">
        <f t="shared" si="377"/>
        <v>0</v>
      </c>
      <c r="AH358" s="361">
        <f t="shared" si="377"/>
        <v>0</v>
      </c>
      <c r="AI358" s="361">
        <f t="shared" si="377"/>
        <v>0</v>
      </c>
      <c r="AJ358" s="361">
        <f t="shared" si="377"/>
        <v>27208.3</v>
      </c>
      <c r="AK358" s="361">
        <f t="shared" si="377"/>
        <v>16507.47</v>
      </c>
      <c r="AL358" s="361">
        <f t="shared" si="377"/>
        <v>0</v>
      </c>
      <c r="AN358" s="390">
        <f>I358/'Приложение 1.1'!J356</f>
        <v>0</v>
      </c>
      <c r="AO358" s="390" t="e">
        <f t="shared" si="353"/>
        <v>#DIV/0!</v>
      </c>
      <c r="AP358" s="390" t="e">
        <f t="shared" si="354"/>
        <v>#DIV/0!</v>
      </c>
      <c r="AQ358" s="390" t="e">
        <f t="shared" si="355"/>
        <v>#DIV/0!</v>
      </c>
      <c r="AR358" s="390" t="e">
        <f t="shared" si="356"/>
        <v>#DIV/0!</v>
      </c>
      <c r="AS358" s="390" t="e">
        <f t="shared" si="357"/>
        <v>#DIV/0!</v>
      </c>
      <c r="AT358" s="390" t="e">
        <f t="shared" si="358"/>
        <v>#DIV/0!</v>
      </c>
      <c r="AU358" s="390">
        <f t="shared" si="359"/>
        <v>3897.1398500749624</v>
      </c>
      <c r="AV358" s="390" t="e">
        <f t="shared" si="360"/>
        <v>#DIV/0!</v>
      </c>
      <c r="AW358" s="390" t="e">
        <f t="shared" si="361"/>
        <v>#DIV/0!</v>
      </c>
      <c r="AX358" s="390" t="e">
        <f t="shared" si="362"/>
        <v>#DIV/0!</v>
      </c>
      <c r="AY358" s="390">
        <f>AI358/'Приложение 1.1'!J356</f>
        <v>0</v>
      </c>
      <c r="AZ358" s="390">
        <v>730.08</v>
      </c>
      <c r="BA358" s="390">
        <v>2070.12</v>
      </c>
      <c r="BB358" s="390">
        <v>848.92</v>
      </c>
      <c r="BC358" s="390">
        <v>819.73</v>
      </c>
      <c r="BD358" s="390">
        <v>611.5</v>
      </c>
      <c r="BE358" s="390">
        <v>1080.04</v>
      </c>
      <c r="BF358" s="390">
        <v>2102000</v>
      </c>
      <c r="BG358" s="390">
        <f t="shared" si="363"/>
        <v>4422.8500000000004</v>
      </c>
      <c r="BH358" s="390">
        <v>8748.57</v>
      </c>
      <c r="BI358" s="390">
        <v>3389.61</v>
      </c>
      <c r="BJ358" s="390">
        <v>5995.76</v>
      </c>
      <c r="BK358" s="390">
        <v>548.62</v>
      </c>
      <c r="BL358" s="391" t="str">
        <f t="shared" si="364"/>
        <v xml:space="preserve"> </v>
      </c>
      <c r="BM358" s="391" t="e">
        <f t="shared" si="365"/>
        <v>#DIV/0!</v>
      </c>
      <c r="BN358" s="391" t="e">
        <f t="shared" si="366"/>
        <v>#DIV/0!</v>
      </c>
      <c r="BO358" s="391" t="e">
        <f t="shared" si="367"/>
        <v>#DIV/0!</v>
      </c>
      <c r="BP358" s="391" t="e">
        <f t="shared" si="368"/>
        <v>#DIV/0!</v>
      </c>
      <c r="BQ358" s="391" t="e">
        <f t="shared" si="369"/>
        <v>#DIV/0!</v>
      </c>
      <c r="BR358" s="391" t="e">
        <f t="shared" si="370"/>
        <v>#DIV/0!</v>
      </c>
      <c r="BS358" s="391" t="str">
        <f t="shared" si="371"/>
        <v xml:space="preserve"> </v>
      </c>
      <c r="BT358" s="391" t="e">
        <f t="shared" si="372"/>
        <v>#DIV/0!</v>
      </c>
      <c r="BU358" s="391" t="e">
        <f t="shared" si="373"/>
        <v>#DIV/0!</v>
      </c>
      <c r="BV358" s="391" t="e">
        <f t="shared" si="374"/>
        <v>#DIV/0!</v>
      </c>
      <c r="BW358" s="391" t="str">
        <f t="shared" si="375"/>
        <v xml:space="preserve"> </v>
      </c>
      <c r="BY358" s="388">
        <f t="shared" si="333"/>
        <v>2.0253132935229079</v>
      </c>
      <c r="BZ358" s="392">
        <f t="shared" si="334"/>
        <v>1.2287720450535535</v>
      </c>
      <c r="CA358" s="393">
        <f t="shared" si="345"/>
        <v>4028.2216191904045</v>
      </c>
      <c r="CB358" s="390">
        <f t="shared" si="351"/>
        <v>4621.88</v>
      </c>
      <c r="CC358" s="18" t="str">
        <f t="shared" si="352"/>
        <v xml:space="preserve"> </v>
      </c>
    </row>
    <row r="359" spans="1:81" s="26" customFormat="1" ht="13.5" customHeight="1">
      <c r="A359" s="433" t="s">
        <v>45</v>
      </c>
      <c r="B359" s="434"/>
      <c r="C359" s="434"/>
      <c r="D359" s="434"/>
      <c r="E359" s="434"/>
      <c r="F359" s="434"/>
      <c r="G359" s="434"/>
      <c r="H359" s="434"/>
      <c r="I359" s="434"/>
      <c r="J359" s="434"/>
      <c r="K359" s="434"/>
      <c r="L359" s="434"/>
      <c r="M359" s="434"/>
      <c r="N359" s="434"/>
      <c r="O359" s="434"/>
      <c r="P359" s="434"/>
      <c r="Q359" s="434"/>
      <c r="R359" s="434"/>
      <c r="S359" s="434"/>
      <c r="T359" s="434"/>
      <c r="U359" s="434"/>
      <c r="V359" s="434"/>
      <c r="W359" s="434"/>
      <c r="X359" s="434"/>
      <c r="Y359" s="434"/>
      <c r="Z359" s="434"/>
      <c r="AA359" s="434"/>
      <c r="AB359" s="434"/>
      <c r="AC359" s="434"/>
      <c r="AD359" s="434"/>
      <c r="AE359" s="434"/>
      <c r="AF359" s="434"/>
      <c r="AG359" s="434"/>
      <c r="AH359" s="434"/>
      <c r="AI359" s="434"/>
      <c r="AJ359" s="434"/>
      <c r="AK359" s="434"/>
      <c r="AL359" s="435"/>
      <c r="AN359" s="390" t="e">
        <f>I359/'Приложение 1.1'!J357</f>
        <v>#DIV/0!</v>
      </c>
      <c r="AO359" s="390" t="e">
        <f t="shared" si="353"/>
        <v>#DIV/0!</v>
      </c>
      <c r="AP359" s="390" t="e">
        <f t="shared" si="354"/>
        <v>#DIV/0!</v>
      </c>
      <c r="AQ359" s="390" t="e">
        <f t="shared" si="355"/>
        <v>#DIV/0!</v>
      </c>
      <c r="AR359" s="390" t="e">
        <f t="shared" si="356"/>
        <v>#DIV/0!</v>
      </c>
      <c r="AS359" s="390" t="e">
        <f t="shared" si="357"/>
        <v>#DIV/0!</v>
      </c>
      <c r="AT359" s="390" t="e">
        <f t="shared" si="358"/>
        <v>#DIV/0!</v>
      </c>
      <c r="AU359" s="390" t="e">
        <f t="shared" si="359"/>
        <v>#DIV/0!</v>
      </c>
      <c r="AV359" s="390" t="e">
        <f t="shared" si="360"/>
        <v>#DIV/0!</v>
      </c>
      <c r="AW359" s="390" t="e">
        <f t="shared" si="361"/>
        <v>#DIV/0!</v>
      </c>
      <c r="AX359" s="390" t="e">
        <f t="shared" si="362"/>
        <v>#DIV/0!</v>
      </c>
      <c r="AY359" s="390" t="e">
        <f>AI359/'Приложение 1.1'!J357</f>
        <v>#DIV/0!</v>
      </c>
      <c r="AZ359" s="390">
        <v>730.08</v>
      </c>
      <c r="BA359" s="390">
        <v>2070.12</v>
      </c>
      <c r="BB359" s="390">
        <v>848.92</v>
      </c>
      <c r="BC359" s="390">
        <v>819.73</v>
      </c>
      <c r="BD359" s="390">
        <v>611.5</v>
      </c>
      <c r="BE359" s="390">
        <v>1080.04</v>
      </c>
      <c r="BF359" s="390">
        <v>2102000</v>
      </c>
      <c r="BG359" s="390">
        <f t="shared" si="363"/>
        <v>4422.8500000000004</v>
      </c>
      <c r="BH359" s="390">
        <v>8748.57</v>
      </c>
      <c r="BI359" s="390">
        <v>3389.61</v>
      </c>
      <c r="BJ359" s="390">
        <v>5995.76</v>
      </c>
      <c r="BK359" s="390">
        <v>548.62</v>
      </c>
      <c r="BL359" s="391" t="e">
        <f t="shared" si="364"/>
        <v>#DIV/0!</v>
      </c>
      <c r="BM359" s="391" t="e">
        <f t="shared" si="365"/>
        <v>#DIV/0!</v>
      </c>
      <c r="BN359" s="391" t="e">
        <f t="shared" si="366"/>
        <v>#DIV/0!</v>
      </c>
      <c r="BO359" s="391" t="e">
        <f t="shared" si="367"/>
        <v>#DIV/0!</v>
      </c>
      <c r="BP359" s="391" t="e">
        <f t="shared" si="368"/>
        <v>#DIV/0!</v>
      </c>
      <c r="BQ359" s="391" t="e">
        <f t="shared" si="369"/>
        <v>#DIV/0!</v>
      </c>
      <c r="BR359" s="391" t="e">
        <f t="shared" si="370"/>
        <v>#DIV/0!</v>
      </c>
      <c r="BS359" s="391" t="e">
        <f t="shared" si="371"/>
        <v>#DIV/0!</v>
      </c>
      <c r="BT359" s="391" t="e">
        <f t="shared" si="372"/>
        <v>#DIV/0!</v>
      </c>
      <c r="BU359" s="391" t="e">
        <f t="shared" si="373"/>
        <v>#DIV/0!</v>
      </c>
      <c r="BV359" s="391" t="e">
        <f t="shared" si="374"/>
        <v>#DIV/0!</v>
      </c>
      <c r="BW359" s="391" t="e">
        <f t="shared" si="375"/>
        <v>#DIV/0!</v>
      </c>
      <c r="BY359" s="388" t="e">
        <f t="shared" si="333"/>
        <v>#DIV/0!</v>
      </c>
      <c r="BZ359" s="392" t="e">
        <f t="shared" si="334"/>
        <v>#DIV/0!</v>
      </c>
      <c r="CA359" s="393" t="e">
        <f t="shared" si="345"/>
        <v>#DIV/0!</v>
      </c>
      <c r="CB359" s="390">
        <f t="shared" si="351"/>
        <v>4621.88</v>
      </c>
      <c r="CC359" s="18" t="e">
        <f t="shared" si="352"/>
        <v>#DIV/0!</v>
      </c>
    </row>
    <row r="360" spans="1:81" s="26" customFormat="1" ht="9" customHeight="1">
      <c r="A360" s="368">
        <v>274</v>
      </c>
      <c r="B360" s="129" t="s">
        <v>953</v>
      </c>
      <c r="C360" s="361">
        <v>1289.5999999999999</v>
      </c>
      <c r="D360" s="396"/>
      <c r="E360" s="361"/>
      <c r="F360" s="361"/>
      <c r="G360" s="178">
        <f t="shared" ref="G360:G368" si="378">ROUND(H360+U360+X360+Z360+AB360+AD360+AF360+AH360+AI360+AJ360+AK360+AL360,2)</f>
        <v>2175321.7000000002</v>
      </c>
      <c r="H360" s="361">
        <f t="shared" ref="H360:H368" si="379">I360+K360+M360+O360+Q360+S360</f>
        <v>0</v>
      </c>
      <c r="I360" s="190">
        <v>0</v>
      </c>
      <c r="J360" s="190">
        <v>0</v>
      </c>
      <c r="K360" s="190">
        <v>0</v>
      </c>
      <c r="L360" s="190">
        <v>0</v>
      </c>
      <c r="M360" s="190">
        <v>0</v>
      </c>
      <c r="N360" s="361">
        <v>0</v>
      </c>
      <c r="O360" s="361">
        <v>0</v>
      </c>
      <c r="P360" s="361">
        <v>0</v>
      </c>
      <c r="Q360" s="361">
        <v>0</v>
      </c>
      <c r="R360" s="361">
        <v>0</v>
      </c>
      <c r="S360" s="361">
        <v>0</v>
      </c>
      <c r="T360" s="103">
        <v>0</v>
      </c>
      <c r="U360" s="361">
        <v>0</v>
      </c>
      <c r="V360" s="361" t="s">
        <v>976</v>
      </c>
      <c r="W360" s="380">
        <v>579</v>
      </c>
      <c r="X360" s="361">
        <v>2108712.62</v>
      </c>
      <c r="Y360" s="380">
        <v>0</v>
      </c>
      <c r="Z360" s="380">
        <v>0</v>
      </c>
      <c r="AA360" s="380">
        <v>0</v>
      </c>
      <c r="AB360" s="380">
        <v>0</v>
      </c>
      <c r="AC360" s="380">
        <v>0</v>
      </c>
      <c r="AD360" s="380">
        <v>0</v>
      </c>
      <c r="AE360" s="380">
        <v>0</v>
      </c>
      <c r="AF360" s="380">
        <v>0</v>
      </c>
      <c r="AG360" s="380">
        <v>0</v>
      </c>
      <c r="AH360" s="380">
        <v>0</v>
      </c>
      <c r="AI360" s="380">
        <v>0</v>
      </c>
      <c r="AJ360" s="380">
        <v>44406.05</v>
      </c>
      <c r="AK360" s="380">
        <v>22203.03</v>
      </c>
      <c r="AL360" s="380">
        <v>0</v>
      </c>
      <c r="AN360" s="390">
        <f>I360/'Приложение 1.1'!J358</f>
        <v>0</v>
      </c>
      <c r="AO360" s="390" t="e">
        <f t="shared" si="353"/>
        <v>#DIV/0!</v>
      </c>
      <c r="AP360" s="390" t="e">
        <f t="shared" si="354"/>
        <v>#DIV/0!</v>
      </c>
      <c r="AQ360" s="390" t="e">
        <f t="shared" si="355"/>
        <v>#DIV/0!</v>
      </c>
      <c r="AR360" s="390" t="e">
        <f t="shared" si="356"/>
        <v>#DIV/0!</v>
      </c>
      <c r="AS360" s="390" t="e">
        <f t="shared" si="357"/>
        <v>#DIV/0!</v>
      </c>
      <c r="AT360" s="390" t="e">
        <f t="shared" si="358"/>
        <v>#DIV/0!</v>
      </c>
      <c r="AU360" s="390">
        <f t="shared" si="359"/>
        <v>3641.9907081174442</v>
      </c>
      <c r="AV360" s="390" t="e">
        <f t="shared" si="360"/>
        <v>#DIV/0!</v>
      </c>
      <c r="AW360" s="390" t="e">
        <f t="shared" si="361"/>
        <v>#DIV/0!</v>
      </c>
      <c r="AX360" s="390" t="e">
        <f t="shared" si="362"/>
        <v>#DIV/0!</v>
      </c>
      <c r="AY360" s="390">
        <f>AI360/'Приложение 1.1'!J358</f>
        <v>0</v>
      </c>
      <c r="AZ360" s="390">
        <v>730.08</v>
      </c>
      <c r="BA360" s="390">
        <v>2070.12</v>
      </c>
      <c r="BB360" s="390">
        <v>848.92</v>
      </c>
      <c r="BC360" s="390">
        <v>819.73</v>
      </c>
      <c r="BD360" s="390">
        <v>611.5</v>
      </c>
      <c r="BE360" s="390">
        <v>1080.04</v>
      </c>
      <c r="BF360" s="390">
        <v>2102000</v>
      </c>
      <c r="BG360" s="390">
        <f t="shared" si="363"/>
        <v>4422.8500000000004</v>
      </c>
      <c r="BH360" s="390">
        <v>8748.57</v>
      </c>
      <c r="BI360" s="390">
        <v>3389.61</v>
      </c>
      <c r="BJ360" s="390">
        <v>5995.76</v>
      </c>
      <c r="BK360" s="390">
        <v>548.62</v>
      </c>
      <c r="BL360" s="391" t="str">
        <f t="shared" si="364"/>
        <v xml:space="preserve"> </v>
      </c>
      <c r="BM360" s="391" t="e">
        <f t="shared" si="365"/>
        <v>#DIV/0!</v>
      </c>
      <c r="BN360" s="391" t="e">
        <f t="shared" si="366"/>
        <v>#DIV/0!</v>
      </c>
      <c r="BO360" s="391" t="e">
        <f t="shared" si="367"/>
        <v>#DIV/0!</v>
      </c>
      <c r="BP360" s="391" t="e">
        <f t="shared" si="368"/>
        <v>#DIV/0!</v>
      </c>
      <c r="BQ360" s="391" t="e">
        <f t="shared" si="369"/>
        <v>#DIV/0!</v>
      </c>
      <c r="BR360" s="391" t="e">
        <f t="shared" si="370"/>
        <v>#DIV/0!</v>
      </c>
      <c r="BS360" s="391" t="str">
        <f t="shared" si="371"/>
        <v xml:space="preserve"> </v>
      </c>
      <c r="BT360" s="391" t="e">
        <f t="shared" si="372"/>
        <v>#DIV/0!</v>
      </c>
      <c r="BU360" s="391" t="e">
        <f t="shared" si="373"/>
        <v>#DIV/0!</v>
      </c>
      <c r="BV360" s="391" t="e">
        <f t="shared" si="374"/>
        <v>#DIV/0!</v>
      </c>
      <c r="BW360" s="391" t="str">
        <f t="shared" si="375"/>
        <v xml:space="preserve"> </v>
      </c>
      <c r="BY360" s="388">
        <f t="shared" si="333"/>
        <v>2.0413555383555453</v>
      </c>
      <c r="BZ360" s="392">
        <f t="shared" si="334"/>
        <v>1.020677999028833</v>
      </c>
      <c r="CA360" s="393">
        <f t="shared" si="345"/>
        <v>3757.0322970639036</v>
      </c>
      <c r="CB360" s="390">
        <f t="shared" si="351"/>
        <v>4621.88</v>
      </c>
      <c r="CC360" s="18" t="str">
        <f t="shared" si="352"/>
        <v xml:space="preserve"> </v>
      </c>
    </row>
    <row r="361" spans="1:81" s="26" customFormat="1" ht="9" customHeight="1">
      <c r="A361" s="368">
        <v>275</v>
      </c>
      <c r="B361" s="129" t="s">
        <v>954</v>
      </c>
      <c r="C361" s="361">
        <v>2562</v>
      </c>
      <c r="D361" s="396"/>
      <c r="E361" s="361"/>
      <c r="F361" s="361"/>
      <c r="G361" s="178">
        <f t="shared" si="378"/>
        <v>3168652.59</v>
      </c>
      <c r="H361" s="361">
        <f t="shared" si="379"/>
        <v>0</v>
      </c>
      <c r="I361" s="190">
        <v>0</v>
      </c>
      <c r="J361" s="190">
        <v>0</v>
      </c>
      <c r="K361" s="190">
        <v>0</v>
      </c>
      <c r="L361" s="190">
        <v>0</v>
      </c>
      <c r="M361" s="190">
        <v>0</v>
      </c>
      <c r="N361" s="361">
        <v>0</v>
      </c>
      <c r="O361" s="361">
        <v>0</v>
      </c>
      <c r="P361" s="361">
        <v>0</v>
      </c>
      <c r="Q361" s="361">
        <v>0</v>
      </c>
      <c r="R361" s="361">
        <v>0</v>
      </c>
      <c r="S361" s="361">
        <v>0</v>
      </c>
      <c r="T361" s="103">
        <v>0</v>
      </c>
      <c r="U361" s="361">
        <v>0</v>
      </c>
      <c r="V361" s="361" t="s">
        <v>975</v>
      </c>
      <c r="W361" s="380">
        <v>822</v>
      </c>
      <c r="X361" s="361">
        <v>3058931.91</v>
      </c>
      <c r="Y361" s="380">
        <v>0</v>
      </c>
      <c r="Z361" s="380">
        <v>0</v>
      </c>
      <c r="AA361" s="380">
        <v>0</v>
      </c>
      <c r="AB361" s="380">
        <v>0</v>
      </c>
      <c r="AC361" s="380">
        <v>0</v>
      </c>
      <c r="AD361" s="380">
        <v>0</v>
      </c>
      <c r="AE361" s="380">
        <v>0</v>
      </c>
      <c r="AF361" s="380">
        <v>0</v>
      </c>
      <c r="AG361" s="380">
        <v>0</v>
      </c>
      <c r="AH361" s="380">
        <v>0</v>
      </c>
      <c r="AI361" s="380">
        <v>0</v>
      </c>
      <c r="AJ361" s="380">
        <v>73147.12</v>
      </c>
      <c r="AK361" s="380">
        <v>36573.56</v>
      </c>
      <c r="AL361" s="380">
        <v>0</v>
      </c>
      <c r="AN361" s="390">
        <f>I361/'Приложение 1.1'!J359</f>
        <v>0</v>
      </c>
      <c r="AO361" s="390" t="e">
        <f t="shared" si="353"/>
        <v>#DIV/0!</v>
      </c>
      <c r="AP361" s="390" t="e">
        <f t="shared" si="354"/>
        <v>#DIV/0!</v>
      </c>
      <c r="AQ361" s="390" t="e">
        <f t="shared" si="355"/>
        <v>#DIV/0!</v>
      </c>
      <c r="AR361" s="390" t="e">
        <f t="shared" si="356"/>
        <v>#DIV/0!</v>
      </c>
      <c r="AS361" s="390" t="e">
        <f t="shared" si="357"/>
        <v>#DIV/0!</v>
      </c>
      <c r="AT361" s="390" t="e">
        <f t="shared" si="358"/>
        <v>#DIV/0!</v>
      </c>
      <c r="AU361" s="390">
        <f t="shared" si="359"/>
        <v>3721.3283576642339</v>
      </c>
      <c r="AV361" s="390" t="e">
        <f t="shared" si="360"/>
        <v>#DIV/0!</v>
      </c>
      <c r="AW361" s="390" t="e">
        <f t="shared" si="361"/>
        <v>#DIV/0!</v>
      </c>
      <c r="AX361" s="390" t="e">
        <f t="shared" si="362"/>
        <v>#DIV/0!</v>
      </c>
      <c r="AY361" s="390">
        <f>AI361/'Приложение 1.1'!J359</f>
        <v>0</v>
      </c>
      <c r="AZ361" s="390">
        <v>730.08</v>
      </c>
      <c r="BA361" s="390">
        <v>2070.12</v>
      </c>
      <c r="BB361" s="390">
        <v>848.92</v>
      </c>
      <c r="BC361" s="390">
        <v>819.73</v>
      </c>
      <c r="BD361" s="390">
        <v>611.5</v>
      </c>
      <c r="BE361" s="390">
        <v>1080.04</v>
      </c>
      <c r="BF361" s="390">
        <v>2102000</v>
      </c>
      <c r="BG361" s="390">
        <f t="shared" si="363"/>
        <v>4607.6000000000004</v>
      </c>
      <c r="BH361" s="390">
        <v>8748.57</v>
      </c>
      <c r="BI361" s="390">
        <v>3389.61</v>
      </c>
      <c r="BJ361" s="390">
        <v>5995.76</v>
      </c>
      <c r="BK361" s="390">
        <v>548.62</v>
      </c>
      <c r="BL361" s="391" t="str">
        <f t="shared" si="364"/>
        <v xml:space="preserve"> </v>
      </c>
      <c r="BM361" s="391" t="e">
        <f t="shared" si="365"/>
        <v>#DIV/0!</v>
      </c>
      <c r="BN361" s="391" t="e">
        <f t="shared" si="366"/>
        <v>#DIV/0!</v>
      </c>
      <c r="BO361" s="391" t="e">
        <f t="shared" si="367"/>
        <v>#DIV/0!</v>
      </c>
      <c r="BP361" s="391" t="e">
        <f t="shared" si="368"/>
        <v>#DIV/0!</v>
      </c>
      <c r="BQ361" s="391" t="e">
        <f t="shared" si="369"/>
        <v>#DIV/0!</v>
      </c>
      <c r="BR361" s="391" t="e">
        <f t="shared" si="370"/>
        <v>#DIV/0!</v>
      </c>
      <c r="BS361" s="391" t="str">
        <f t="shared" si="371"/>
        <v xml:space="preserve"> </v>
      </c>
      <c r="BT361" s="391" t="e">
        <f t="shared" si="372"/>
        <v>#DIV/0!</v>
      </c>
      <c r="BU361" s="391" t="e">
        <f t="shared" si="373"/>
        <v>#DIV/0!</v>
      </c>
      <c r="BV361" s="391" t="e">
        <f t="shared" si="374"/>
        <v>#DIV/0!</v>
      </c>
      <c r="BW361" s="391" t="str">
        <f t="shared" si="375"/>
        <v xml:space="preserve"> </v>
      </c>
      <c r="BY361" s="388">
        <f t="shared" si="333"/>
        <v>2.3084613387673403</v>
      </c>
      <c r="BZ361" s="392">
        <f t="shared" si="334"/>
        <v>1.1542306693836701</v>
      </c>
      <c r="CA361" s="393">
        <f t="shared" si="345"/>
        <v>3854.808503649635</v>
      </c>
      <c r="CB361" s="390">
        <f t="shared" si="351"/>
        <v>4814.95</v>
      </c>
      <c r="CC361" s="18" t="str">
        <f t="shared" si="352"/>
        <v xml:space="preserve"> </v>
      </c>
    </row>
    <row r="362" spans="1:81" s="26" customFormat="1" ht="9" customHeight="1">
      <c r="A362" s="368">
        <v>276</v>
      </c>
      <c r="B362" s="129" t="s">
        <v>955</v>
      </c>
      <c r="C362" s="361">
        <v>163.6</v>
      </c>
      <c r="D362" s="396"/>
      <c r="E362" s="361"/>
      <c r="F362" s="361"/>
      <c r="G362" s="178">
        <f t="shared" si="378"/>
        <v>685742.24</v>
      </c>
      <c r="H362" s="361">
        <f t="shared" si="379"/>
        <v>0</v>
      </c>
      <c r="I362" s="190">
        <v>0</v>
      </c>
      <c r="J362" s="190">
        <v>0</v>
      </c>
      <c r="K362" s="190">
        <v>0</v>
      </c>
      <c r="L362" s="190">
        <v>0</v>
      </c>
      <c r="M362" s="190">
        <v>0</v>
      </c>
      <c r="N362" s="361">
        <v>0</v>
      </c>
      <c r="O362" s="361">
        <v>0</v>
      </c>
      <c r="P362" s="361">
        <v>0</v>
      </c>
      <c r="Q362" s="361">
        <v>0</v>
      </c>
      <c r="R362" s="361">
        <v>0</v>
      </c>
      <c r="S362" s="361">
        <v>0</v>
      </c>
      <c r="T362" s="103">
        <v>0</v>
      </c>
      <c r="U362" s="361">
        <v>0</v>
      </c>
      <c r="V362" s="361" t="s">
        <v>976</v>
      </c>
      <c r="W362" s="380">
        <v>234</v>
      </c>
      <c r="X362" s="361">
        <v>663117.41</v>
      </c>
      <c r="Y362" s="380">
        <v>0</v>
      </c>
      <c r="Z362" s="380">
        <v>0</v>
      </c>
      <c r="AA362" s="380">
        <v>0</v>
      </c>
      <c r="AB362" s="380">
        <v>0</v>
      </c>
      <c r="AC362" s="380">
        <v>0</v>
      </c>
      <c r="AD362" s="380">
        <v>0</v>
      </c>
      <c r="AE362" s="380">
        <v>0</v>
      </c>
      <c r="AF362" s="380">
        <v>0</v>
      </c>
      <c r="AG362" s="380">
        <v>0</v>
      </c>
      <c r="AH362" s="380">
        <v>0</v>
      </c>
      <c r="AI362" s="380">
        <v>0</v>
      </c>
      <c r="AJ362" s="380">
        <v>14081.49</v>
      </c>
      <c r="AK362" s="380">
        <v>8543.34</v>
      </c>
      <c r="AL362" s="380">
        <v>0</v>
      </c>
      <c r="AN362" s="390">
        <f>I362/'Приложение 1.1'!J360</f>
        <v>0</v>
      </c>
      <c r="AO362" s="390" t="e">
        <f t="shared" si="353"/>
        <v>#DIV/0!</v>
      </c>
      <c r="AP362" s="390" t="e">
        <f t="shared" si="354"/>
        <v>#DIV/0!</v>
      </c>
      <c r="AQ362" s="390" t="e">
        <f t="shared" si="355"/>
        <v>#DIV/0!</v>
      </c>
      <c r="AR362" s="390" t="e">
        <f t="shared" si="356"/>
        <v>#DIV/0!</v>
      </c>
      <c r="AS362" s="390" t="e">
        <f t="shared" si="357"/>
        <v>#DIV/0!</v>
      </c>
      <c r="AT362" s="390" t="e">
        <f t="shared" si="358"/>
        <v>#DIV/0!</v>
      </c>
      <c r="AU362" s="390">
        <f t="shared" si="359"/>
        <v>2833.8350854700857</v>
      </c>
      <c r="AV362" s="390" t="e">
        <f t="shared" si="360"/>
        <v>#DIV/0!</v>
      </c>
      <c r="AW362" s="390" t="e">
        <f t="shared" si="361"/>
        <v>#DIV/0!</v>
      </c>
      <c r="AX362" s="390" t="e">
        <f t="shared" si="362"/>
        <v>#DIV/0!</v>
      </c>
      <c r="AY362" s="390">
        <f>AI362/'Приложение 1.1'!J360</f>
        <v>0</v>
      </c>
      <c r="AZ362" s="390">
        <v>730.08</v>
      </c>
      <c r="BA362" s="390">
        <v>2070.12</v>
      </c>
      <c r="BB362" s="390">
        <v>848.92</v>
      </c>
      <c r="BC362" s="390">
        <v>819.73</v>
      </c>
      <c r="BD362" s="390">
        <v>611.5</v>
      </c>
      <c r="BE362" s="390">
        <v>1080.04</v>
      </c>
      <c r="BF362" s="390">
        <v>2102000</v>
      </c>
      <c r="BG362" s="390">
        <f t="shared" si="363"/>
        <v>4422.8500000000004</v>
      </c>
      <c r="BH362" s="390">
        <v>8748.57</v>
      </c>
      <c r="BI362" s="390">
        <v>3389.61</v>
      </c>
      <c r="BJ362" s="390">
        <v>5995.76</v>
      </c>
      <c r="BK362" s="390">
        <v>548.62</v>
      </c>
      <c r="BL362" s="391" t="str">
        <f t="shared" si="364"/>
        <v xml:space="preserve"> </v>
      </c>
      <c r="BM362" s="391" t="e">
        <f t="shared" si="365"/>
        <v>#DIV/0!</v>
      </c>
      <c r="BN362" s="391" t="e">
        <f t="shared" si="366"/>
        <v>#DIV/0!</v>
      </c>
      <c r="BO362" s="391" t="e">
        <f t="shared" si="367"/>
        <v>#DIV/0!</v>
      </c>
      <c r="BP362" s="391" t="e">
        <f t="shared" si="368"/>
        <v>#DIV/0!</v>
      </c>
      <c r="BQ362" s="391" t="e">
        <f t="shared" si="369"/>
        <v>#DIV/0!</v>
      </c>
      <c r="BR362" s="391" t="e">
        <f t="shared" si="370"/>
        <v>#DIV/0!</v>
      </c>
      <c r="BS362" s="391" t="str">
        <f t="shared" si="371"/>
        <v xml:space="preserve"> </v>
      </c>
      <c r="BT362" s="391" t="e">
        <f t="shared" si="372"/>
        <v>#DIV/0!</v>
      </c>
      <c r="BU362" s="391" t="e">
        <f t="shared" si="373"/>
        <v>#DIV/0!</v>
      </c>
      <c r="BV362" s="391" t="e">
        <f t="shared" si="374"/>
        <v>#DIV/0!</v>
      </c>
      <c r="BW362" s="391" t="str">
        <f t="shared" si="375"/>
        <v xml:space="preserve"> </v>
      </c>
      <c r="BY362" s="388">
        <f t="shared" si="333"/>
        <v>2.0534669119988873</v>
      </c>
      <c r="BZ362" s="392">
        <f t="shared" si="334"/>
        <v>1.2458529607276343</v>
      </c>
      <c r="CA362" s="393">
        <f t="shared" si="345"/>
        <v>2930.5223931623932</v>
      </c>
      <c r="CB362" s="390">
        <f t="shared" si="351"/>
        <v>4621.88</v>
      </c>
      <c r="CC362" s="18" t="str">
        <f t="shared" si="352"/>
        <v xml:space="preserve"> </v>
      </c>
    </row>
    <row r="363" spans="1:81" s="26" customFormat="1" ht="9" customHeight="1">
      <c r="A363" s="368">
        <v>277</v>
      </c>
      <c r="B363" s="129" t="s">
        <v>956</v>
      </c>
      <c r="C363" s="361">
        <v>363.7</v>
      </c>
      <c r="D363" s="396"/>
      <c r="E363" s="361"/>
      <c r="F363" s="361"/>
      <c r="G363" s="178">
        <f t="shared" si="378"/>
        <v>894024.28</v>
      </c>
      <c r="H363" s="361">
        <f t="shared" si="379"/>
        <v>0</v>
      </c>
      <c r="I363" s="190">
        <v>0</v>
      </c>
      <c r="J363" s="190">
        <v>0</v>
      </c>
      <c r="K363" s="190">
        <v>0</v>
      </c>
      <c r="L363" s="190">
        <v>0</v>
      </c>
      <c r="M363" s="190">
        <v>0</v>
      </c>
      <c r="N363" s="361">
        <v>0</v>
      </c>
      <c r="O363" s="361">
        <v>0</v>
      </c>
      <c r="P363" s="361">
        <v>0</v>
      </c>
      <c r="Q363" s="361">
        <v>0</v>
      </c>
      <c r="R363" s="361">
        <v>0</v>
      </c>
      <c r="S363" s="361">
        <v>0</v>
      </c>
      <c r="T363" s="103">
        <v>0</v>
      </c>
      <c r="U363" s="361">
        <v>0</v>
      </c>
      <c r="V363" s="361" t="s">
        <v>975</v>
      </c>
      <c r="W363" s="380">
        <v>236</v>
      </c>
      <c r="X363" s="361">
        <v>860605</v>
      </c>
      <c r="Y363" s="380">
        <v>0</v>
      </c>
      <c r="Z363" s="380">
        <v>0</v>
      </c>
      <c r="AA363" s="380">
        <v>0</v>
      </c>
      <c r="AB363" s="380">
        <v>0</v>
      </c>
      <c r="AC363" s="380">
        <v>0</v>
      </c>
      <c r="AD363" s="380">
        <v>0</v>
      </c>
      <c r="AE363" s="380">
        <v>0</v>
      </c>
      <c r="AF363" s="380">
        <v>0</v>
      </c>
      <c r="AG363" s="380">
        <v>0</v>
      </c>
      <c r="AH363" s="380">
        <v>0</v>
      </c>
      <c r="AI363" s="380">
        <v>0</v>
      </c>
      <c r="AJ363" s="380">
        <v>22279.52</v>
      </c>
      <c r="AK363" s="380">
        <v>11139.76</v>
      </c>
      <c r="AL363" s="380">
        <v>0</v>
      </c>
      <c r="AN363" s="390">
        <f>I363/'Приложение 1.1'!J361</f>
        <v>0</v>
      </c>
      <c r="AO363" s="390" t="e">
        <f t="shared" si="353"/>
        <v>#DIV/0!</v>
      </c>
      <c r="AP363" s="390" t="e">
        <f t="shared" si="354"/>
        <v>#DIV/0!</v>
      </c>
      <c r="AQ363" s="390" t="e">
        <f t="shared" si="355"/>
        <v>#DIV/0!</v>
      </c>
      <c r="AR363" s="390" t="e">
        <f t="shared" si="356"/>
        <v>#DIV/0!</v>
      </c>
      <c r="AS363" s="390" t="e">
        <f t="shared" si="357"/>
        <v>#DIV/0!</v>
      </c>
      <c r="AT363" s="390" t="e">
        <f t="shared" si="358"/>
        <v>#DIV/0!</v>
      </c>
      <c r="AU363" s="390">
        <f t="shared" si="359"/>
        <v>3646.6313559322034</v>
      </c>
      <c r="AV363" s="390" t="e">
        <f t="shared" si="360"/>
        <v>#DIV/0!</v>
      </c>
      <c r="AW363" s="390" t="e">
        <f t="shared" si="361"/>
        <v>#DIV/0!</v>
      </c>
      <c r="AX363" s="390" t="e">
        <f t="shared" si="362"/>
        <v>#DIV/0!</v>
      </c>
      <c r="AY363" s="390">
        <f>AI363/'Приложение 1.1'!J361</f>
        <v>0</v>
      </c>
      <c r="AZ363" s="390">
        <v>730.08</v>
      </c>
      <c r="BA363" s="390">
        <v>2070.12</v>
      </c>
      <c r="BB363" s="390">
        <v>848.92</v>
      </c>
      <c r="BC363" s="390">
        <v>819.73</v>
      </c>
      <c r="BD363" s="390">
        <v>611.5</v>
      </c>
      <c r="BE363" s="390">
        <v>1080.04</v>
      </c>
      <c r="BF363" s="390">
        <v>2102000</v>
      </c>
      <c r="BG363" s="390">
        <f t="shared" si="363"/>
        <v>4607.6000000000004</v>
      </c>
      <c r="BH363" s="390">
        <v>8748.57</v>
      </c>
      <c r="BI363" s="390">
        <v>3389.61</v>
      </c>
      <c r="BJ363" s="390">
        <v>5995.76</v>
      </c>
      <c r="BK363" s="390">
        <v>548.62</v>
      </c>
      <c r="BL363" s="391" t="str">
        <f t="shared" si="364"/>
        <v xml:space="preserve"> </v>
      </c>
      <c r="BM363" s="391" t="e">
        <f t="shared" si="365"/>
        <v>#DIV/0!</v>
      </c>
      <c r="BN363" s="391" t="e">
        <f t="shared" si="366"/>
        <v>#DIV/0!</v>
      </c>
      <c r="BO363" s="391" t="e">
        <f t="shared" si="367"/>
        <v>#DIV/0!</v>
      </c>
      <c r="BP363" s="391" t="e">
        <f t="shared" si="368"/>
        <v>#DIV/0!</v>
      </c>
      <c r="BQ363" s="391" t="e">
        <f t="shared" si="369"/>
        <v>#DIV/0!</v>
      </c>
      <c r="BR363" s="391" t="e">
        <f t="shared" si="370"/>
        <v>#DIV/0!</v>
      </c>
      <c r="BS363" s="391" t="str">
        <f t="shared" si="371"/>
        <v xml:space="preserve"> </v>
      </c>
      <c r="BT363" s="391" t="e">
        <f t="shared" si="372"/>
        <v>#DIV/0!</v>
      </c>
      <c r="BU363" s="391" t="e">
        <f t="shared" si="373"/>
        <v>#DIV/0!</v>
      </c>
      <c r="BV363" s="391" t="e">
        <f t="shared" si="374"/>
        <v>#DIV/0!</v>
      </c>
      <c r="BW363" s="391" t="str">
        <f t="shared" si="375"/>
        <v xml:space="preserve"> </v>
      </c>
      <c r="BY363" s="388">
        <f t="shared" si="333"/>
        <v>2.4920486499538916</v>
      </c>
      <c r="BZ363" s="392">
        <f t="shared" si="334"/>
        <v>1.2460243249769458</v>
      </c>
      <c r="CA363" s="393">
        <f t="shared" si="345"/>
        <v>3788.2384745762715</v>
      </c>
      <c r="CB363" s="390">
        <f t="shared" si="351"/>
        <v>4814.95</v>
      </c>
      <c r="CC363" s="18" t="str">
        <f t="shared" si="352"/>
        <v xml:space="preserve"> </v>
      </c>
    </row>
    <row r="364" spans="1:81" s="26" customFormat="1" ht="9" customHeight="1">
      <c r="A364" s="368">
        <v>278</v>
      </c>
      <c r="B364" s="129" t="s">
        <v>957</v>
      </c>
      <c r="C364" s="361">
        <v>551.4</v>
      </c>
      <c r="D364" s="396"/>
      <c r="E364" s="361"/>
      <c r="F364" s="361"/>
      <c r="G364" s="178">
        <f t="shared" si="378"/>
        <v>1768662.02</v>
      </c>
      <c r="H364" s="361">
        <f t="shared" si="379"/>
        <v>0</v>
      </c>
      <c r="I364" s="190">
        <v>0</v>
      </c>
      <c r="J364" s="190">
        <v>0</v>
      </c>
      <c r="K364" s="190">
        <v>0</v>
      </c>
      <c r="L364" s="190">
        <v>0</v>
      </c>
      <c r="M364" s="190">
        <v>0</v>
      </c>
      <c r="N364" s="361">
        <v>0</v>
      </c>
      <c r="O364" s="361">
        <v>0</v>
      </c>
      <c r="P364" s="361">
        <v>0</v>
      </c>
      <c r="Q364" s="361">
        <v>0</v>
      </c>
      <c r="R364" s="361">
        <v>0</v>
      </c>
      <c r="S364" s="361">
        <v>0</v>
      </c>
      <c r="T364" s="103">
        <v>0</v>
      </c>
      <c r="U364" s="361">
        <v>0</v>
      </c>
      <c r="V364" s="361" t="s">
        <v>975</v>
      </c>
      <c r="W364" s="380">
        <v>448.55</v>
      </c>
      <c r="X364" s="361">
        <v>1710812.2</v>
      </c>
      <c r="Y364" s="380">
        <v>0</v>
      </c>
      <c r="Z364" s="380">
        <v>0</v>
      </c>
      <c r="AA364" s="380">
        <v>0</v>
      </c>
      <c r="AB364" s="380">
        <v>0</v>
      </c>
      <c r="AC364" s="380">
        <v>0</v>
      </c>
      <c r="AD364" s="380">
        <v>0</v>
      </c>
      <c r="AE364" s="380">
        <v>0</v>
      </c>
      <c r="AF364" s="380">
        <v>0</v>
      </c>
      <c r="AG364" s="380">
        <v>0</v>
      </c>
      <c r="AH364" s="380">
        <v>0</v>
      </c>
      <c r="AI364" s="380">
        <v>0</v>
      </c>
      <c r="AJ364" s="380">
        <v>36005.21</v>
      </c>
      <c r="AK364" s="380">
        <v>21844.61</v>
      </c>
      <c r="AL364" s="380">
        <v>0</v>
      </c>
      <c r="AN364" s="390">
        <f>I364/'Приложение 1.1'!J362</f>
        <v>0</v>
      </c>
      <c r="AO364" s="390" t="e">
        <f t="shared" si="353"/>
        <v>#DIV/0!</v>
      </c>
      <c r="AP364" s="390" t="e">
        <f t="shared" si="354"/>
        <v>#DIV/0!</v>
      </c>
      <c r="AQ364" s="390" t="e">
        <f t="shared" si="355"/>
        <v>#DIV/0!</v>
      </c>
      <c r="AR364" s="390" t="e">
        <f t="shared" si="356"/>
        <v>#DIV/0!</v>
      </c>
      <c r="AS364" s="390" t="e">
        <f t="shared" si="357"/>
        <v>#DIV/0!</v>
      </c>
      <c r="AT364" s="390" t="e">
        <f t="shared" si="358"/>
        <v>#DIV/0!</v>
      </c>
      <c r="AU364" s="390">
        <f t="shared" si="359"/>
        <v>3814.0947497491916</v>
      </c>
      <c r="AV364" s="390" t="e">
        <f t="shared" si="360"/>
        <v>#DIV/0!</v>
      </c>
      <c r="AW364" s="390" t="e">
        <f t="shared" si="361"/>
        <v>#DIV/0!</v>
      </c>
      <c r="AX364" s="390" t="e">
        <f t="shared" si="362"/>
        <v>#DIV/0!</v>
      </c>
      <c r="AY364" s="390">
        <f>AI364/'Приложение 1.1'!J362</f>
        <v>0</v>
      </c>
      <c r="AZ364" s="390">
        <v>730.08</v>
      </c>
      <c r="BA364" s="390">
        <v>2070.12</v>
      </c>
      <c r="BB364" s="390">
        <v>848.92</v>
      </c>
      <c r="BC364" s="390">
        <v>819.73</v>
      </c>
      <c r="BD364" s="390">
        <v>611.5</v>
      </c>
      <c r="BE364" s="390">
        <v>1080.04</v>
      </c>
      <c r="BF364" s="390">
        <v>2102000</v>
      </c>
      <c r="BG364" s="390">
        <f t="shared" si="363"/>
        <v>4607.6000000000004</v>
      </c>
      <c r="BH364" s="390">
        <v>8748.57</v>
      </c>
      <c r="BI364" s="390">
        <v>3389.61</v>
      </c>
      <c r="BJ364" s="390">
        <v>5995.76</v>
      </c>
      <c r="BK364" s="390">
        <v>548.62</v>
      </c>
      <c r="BL364" s="391" t="str">
        <f t="shared" si="364"/>
        <v xml:space="preserve"> </v>
      </c>
      <c r="BM364" s="391" t="e">
        <f t="shared" si="365"/>
        <v>#DIV/0!</v>
      </c>
      <c r="BN364" s="391" t="e">
        <f t="shared" si="366"/>
        <v>#DIV/0!</v>
      </c>
      <c r="BO364" s="391" t="e">
        <f t="shared" si="367"/>
        <v>#DIV/0!</v>
      </c>
      <c r="BP364" s="391" t="e">
        <f t="shared" si="368"/>
        <v>#DIV/0!</v>
      </c>
      <c r="BQ364" s="391" t="e">
        <f t="shared" si="369"/>
        <v>#DIV/0!</v>
      </c>
      <c r="BR364" s="391" t="e">
        <f t="shared" si="370"/>
        <v>#DIV/0!</v>
      </c>
      <c r="BS364" s="391" t="str">
        <f t="shared" si="371"/>
        <v xml:space="preserve"> </v>
      </c>
      <c r="BT364" s="391" t="e">
        <f t="shared" si="372"/>
        <v>#DIV/0!</v>
      </c>
      <c r="BU364" s="391" t="e">
        <f t="shared" si="373"/>
        <v>#DIV/0!</v>
      </c>
      <c r="BV364" s="391" t="e">
        <f t="shared" si="374"/>
        <v>#DIV/0!</v>
      </c>
      <c r="BW364" s="391" t="str">
        <f t="shared" si="375"/>
        <v xml:space="preserve"> </v>
      </c>
      <c r="BY364" s="388">
        <f t="shared" si="333"/>
        <v>2.035731507368491</v>
      </c>
      <c r="BZ364" s="392">
        <f t="shared" si="334"/>
        <v>1.2350923892174719</v>
      </c>
      <c r="CA364" s="393">
        <f t="shared" si="345"/>
        <v>3943.065477650206</v>
      </c>
      <c r="CB364" s="390">
        <f t="shared" si="351"/>
        <v>4814.95</v>
      </c>
      <c r="CC364" s="18" t="str">
        <f t="shared" si="352"/>
        <v xml:space="preserve"> </v>
      </c>
    </row>
    <row r="365" spans="1:81" s="26" customFormat="1" ht="9" customHeight="1">
      <c r="A365" s="368">
        <v>279</v>
      </c>
      <c r="B365" s="129" t="s">
        <v>958</v>
      </c>
      <c r="C365" s="361">
        <v>1205</v>
      </c>
      <c r="D365" s="396"/>
      <c r="E365" s="361"/>
      <c r="F365" s="361"/>
      <c r="G365" s="178">
        <f t="shared" si="378"/>
        <v>3392408.7</v>
      </c>
      <c r="H365" s="361">
        <f t="shared" si="379"/>
        <v>0</v>
      </c>
      <c r="I365" s="190">
        <v>0</v>
      </c>
      <c r="J365" s="190">
        <v>0</v>
      </c>
      <c r="K365" s="190">
        <v>0</v>
      </c>
      <c r="L365" s="190">
        <v>0</v>
      </c>
      <c r="M365" s="190">
        <v>0</v>
      </c>
      <c r="N365" s="361">
        <v>0</v>
      </c>
      <c r="O365" s="361">
        <v>0</v>
      </c>
      <c r="P365" s="361">
        <v>0</v>
      </c>
      <c r="Q365" s="361">
        <v>0</v>
      </c>
      <c r="R365" s="361">
        <v>0</v>
      </c>
      <c r="S365" s="361">
        <v>0</v>
      </c>
      <c r="T365" s="103">
        <v>0</v>
      </c>
      <c r="U365" s="361">
        <v>0</v>
      </c>
      <c r="V365" s="361" t="s">
        <v>976</v>
      </c>
      <c r="W365" s="380">
        <v>1080.9000000000001</v>
      </c>
      <c r="X365" s="361">
        <v>3265851.45</v>
      </c>
      <c r="Y365" s="380">
        <v>0</v>
      </c>
      <c r="Z365" s="380">
        <v>0</v>
      </c>
      <c r="AA365" s="380">
        <v>0</v>
      </c>
      <c r="AB365" s="380">
        <v>0</v>
      </c>
      <c r="AC365" s="380">
        <v>0</v>
      </c>
      <c r="AD365" s="380">
        <v>0</v>
      </c>
      <c r="AE365" s="380">
        <v>0</v>
      </c>
      <c r="AF365" s="380">
        <v>0</v>
      </c>
      <c r="AG365" s="380">
        <v>0</v>
      </c>
      <c r="AH365" s="380">
        <v>0</v>
      </c>
      <c r="AI365" s="380">
        <v>0</v>
      </c>
      <c r="AJ365" s="380">
        <v>84371.5</v>
      </c>
      <c r="AK365" s="380">
        <v>42185.75</v>
      </c>
      <c r="AL365" s="380">
        <v>0</v>
      </c>
      <c r="AN365" s="390">
        <f>I365/'Приложение 1.1'!J363</f>
        <v>0</v>
      </c>
      <c r="AO365" s="390" t="e">
        <f t="shared" si="353"/>
        <v>#DIV/0!</v>
      </c>
      <c r="AP365" s="390" t="e">
        <f t="shared" si="354"/>
        <v>#DIV/0!</v>
      </c>
      <c r="AQ365" s="390" t="e">
        <f t="shared" si="355"/>
        <v>#DIV/0!</v>
      </c>
      <c r="AR365" s="390" t="e">
        <f t="shared" si="356"/>
        <v>#DIV/0!</v>
      </c>
      <c r="AS365" s="390" t="e">
        <f t="shared" si="357"/>
        <v>#DIV/0!</v>
      </c>
      <c r="AT365" s="390" t="e">
        <f t="shared" si="358"/>
        <v>#DIV/0!</v>
      </c>
      <c r="AU365" s="390">
        <f t="shared" si="359"/>
        <v>3021.4186788787119</v>
      </c>
      <c r="AV365" s="390" t="e">
        <f t="shared" si="360"/>
        <v>#DIV/0!</v>
      </c>
      <c r="AW365" s="390" t="e">
        <f t="shared" si="361"/>
        <v>#DIV/0!</v>
      </c>
      <c r="AX365" s="390" t="e">
        <f t="shared" si="362"/>
        <v>#DIV/0!</v>
      </c>
      <c r="AY365" s="390">
        <f>AI365/'Приложение 1.1'!J363</f>
        <v>0</v>
      </c>
      <c r="AZ365" s="390">
        <v>730.08</v>
      </c>
      <c r="BA365" s="390">
        <v>2070.12</v>
      </c>
      <c r="BB365" s="390">
        <v>848.92</v>
      </c>
      <c r="BC365" s="390">
        <v>819.73</v>
      </c>
      <c r="BD365" s="390">
        <v>611.5</v>
      </c>
      <c r="BE365" s="390">
        <v>1080.04</v>
      </c>
      <c r="BF365" s="390">
        <v>2102000</v>
      </c>
      <c r="BG365" s="390">
        <f t="shared" si="363"/>
        <v>4422.8500000000004</v>
      </c>
      <c r="BH365" s="390">
        <v>8748.57</v>
      </c>
      <c r="BI365" s="390">
        <v>3389.61</v>
      </c>
      <c r="BJ365" s="390">
        <v>5995.76</v>
      </c>
      <c r="BK365" s="390">
        <v>548.62</v>
      </c>
      <c r="BL365" s="391" t="str">
        <f t="shared" si="364"/>
        <v xml:space="preserve"> </v>
      </c>
      <c r="BM365" s="391" t="e">
        <f t="shared" si="365"/>
        <v>#DIV/0!</v>
      </c>
      <c r="BN365" s="391" t="e">
        <f t="shared" si="366"/>
        <v>#DIV/0!</v>
      </c>
      <c r="BO365" s="391" t="e">
        <f t="shared" si="367"/>
        <v>#DIV/0!</v>
      </c>
      <c r="BP365" s="391" t="e">
        <f t="shared" si="368"/>
        <v>#DIV/0!</v>
      </c>
      <c r="BQ365" s="391" t="e">
        <f t="shared" si="369"/>
        <v>#DIV/0!</v>
      </c>
      <c r="BR365" s="391" t="e">
        <f t="shared" si="370"/>
        <v>#DIV/0!</v>
      </c>
      <c r="BS365" s="391" t="str">
        <f t="shared" si="371"/>
        <v xml:space="preserve"> </v>
      </c>
      <c r="BT365" s="391" t="e">
        <f t="shared" si="372"/>
        <v>#DIV/0!</v>
      </c>
      <c r="BU365" s="391" t="e">
        <f t="shared" si="373"/>
        <v>#DIV/0!</v>
      </c>
      <c r="BV365" s="391" t="e">
        <f t="shared" si="374"/>
        <v>#DIV/0!</v>
      </c>
      <c r="BW365" s="391" t="str">
        <f t="shared" si="375"/>
        <v xml:space="preserve"> </v>
      </c>
      <c r="BY365" s="388">
        <f t="shared" si="333"/>
        <v>2.4870676696472334</v>
      </c>
      <c r="BZ365" s="392">
        <f t="shared" si="334"/>
        <v>1.2435338348236167</v>
      </c>
      <c r="CA365" s="393">
        <f t="shared" si="345"/>
        <v>3138.5037468776018</v>
      </c>
      <c r="CB365" s="390">
        <f t="shared" si="351"/>
        <v>4621.88</v>
      </c>
      <c r="CC365" s="18" t="str">
        <f t="shared" si="352"/>
        <v xml:space="preserve"> </v>
      </c>
    </row>
    <row r="366" spans="1:81" s="26" customFormat="1" ht="9" customHeight="1">
      <c r="A366" s="368">
        <v>280</v>
      </c>
      <c r="B366" s="129" t="s">
        <v>959</v>
      </c>
      <c r="C366" s="361">
        <v>1758.4</v>
      </c>
      <c r="D366" s="396"/>
      <c r="E366" s="361"/>
      <c r="F366" s="361"/>
      <c r="G366" s="178">
        <f t="shared" si="378"/>
        <v>3166769.62</v>
      </c>
      <c r="H366" s="361">
        <f t="shared" si="379"/>
        <v>0</v>
      </c>
      <c r="I366" s="190">
        <v>0</v>
      </c>
      <c r="J366" s="190">
        <v>0</v>
      </c>
      <c r="K366" s="190">
        <v>0</v>
      </c>
      <c r="L366" s="190">
        <v>0</v>
      </c>
      <c r="M366" s="190">
        <v>0</v>
      </c>
      <c r="N366" s="361">
        <v>0</v>
      </c>
      <c r="O366" s="361">
        <v>0</v>
      </c>
      <c r="P366" s="361">
        <v>0</v>
      </c>
      <c r="Q366" s="361">
        <v>0</v>
      </c>
      <c r="R366" s="361">
        <v>0</v>
      </c>
      <c r="S366" s="361">
        <v>0</v>
      </c>
      <c r="T366" s="103">
        <v>0</v>
      </c>
      <c r="U366" s="361">
        <v>0</v>
      </c>
      <c r="V366" s="361" t="s">
        <v>976</v>
      </c>
      <c r="W366" s="380">
        <v>904.6</v>
      </c>
      <c r="X366" s="361">
        <v>3060484.69</v>
      </c>
      <c r="Y366" s="380">
        <v>0</v>
      </c>
      <c r="Z366" s="380">
        <v>0</v>
      </c>
      <c r="AA366" s="380">
        <v>0</v>
      </c>
      <c r="AB366" s="380">
        <v>0</v>
      </c>
      <c r="AC366" s="380">
        <v>0</v>
      </c>
      <c r="AD366" s="380">
        <v>0</v>
      </c>
      <c r="AE366" s="380">
        <v>0</v>
      </c>
      <c r="AF366" s="380">
        <v>0</v>
      </c>
      <c r="AG366" s="380">
        <v>0</v>
      </c>
      <c r="AH366" s="380">
        <v>0</v>
      </c>
      <c r="AI366" s="380">
        <v>0</v>
      </c>
      <c r="AJ366" s="380">
        <v>70856.62</v>
      </c>
      <c r="AK366" s="380">
        <v>35428.31</v>
      </c>
      <c r="AL366" s="380">
        <v>0</v>
      </c>
      <c r="AN366" s="390">
        <f>I366/'Приложение 1.1'!J364</f>
        <v>0</v>
      </c>
      <c r="AO366" s="390" t="e">
        <f t="shared" si="353"/>
        <v>#DIV/0!</v>
      </c>
      <c r="AP366" s="390" t="e">
        <f t="shared" si="354"/>
        <v>#DIV/0!</v>
      </c>
      <c r="AQ366" s="390" t="e">
        <f t="shared" si="355"/>
        <v>#DIV/0!</v>
      </c>
      <c r="AR366" s="390" t="e">
        <f t="shared" si="356"/>
        <v>#DIV/0!</v>
      </c>
      <c r="AS366" s="390" t="e">
        <f t="shared" si="357"/>
        <v>#DIV/0!</v>
      </c>
      <c r="AT366" s="390" t="e">
        <f t="shared" si="358"/>
        <v>#DIV/0!</v>
      </c>
      <c r="AU366" s="390">
        <f t="shared" si="359"/>
        <v>3383.2463961972139</v>
      </c>
      <c r="AV366" s="390" t="e">
        <f t="shared" si="360"/>
        <v>#DIV/0!</v>
      </c>
      <c r="AW366" s="390" t="e">
        <f t="shared" si="361"/>
        <v>#DIV/0!</v>
      </c>
      <c r="AX366" s="390" t="e">
        <f t="shared" si="362"/>
        <v>#DIV/0!</v>
      </c>
      <c r="AY366" s="390">
        <f>AI366/'Приложение 1.1'!J364</f>
        <v>0</v>
      </c>
      <c r="AZ366" s="390">
        <v>730.08</v>
      </c>
      <c r="BA366" s="390">
        <v>2070.12</v>
      </c>
      <c r="BB366" s="390">
        <v>848.92</v>
      </c>
      <c r="BC366" s="390">
        <v>819.73</v>
      </c>
      <c r="BD366" s="390">
        <v>611.5</v>
      </c>
      <c r="BE366" s="390">
        <v>1080.04</v>
      </c>
      <c r="BF366" s="390">
        <v>2102000</v>
      </c>
      <c r="BG366" s="390">
        <f t="shared" si="363"/>
        <v>4422.8500000000004</v>
      </c>
      <c r="BH366" s="390">
        <v>8748.57</v>
      </c>
      <c r="BI366" s="390">
        <v>3389.61</v>
      </c>
      <c r="BJ366" s="390">
        <v>5995.76</v>
      </c>
      <c r="BK366" s="390">
        <v>548.62</v>
      </c>
      <c r="BL366" s="391" t="str">
        <f t="shared" si="364"/>
        <v xml:space="preserve"> </v>
      </c>
      <c r="BM366" s="391" t="e">
        <f t="shared" si="365"/>
        <v>#DIV/0!</v>
      </c>
      <c r="BN366" s="391" t="e">
        <f t="shared" si="366"/>
        <v>#DIV/0!</v>
      </c>
      <c r="BO366" s="391" t="e">
        <f t="shared" si="367"/>
        <v>#DIV/0!</v>
      </c>
      <c r="BP366" s="391" t="e">
        <f t="shared" si="368"/>
        <v>#DIV/0!</v>
      </c>
      <c r="BQ366" s="391" t="e">
        <f t="shared" si="369"/>
        <v>#DIV/0!</v>
      </c>
      <c r="BR366" s="391" t="e">
        <f t="shared" si="370"/>
        <v>#DIV/0!</v>
      </c>
      <c r="BS366" s="391" t="str">
        <f t="shared" si="371"/>
        <v xml:space="preserve"> </v>
      </c>
      <c r="BT366" s="391" t="e">
        <f t="shared" si="372"/>
        <v>#DIV/0!</v>
      </c>
      <c r="BU366" s="391" t="e">
        <f t="shared" si="373"/>
        <v>#DIV/0!</v>
      </c>
      <c r="BV366" s="391" t="e">
        <f t="shared" si="374"/>
        <v>#DIV/0!</v>
      </c>
      <c r="BW366" s="391" t="str">
        <f t="shared" si="375"/>
        <v xml:space="preserve"> </v>
      </c>
      <c r="BY366" s="388">
        <f t="shared" si="333"/>
        <v>2.2375047288725725</v>
      </c>
      <c r="BZ366" s="392">
        <f t="shared" si="334"/>
        <v>1.1187523644362862</v>
      </c>
      <c r="CA366" s="393">
        <f t="shared" si="345"/>
        <v>3500.740238779571</v>
      </c>
      <c r="CB366" s="390">
        <f t="shared" si="351"/>
        <v>4621.88</v>
      </c>
      <c r="CC366" s="18" t="str">
        <f t="shared" si="352"/>
        <v xml:space="preserve"> </v>
      </c>
    </row>
    <row r="367" spans="1:81" s="26" customFormat="1" ht="9" customHeight="1">
      <c r="A367" s="368">
        <v>281</v>
      </c>
      <c r="B367" s="129" t="s">
        <v>960</v>
      </c>
      <c r="C367" s="361">
        <v>565.4</v>
      </c>
      <c r="D367" s="396"/>
      <c r="E367" s="361"/>
      <c r="F367" s="361"/>
      <c r="G367" s="178">
        <f t="shared" si="378"/>
        <v>1318188.5</v>
      </c>
      <c r="H367" s="361">
        <f t="shared" si="379"/>
        <v>0</v>
      </c>
      <c r="I367" s="190">
        <v>0</v>
      </c>
      <c r="J367" s="190">
        <v>0</v>
      </c>
      <c r="K367" s="190">
        <v>0</v>
      </c>
      <c r="L367" s="190">
        <v>0</v>
      </c>
      <c r="M367" s="190">
        <v>0</v>
      </c>
      <c r="N367" s="361">
        <v>0</v>
      </c>
      <c r="O367" s="361">
        <v>0</v>
      </c>
      <c r="P367" s="361">
        <v>0</v>
      </c>
      <c r="Q367" s="361">
        <v>0</v>
      </c>
      <c r="R367" s="361">
        <v>0</v>
      </c>
      <c r="S367" s="361">
        <v>0</v>
      </c>
      <c r="T367" s="103">
        <v>0</v>
      </c>
      <c r="U367" s="361">
        <v>0</v>
      </c>
      <c r="V367" s="361" t="s">
        <v>976</v>
      </c>
      <c r="W367" s="380">
        <v>524</v>
      </c>
      <c r="X367" s="361">
        <v>1237968</v>
      </c>
      <c r="Y367" s="380">
        <v>0</v>
      </c>
      <c r="Z367" s="380">
        <v>0</v>
      </c>
      <c r="AA367" s="380">
        <v>0</v>
      </c>
      <c r="AB367" s="380">
        <v>0</v>
      </c>
      <c r="AC367" s="380">
        <v>0</v>
      </c>
      <c r="AD367" s="380">
        <v>0</v>
      </c>
      <c r="AE367" s="380">
        <v>0</v>
      </c>
      <c r="AF367" s="380">
        <v>0</v>
      </c>
      <c r="AG367" s="380">
        <v>0</v>
      </c>
      <c r="AH367" s="380">
        <v>0</v>
      </c>
      <c r="AI367" s="380">
        <v>0</v>
      </c>
      <c r="AJ367" s="380">
        <v>53480.33</v>
      </c>
      <c r="AK367" s="380">
        <v>26740.17</v>
      </c>
      <c r="AL367" s="380">
        <v>0</v>
      </c>
      <c r="AN367" s="390">
        <f>I367/'Приложение 1.1'!J365</f>
        <v>0</v>
      </c>
      <c r="AO367" s="390" t="e">
        <f t="shared" si="353"/>
        <v>#DIV/0!</v>
      </c>
      <c r="AP367" s="390" t="e">
        <f t="shared" si="354"/>
        <v>#DIV/0!</v>
      </c>
      <c r="AQ367" s="390" t="e">
        <f t="shared" si="355"/>
        <v>#DIV/0!</v>
      </c>
      <c r="AR367" s="390" t="e">
        <f t="shared" si="356"/>
        <v>#DIV/0!</v>
      </c>
      <c r="AS367" s="390" t="e">
        <f t="shared" si="357"/>
        <v>#DIV/0!</v>
      </c>
      <c r="AT367" s="390" t="e">
        <f t="shared" si="358"/>
        <v>#DIV/0!</v>
      </c>
      <c r="AU367" s="390">
        <f t="shared" si="359"/>
        <v>2362.5343511450383</v>
      </c>
      <c r="AV367" s="390" t="e">
        <f t="shared" si="360"/>
        <v>#DIV/0!</v>
      </c>
      <c r="AW367" s="390" t="e">
        <f t="shared" si="361"/>
        <v>#DIV/0!</v>
      </c>
      <c r="AX367" s="390" t="e">
        <f t="shared" si="362"/>
        <v>#DIV/0!</v>
      </c>
      <c r="AY367" s="390">
        <f>AI367/'Приложение 1.1'!J365</f>
        <v>0</v>
      </c>
      <c r="AZ367" s="390">
        <v>730.08</v>
      </c>
      <c r="BA367" s="390">
        <v>2070.12</v>
      </c>
      <c r="BB367" s="390">
        <v>848.92</v>
      </c>
      <c r="BC367" s="390">
        <v>819.73</v>
      </c>
      <c r="BD367" s="390">
        <v>611.5</v>
      </c>
      <c r="BE367" s="390">
        <v>1080.04</v>
      </c>
      <c r="BF367" s="390">
        <v>2102000</v>
      </c>
      <c r="BG367" s="390">
        <f t="shared" si="363"/>
        <v>4422.8500000000004</v>
      </c>
      <c r="BH367" s="390">
        <v>8748.57</v>
      </c>
      <c r="BI367" s="390">
        <v>3389.61</v>
      </c>
      <c r="BJ367" s="390">
        <v>5995.76</v>
      </c>
      <c r="BK367" s="390">
        <v>548.62</v>
      </c>
      <c r="BL367" s="391" t="str">
        <f t="shared" si="364"/>
        <v xml:space="preserve"> </v>
      </c>
      <c r="BM367" s="391" t="e">
        <f t="shared" si="365"/>
        <v>#DIV/0!</v>
      </c>
      <c r="BN367" s="391" t="e">
        <f t="shared" si="366"/>
        <v>#DIV/0!</v>
      </c>
      <c r="BO367" s="391" t="e">
        <f t="shared" si="367"/>
        <v>#DIV/0!</v>
      </c>
      <c r="BP367" s="391" t="e">
        <f t="shared" si="368"/>
        <v>#DIV/0!</v>
      </c>
      <c r="BQ367" s="391" t="e">
        <f t="shared" si="369"/>
        <v>#DIV/0!</v>
      </c>
      <c r="BR367" s="391" t="e">
        <f t="shared" si="370"/>
        <v>#DIV/0!</v>
      </c>
      <c r="BS367" s="391" t="str">
        <f t="shared" si="371"/>
        <v xml:space="preserve"> </v>
      </c>
      <c r="BT367" s="391" t="e">
        <f t="shared" si="372"/>
        <v>#DIV/0!</v>
      </c>
      <c r="BU367" s="391" t="e">
        <f t="shared" si="373"/>
        <v>#DIV/0!</v>
      </c>
      <c r="BV367" s="391" t="e">
        <f t="shared" si="374"/>
        <v>#DIV/0!</v>
      </c>
      <c r="BW367" s="391" t="str">
        <f t="shared" si="375"/>
        <v xml:space="preserve"> </v>
      </c>
      <c r="BY367" s="388">
        <f t="shared" si="333"/>
        <v>4.0571079174184881</v>
      </c>
      <c r="BZ367" s="392">
        <f t="shared" si="334"/>
        <v>2.0285543380176656</v>
      </c>
      <c r="CA367" s="393">
        <f t="shared" si="345"/>
        <v>2515.6269083969464</v>
      </c>
      <c r="CB367" s="390">
        <f t="shared" si="351"/>
        <v>4621.88</v>
      </c>
      <c r="CC367" s="18" t="str">
        <f t="shared" si="352"/>
        <v xml:space="preserve"> </v>
      </c>
    </row>
    <row r="368" spans="1:81" s="26" customFormat="1" ht="9" customHeight="1">
      <c r="A368" s="368">
        <v>282</v>
      </c>
      <c r="B368" s="129" t="s">
        <v>961</v>
      </c>
      <c r="C368" s="361">
        <v>508.1</v>
      </c>
      <c r="D368" s="396"/>
      <c r="E368" s="361"/>
      <c r="F368" s="361"/>
      <c r="G368" s="178">
        <f t="shared" si="378"/>
        <v>1941947.39</v>
      </c>
      <c r="H368" s="361">
        <f t="shared" si="379"/>
        <v>0</v>
      </c>
      <c r="I368" s="190">
        <v>0</v>
      </c>
      <c r="J368" s="190">
        <v>0</v>
      </c>
      <c r="K368" s="190">
        <v>0</v>
      </c>
      <c r="L368" s="190">
        <v>0</v>
      </c>
      <c r="M368" s="190">
        <v>0</v>
      </c>
      <c r="N368" s="361">
        <v>0</v>
      </c>
      <c r="O368" s="361">
        <v>0</v>
      </c>
      <c r="P368" s="361">
        <v>0</v>
      </c>
      <c r="Q368" s="361">
        <v>0</v>
      </c>
      <c r="R368" s="361">
        <v>0</v>
      </c>
      <c r="S368" s="361">
        <v>0</v>
      </c>
      <c r="T368" s="103">
        <v>0</v>
      </c>
      <c r="U368" s="361">
        <v>0</v>
      </c>
      <c r="V368" s="361" t="s">
        <v>976</v>
      </c>
      <c r="W368" s="380">
        <v>503</v>
      </c>
      <c r="X368" s="361">
        <v>1868677.4</v>
      </c>
      <c r="Y368" s="380">
        <v>0</v>
      </c>
      <c r="Z368" s="380">
        <v>0</v>
      </c>
      <c r="AA368" s="380">
        <v>0</v>
      </c>
      <c r="AB368" s="380">
        <v>0</v>
      </c>
      <c r="AC368" s="380">
        <v>0</v>
      </c>
      <c r="AD368" s="380">
        <v>0</v>
      </c>
      <c r="AE368" s="380">
        <v>0</v>
      </c>
      <c r="AF368" s="380">
        <v>0</v>
      </c>
      <c r="AG368" s="380">
        <v>0</v>
      </c>
      <c r="AH368" s="380">
        <v>0</v>
      </c>
      <c r="AI368" s="380">
        <v>0</v>
      </c>
      <c r="AJ368" s="380">
        <v>48846.66</v>
      </c>
      <c r="AK368" s="380">
        <v>24423.33</v>
      </c>
      <c r="AL368" s="380">
        <v>0</v>
      </c>
      <c r="AN368" s="390">
        <f>I368/'Приложение 1.1'!J366</f>
        <v>0</v>
      </c>
      <c r="AO368" s="390" t="e">
        <f t="shared" si="353"/>
        <v>#DIV/0!</v>
      </c>
      <c r="AP368" s="390" t="e">
        <f t="shared" si="354"/>
        <v>#DIV/0!</v>
      </c>
      <c r="AQ368" s="390" t="e">
        <f t="shared" si="355"/>
        <v>#DIV/0!</v>
      </c>
      <c r="AR368" s="390" t="e">
        <f t="shared" si="356"/>
        <v>#DIV/0!</v>
      </c>
      <c r="AS368" s="390" t="e">
        <f t="shared" si="357"/>
        <v>#DIV/0!</v>
      </c>
      <c r="AT368" s="390" t="e">
        <f t="shared" si="358"/>
        <v>#DIV/0!</v>
      </c>
      <c r="AU368" s="390">
        <f t="shared" si="359"/>
        <v>3715.0644135188863</v>
      </c>
      <c r="AV368" s="390" t="e">
        <f t="shared" si="360"/>
        <v>#DIV/0!</v>
      </c>
      <c r="AW368" s="390" t="e">
        <f t="shared" si="361"/>
        <v>#DIV/0!</v>
      </c>
      <c r="AX368" s="390" t="e">
        <f t="shared" si="362"/>
        <v>#DIV/0!</v>
      </c>
      <c r="AY368" s="390">
        <f>AI368/'Приложение 1.1'!J366</f>
        <v>0</v>
      </c>
      <c r="AZ368" s="390">
        <v>730.08</v>
      </c>
      <c r="BA368" s="390">
        <v>2070.12</v>
      </c>
      <c r="BB368" s="390">
        <v>848.92</v>
      </c>
      <c r="BC368" s="390">
        <v>819.73</v>
      </c>
      <c r="BD368" s="390">
        <v>611.5</v>
      </c>
      <c r="BE368" s="390">
        <v>1080.04</v>
      </c>
      <c r="BF368" s="390">
        <v>2102000</v>
      </c>
      <c r="BG368" s="390">
        <f t="shared" si="363"/>
        <v>4422.8500000000004</v>
      </c>
      <c r="BH368" s="390">
        <v>8748.57</v>
      </c>
      <c r="BI368" s="390">
        <v>3389.61</v>
      </c>
      <c r="BJ368" s="390">
        <v>5995.76</v>
      </c>
      <c r="BK368" s="390">
        <v>548.62</v>
      </c>
      <c r="BL368" s="391" t="str">
        <f t="shared" si="364"/>
        <v xml:space="preserve"> </v>
      </c>
      <c r="BM368" s="391" t="e">
        <f t="shared" si="365"/>
        <v>#DIV/0!</v>
      </c>
      <c r="BN368" s="391" t="e">
        <f t="shared" si="366"/>
        <v>#DIV/0!</v>
      </c>
      <c r="BO368" s="391" t="e">
        <f t="shared" si="367"/>
        <v>#DIV/0!</v>
      </c>
      <c r="BP368" s="391" t="e">
        <f t="shared" si="368"/>
        <v>#DIV/0!</v>
      </c>
      <c r="BQ368" s="391" t="e">
        <f t="shared" si="369"/>
        <v>#DIV/0!</v>
      </c>
      <c r="BR368" s="391" t="e">
        <f t="shared" si="370"/>
        <v>#DIV/0!</v>
      </c>
      <c r="BS368" s="391" t="str">
        <f t="shared" si="371"/>
        <v xml:space="preserve"> </v>
      </c>
      <c r="BT368" s="391" t="e">
        <f t="shared" si="372"/>
        <v>#DIV/0!</v>
      </c>
      <c r="BU368" s="391" t="e">
        <f t="shared" si="373"/>
        <v>#DIV/0!</v>
      </c>
      <c r="BV368" s="391" t="e">
        <f t="shared" si="374"/>
        <v>#DIV/0!</v>
      </c>
      <c r="BW368" s="391" t="str">
        <f t="shared" si="375"/>
        <v xml:space="preserve"> </v>
      </c>
      <c r="BY368" s="388">
        <f t="shared" si="333"/>
        <v>2.5153441463725756</v>
      </c>
      <c r="BZ368" s="392">
        <f t="shared" si="334"/>
        <v>1.2576720731862878</v>
      </c>
      <c r="CA368" s="393">
        <f t="shared" si="345"/>
        <v>3860.7303976143139</v>
      </c>
      <c r="CB368" s="390">
        <f t="shared" si="351"/>
        <v>4621.88</v>
      </c>
      <c r="CC368" s="18" t="str">
        <f t="shared" si="352"/>
        <v xml:space="preserve"> </v>
      </c>
    </row>
    <row r="369" spans="1:82" s="26" customFormat="1" ht="9" customHeight="1">
      <c r="A369" s="368">
        <v>283</v>
      </c>
      <c r="B369" s="129" t="s">
        <v>1022</v>
      </c>
      <c r="C369" s="361">
        <v>572</v>
      </c>
      <c r="D369" s="396"/>
      <c r="E369" s="361"/>
      <c r="F369" s="361"/>
      <c r="G369" s="178">
        <f>ROUND(H369+U369+X369+Z369+AB369+AD369+AF369+AH369+AI369+AJ369+AK369+AL369,2)</f>
        <v>1776208.88</v>
      </c>
      <c r="H369" s="361">
        <f>I369+K369+M369+O369+Q369+S369</f>
        <v>0</v>
      </c>
      <c r="I369" s="190">
        <v>0</v>
      </c>
      <c r="J369" s="190">
        <v>0</v>
      </c>
      <c r="K369" s="190">
        <v>0</v>
      </c>
      <c r="L369" s="190">
        <v>0</v>
      </c>
      <c r="M369" s="190">
        <v>0</v>
      </c>
      <c r="N369" s="361">
        <v>0</v>
      </c>
      <c r="O369" s="361">
        <v>0</v>
      </c>
      <c r="P369" s="361">
        <v>0</v>
      </c>
      <c r="Q369" s="361">
        <v>0</v>
      </c>
      <c r="R369" s="361">
        <v>0</v>
      </c>
      <c r="S369" s="361">
        <v>0</v>
      </c>
      <c r="T369" s="103">
        <v>0</v>
      </c>
      <c r="U369" s="361">
        <v>0</v>
      </c>
      <c r="V369" s="361" t="s">
        <v>976</v>
      </c>
      <c r="W369" s="380">
        <v>462.4</v>
      </c>
      <c r="X369" s="361">
        <v>1679326.25</v>
      </c>
      <c r="Y369" s="380">
        <v>0</v>
      </c>
      <c r="Z369" s="380">
        <v>0</v>
      </c>
      <c r="AA369" s="380">
        <v>0</v>
      </c>
      <c r="AB369" s="380">
        <v>0</v>
      </c>
      <c r="AC369" s="380">
        <v>0</v>
      </c>
      <c r="AD369" s="380">
        <v>0</v>
      </c>
      <c r="AE369" s="380">
        <v>0</v>
      </c>
      <c r="AF369" s="380">
        <v>0</v>
      </c>
      <c r="AG369" s="380">
        <v>0</v>
      </c>
      <c r="AH369" s="380">
        <v>0</v>
      </c>
      <c r="AI369" s="380">
        <v>0</v>
      </c>
      <c r="AJ369" s="380">
        <v>64588.42</v>
      </c>
      <c r="AK369" s="380">
        <v>32294.21</v>
      </c>
      <c r="AL369" s="380">
        <v>0</v>
      </c>
      <c r="AN369" s="390">
        <f>I369/'Приложение 1.1'!J367</f>
        <v>0</v>
      </c>
      <c r="AO369" s="390" t="e">
        <f t="shared" si="353"/>
        <v>#DIV/0!</v>
      </c>
      <c r="AP369" s="390" t="e">
        <f t="shared" si="354"/>
        <v>#DIV/0!</v>
      </c>
      <c r="AQ369" s="390" t="e">
        <f t="shared" si="355"/>
        <v>#DIV/0!</v>
      </c>
      <c r="AR369" s="390" t="e">
        <f t="shared" si="356"/>
        <v>#DIV/0!</v>
      </c>
      <c r="AS369" s="390" t="e">
        <f t="shared" si="357"/>
        <v>#DIV/0!</v>
      </c>
      <c r="AT369" s="390" t="e">
        <f t="shared" si="358"/>
        <v>#DIV/0!</v>
      </c>
      <c r="AU369" s="390">
        <f t="shared" si="359"/>
        <v>3631.7609212802772</v>
      </c>
      <c r="AV369" s="390" t="e">
        <f t="shared" si="360"/>
        <v>#DIV/0!</v>
      </c>
      <c r="AW369" s="390" t="e">
        <f t="shared" si="361"/>
        <v>#DIV/0!</v>
      </c>
      <c r="AX369" s="390" t="e">
        <f t="shared" si="362"/>
        <v>#DIV/0!</v>
      </c>
      <c r="AY369" s="390">
        <f>AI369/'Приложение 1.1'!J367</f>
        <v>0</v>
      </c>
      <c r="AZ369" s="390">
        <v>730.08</v>
      </c>
      <c r="BA369" s="390">
        <v>2070.12</v>
      </c>
      <c r="BB369" s="390">
        <v>848.92</v>
      </c>
      <c r="BC369" s="390">
        <v>819.73</v>
      </c>
      <c r="BD369" s="390">
        <v>611.5</v>
      </c>
      <c r="BE369" s="390">
        <v>1080.04</v>
      </c>
      <c r="BF369" s="390">
        <v>2102000</v>
      </c>
      <c r="BG369" s="390">
        <f t="shared" si="363"/>
        <v>4422.8500000000004</v>
      </c>
      <c r="BH369" s="390">
        <v>8748.57</v>
      </c>
      <c r="BI369" s="390">
        <v>3389.61</v>
      </c>
      <c r="BJ369" s="390">
        <v>5995.76</v>
      </c>
      <c r="BK369" s="390">
        <v>548.62</v>
      </c>
      <c r="BL369" s="391" t="str">
        <f t="shared" si="364"/>
        <v xml:space="preserve"> </v>
      </c>
      <c r="BM369" s="391" t="e">
        <f t="shared" si="365"/>
        <v>#DIV/0!</v>
      </c>
      <c r="BN369" s="391" t="e">
        <f t="shared" si="366"/>
        <v>#DIV/0!</v>
      </c>
      <c r="BO369" s="391" t="e">
        <f t="shared" si="367"/>
        <v>#DIV/0!</v>
      </c>
      <c r="BP369" s="391" t="e">
        <f t="shared" si="368"/>
        <v>#DIV/0!</v>
      </c>
      <c r="BQ369" s="391" t="e">
        <f t="shared" si="369"/>
        <v>#DIV/0!</v>
      </c>
      <c r="BR369" s="391" t="e">
        <f t="shared" si="370"/>
        <v>#DIV/0!</v>
      </c>
      <c r="BS369" s="391" t="str">
        <f t="shared" si="371"/>
        <v xml:space="preserve"> </v>
      </c>
      <c r="BT369" s="391" t="e">
        <f t="shared" si="372"/>
        <v>#DIV/0!</v>
      </c>
      <c r="BU369" s="391" t="e">
        <f t="shared" si="373"/>
        <v>#DIV/0!</v>
      </c>
      <c r="BV369" s="391" t="e">
        <f t="shared" si="374"/>
        <v>#DIV/0!</v>
      </c>
      <c r="BW369" s="391" t="str">
        <f t="shared" si="375"/>
        <v xml:space="preserve"> </v>
      </c>
      <c r="BY369" s="388">
        <f t="shared" si="333"/>
        <v>3.6363076847132985</v>
      </c>
      <c r="BZ369" s="392">
        <f t="shared" si="334"/>
        <v>1.8181538423566492</v>
      </c>
      <c r="CA369" s="393">
        <f t="shared" si="345"/>
        <v>3841.2821799307958</v>
      </c>
      <c r="CB369" s="390">
        <f t="shared" si="351"/>
        <v>4621.88</v>
      </c>
      <c r="CC369" s="18" t="str">
        <f t="shared" si="352"/>
        <v xml:space="preserve"> </v>
      </c>
    </row>
    <row r="370" spans="1:82" s="26" customFormat="1" ht="38.25" customHeight="1">
      <c r="A370" s="514" t="s">
        <v>44</v>
      </c>
      <c r="B370" s="514"/>
      <c r="C370" s="361">
        <f>SUM(C360:C369)</f>
        <v>9539.1999999999989</v>
      </c>
      <c r="D370" s="275"/>
      <c r="E370" s="269"/>
      <c r="F370" s="269"/>
      <c r="G370" s="361">
        <f>ROUND(SUM(G360:G369),2)</f>
        <v>20287925.920000002</v>
      </c>
      <c r="H370" s="361">
        <f t="shared" ref="H370:AL370" si="380">SUM(H360:H369)</f>
        <v>0</v>
      </c>
      <c r="I370" s="361">
        <f t="shared" si="380"/>
        <v>0</v>
      </c>
      <c r="J370" s="361">
        <f t="shared" si="380"/>
        <v>0</v>
      </c>
      <c r="K370" s="361">
        <f t="shared" si="380"/>
        <v>0</v>
      </c>
      <c r="L370" s="361">
        <f t="shared" si="380"/>
        <v>0</v>
      </c>
      <c r="M370" s="361">
        <f t="shared" si="380"/>
        <v>0</v>
      </c>
      <c r="N370" s="361">
        <f t="shared" si="380"/>
        <v>0</v>
      </c>
      <c r="O370" s="361">
        <f t="shared" si="380"/>
        <v>0</v>
      </c>
      <c r="P370" s="361">
        <f t="shared" si="380"/>
        <v>0</v>
      </c>
      <c r="Q370" s="361">
        <f t="shared" si="380"/>
        <v>0</v>
      </c>
      <c r="R370" s="361">
        <f t="shared" si="380"/>
        <v>0</v>
      </c>
      <c r="S370" s="361">
        <f t="shared" si="380"/>
        <v>0</v>
      </c>
      <c r="T370" s="103">
        <f t="shared" si="380"/>
        <v>0</v>
      </c>
      <c r="U370" s="361">
        <f t="shared" si="380"/>
        <v>0</v>
      </c>
      <c r="V370" s="269" t="s">
        <v>388</v>
      </c>
      <c r="W370" s="361">
        <f t="shared" si="380"/>
        <v>5794.45</v>
      </c>
      <c r="X370" s="361">
        <f t="shared" si="380"/>
        <v>19514486.93</v>
      </c>
      <c r="Y370" s="361">
        <f t="shared" si="380"/>
        <v>0</v>
      </c>
      <c r="Z370" s="361">
        <f t="shared" si="380"/>
        <v>0</v>
      </c>
      <c r="AA370" s="361">
        <f t="shared" si="380"/>
        <v>0</v>
      </c>
      <c r="AB370" s="361">
        <f t="shared" si="380"/>
        <v>0</v>
      </c>
      <c r="AC370" s="361">
        <f t="shared" si="380"/>
        <v>0</v>
      </c>
      <c r="AD370" s="361">
        <f t="shared" si="380"/>
        <v>0</v>
      </c>
      <c r="AE370" s="361">
        <f t="shared" si="380"/>
        <v>0</v>
      </c>
      <c r="AF370" s="361">
        <f t="shared" si="380"/>
        <v>0</v>
      </c>
      <c r="AG370" s="361">
        <f t="shared" si="380"/>
        <v>0</v>
      </c>
      <c r="AH370" s="361">
        <f t="shared" si="380"/>
        <v>0</v>
      </c>
      <c r="AI370" s="361">
        <f t="shared" si="380"/>
        <v>0</v>
      </c>
      <c r="AJ370" s="361">
        <f t="shared" si="380"/>
        <v>512062.92</v>
      </c>
      <c r="AK370" s="361">
        <f t="shared" si="380"/>
        <v>261376.06999999998</v>
      </c>
      <c r="AL370" s="361">
        <f t="shared" si="380"/>
        <v>0</v>
      </c>
      <c r="AN370" s="390">
        <f>I370/'Приложение 1.1'!J368</f>
        <v>0</v>
      </c>
      <c r="AO370" s="390" t="e">
        <f t="shared" si="353"/>
        <v>#DIV/0!</v>
      </c>
      <c r="AP370" s="390" t="e">
        <f t="shared" si="354"/>
        <v>#DIV/0!</v>
      </c>
      <c r="AQ370" s="390" t="e">
        <f t="shared" si="355"/>
        <v>#DIV/0!</v>
      </c>
      <c r="AR370" s="390" t="e">
        <f t="shared" si="356"/>
        <v>#DIV/0!</v>
      </c>
      <c r="AS370" s="390" t="e">
        <f t="shared" si="357"/>
        <v>#DIV/0!</v>
      </c>
      <c r="AT370" s="390" t="e">
        <f t="shared" si="358"/>
        <v>#DIV/0!</v>
      </c>
      <c r="AU370" s="390">
        <f t="shared" si="359"/>
        <v>3367.7893380735013</v>
      </c>
      <c r="AV370" s="390" t="e">
        <f t="shared" si="360"/>
        <v>#DIV/0!</v>
      </c>
      <c r="AW370" s="390" t="e">
        <f t="shared" si="361"/>
        <v>#DIV/0!</v>
      </c>
      <c r="AX370" s="390" t="e">
        <f t="shared" si="362"/>
        <v>#DIV/0!</v>
      </c>
      <c r="AY370" s="390">
        <f>AI370/'Приложение 1.1'!J368</f>
        <v>0</v>
      </c>
      <c r="AZ370" s="390">
        <v>730.08</v>
      </c>
      <c r="BA370" s="390">
        <v>2070.12</v>
      </c>
      <c r="BB370" s="390">
        <v>848.92</v>
      </c>
      <c r="BC370" s="390">
        <v>819.73</v>
      </c>
      <c r="BD370" s="390">
        <v>611.5</v>
      </c>
      <c r="BE370" s="390">
        <v>1080.04</v>
      </c>
      <c r="BF370" s="390">
        <v>2102000</v>
      </c>
      <c r="BG370" s="390">
        <f t="shared" si="363"/>
        <v>4422.8500000000004</v>
      </c>
      <c r="BH370" s="390">
        <v>8748.57</v>
      </c>
      <c r="BI370" s="390">
        <v>3389.61</v>
      </c>
      <c r="BJ370" s="390">
        <v>5995.76</v>
      </c>
      <c r="BK370" s="390">
        <v>548.62</v>
      </c>
      <c r="BL370" s="391" t="str">
        <f t="shared" si="364"/>
        <v xml:space="preserve"> </v>
      </c>
      <c r="BM370" s="391" t="e">
        <f t="shared" si="365"/>
        <v>#DIV/0!</v>
      </c>
      <c r="BN370" s="391" t="e">
        <f t="shared" si="366"/>
        <v>#DIV/0!</v>
      </c>
      <c r="BO370" s="391" t="e">
        <f t="shared" si="367"/>
        <v>#DIV/0!</v>
      </c>
      <c r="BP370" s="391" t="e">
        <f t="shared" si="368"/>
        <v>#DIV/0!</v>
      </c>
      <c r="BQ370" s="391" t="e">
        <f t="shared" si="369"/>
        <v>#DIV/0!</v>
      </c>
      <c r="BR370" s="391" t="e">
        <f t="shared" si="370"/>
        <v>#DIV/0!</v>
      </c>
      <c r="BS370" s="391" t="str">
        <f t="shared" si="371"/>
        <v xml:space="preserve"> </v>
      </c>
      <c r="BT370" s="391" t="e">
        <f t="shared" si="372"/>
        <v>#DIV/0!</v>
      </c>
      <c r="BU370" s="391" t="e">
        <f t="shared" si="373"/>
        <v>#DIV/0!</v>
      </c>
      <c r="BV370" s="391" t="e">
        <f t="shared" si="374"/>
        <v>#DIV/0!</v>
      </c>
      <c r="BW370" s="391" t="str">
        <f t="shared" si="375"/>
        <v xml:space="preserve"> </v>
      </c>
      <c r="BY370" s="388">
        <f t="shared" si="333"/>
        <v>2.5239786561681212</v>
      </c>
      <c r="BZ370" s="392">
        <f t="shared" si="334"/>
        <v>1.288333124986095</v>
      </c>
      <c r="CA370" s="393">
        <f t="shared" si="345"/>
        <v>3501.2686139322977</v>
      </c>
      <c r="CB370" s="390">
        <f t="shared" si="351"/>
        <v>4621.88</v>
      </c>
      <c r="CC370" s="18" t="str">
        <f t="shared" si="352"/>
        <v xml:space="preserve"> </v>
      </c>
    </row>
    <row r="371" spans="1:82" s="26" customFormat="1" ht="22.5" customHeight="1">
      <c r="A371" s="433" t="s">
        <v>999</v>
      </c>
      <c r="B371" s="434"/>
      <c r="C371" s="434"/>
      <c r="D371" s="434"/>
      <c r="E371" s="434"/>
      <c r="F371" s="434"/>
      <c r="G371" s="434"/>
      <c r="H371" s="434"/>
      <c r="I371" s="434"/>
      <c r="J371" s="434"/>
      <c r="K371" s="434"/>
      <c r="L371" s="434"/>
      <c r="M371" s="434"/>
      <c r="N371" s="434"/>
      <c r="O371" s="434"/>
      <c r="P371" s="434"/>
      <c r="Q371" s="434"/>
      <c r="R371" s="434"/>
      <c r="S371" s="434"/>
      <c r="T371" s="434"/>
      <c r="U371" s="434"/>
      <c r="V371" s="434"/>
      <c r="W371" s="434"/>
      <c r="X371" s="434"/>
      <c r="Y371" s="434"/>
      <c r="Z371" s="434"/>
      <c r="AA371" s="434"/>
      <c r="AB371" s="434"/>
      <c r="AC371" s="434"/>
      <c r="AD371" s="434"/>
      <c r="AE371" s="434"/>
      <c r="AF371" s="434"/>
      <c r="AG371" s="434"/>
      <c r="AH371" s="434"/>
      <c r="AI371" s="434"/>
      <c r="AJ371" s="434"/>
      <c r="AK371" s="434"/>
      <c r="AL371" s="435"/>
      <c r="AN371" s="390" t="e">
        <f>I371/'Приложение 1.1'!I369</f>
        <v>#DIV/0!</v>
      </c>
      <c r="AO371" s="390" t="e">
        <f t="shared" si="353"/>
        <v>#DIV/0!</v>
      </c>
      <c r="AP371" s="390" t="e">
        <f t="shared" si="354"/>
        <v>#DIV/0!</v>
      </c>
      <c r="AQ371" s="390" t="e">
        <f t="shared" si="355"/>
        <v>#DIV/0!</v>
      </c>
      <c r="AR371" s="390" t="e">
        <f t="shared" si="356"/>
        <v>#DIV/0!</v>
      </c>
      <c r="AS371" s="390" t="e">
        <f t="shared" si="357"/>
        <v>#DIV/0!</v>
      </c>
      <c r="AT371" s="390" t="e">
        <f t="shared" si="358"/>
        <v>#DIV/0!</v>
      </c>
      <c r="AU371" s="390" t="e">
        <f t="shared" si="359"/>
        <v>#DIV/0!</v>
      </c>
      <c r="AV371" s="390" t="e">
        <f t="shared" si="360"/>
        <v>#DIV/0!</v>
      </c>
      <c r="AW371" s="390" t="e">
        <f t="shared" si="361"/>
        <v>#DIV/0!</v>
      </c>
      <c r="AX371" s="390" t="e">
        <f t="shared" si="362"/>
        <v>#DIV/0!</v>
      </c>
      <c r="AY371" s="390" t="e">
        <f>AI371/'Приложение 1.1'!J369</f>
        <v>#DIV/0!</v>
      </c>
      <c r="AZ371" s="390">
        <v>766.59</v>
      </c>
      <c r="BA371" s="390">
        <v>2173.62</v>
      </c>
      <c r="BB371" s="390">
        <v>891.36</v>
      </c>
      <c r="BC371" s="390">
        <v>860.72</v>
      </c>
      <c r="BD371" s="390">
        <v>1699.83</v>
      </c>
      <c r="BE371" s="390">
        <v>1134.04</v>
      </c>
      <c r="BF371" s="390">
        <v>2338035</v>
      </c>
      <c r="BG371" s="390">
        <f>IF(V371="ПК",4837.98,4644)</f>
        <v>4644</v>
      </c>
      <c r="BH371" s="390">
        <v>9186</v>
      </c>
      <c r="BI371" s="390">
        <v>3559.09</v>
      </c>
      <c r="BJ371" s="390">
        <v>6295.55</v>
      </c>
      <c r="BK371" s="390">
        <f>105042.09+358512+470547</f>
        <v>934101.09</v>
      </c>
      <c r="BL371" s="391" t="e">
        <f t="shared" si="364"/>
        <v>#DIV/0!</v>
      </c>
      <c r="BM371" s="391" t="e">
        <f t="shared" si="365"/>
        <v>#DIV/0!</v>
      </c>
      <c r="BN371" s="391" t="e">
        <f t="shared" si="366"/>
        <v>#DIV/0!</v>
      </c>
      <c r="BO371" s="391" t="e">
        <f t="shared" si="367"/>
        <v>#DIV/0!</v>
      </c>
      <c r="BP371" s="391" t="e">
        <f t="shared" si="368"/>
        <v>#DIV/0!</v>
      </c>
      <c r="BQ371" s="391" t="e">
        <f t="shared" si="369"/>
        <v>#DIV/0!</v>
      </c>
      <c r="BR371" s="391" t="e">
        <f t="shared" si="370"/>
        <v>#DIV/0!</v>
      </c>
      <c r="BS371" s="391" t="e">
        <f t="shared" si="371"/>
        <v>#DIV/0!</v>
      </c>
      <c r="BT371" s="391" t="e">
        <f t="shared" si="372"/>
        <v>#DIV/0!</v>
      </c>
      <c r="BU371" s="391" t="e">
        <f t="shared" si="373"/>
        <v>#DIV/0!</v>
      </c>
      <c r="BV371" s="391" t="e">
        <f t="shared" si="374"/>
        <v>#DIV/0!</v>
      </c>
      <c r="BW371" s="391" t="e">
        <f t="shared" si="375"/>
        <v>#DIV/0!</v>
      </c>
      <c r="BY371" s="388" t="e">
        <f t="shared" si="333"/>
        <v>#DIV/0!</v>
      </c>
      <c r="BZ371" s="392" t="e">
        <f t="shared" si="334"/>
        <v>#DIV/0!</v>
      </c>
      <c r="CA371" s="393" t="e">
        <f t="shared" si="345"/>
        <v>#DIV/0!</v>
      </c>
      <c r="CB371" s="390">
        <f>IF(V371="ПК",5055.69,4852.98)</f>
        <v>4852.9799999999996</v>
      </c>
      <c r="CC371" s="18" t="e">
        <f t="shared" si="352"/>
        <v>#DIV/0!</v>
      </c>
    </row>
    <row r="372" spans="1:82" s="26" customFormat="1" ht="9" customHeight="1">
      <c r="A372" s="429" t="s">
        <v>996</v>
      </c>
      <c r="B372" s="429"/>
      <c r="C372" s="361" t="e">
        <f>ROUND(C533+C545+C561+C566+C574+C578+C605+C609+C616+C622+C626+C629+C632+C642+C646+C649+C652+C660+C666+C675+C679+C683+C687+C692+C695+C699+#REF!+C702+C707+C712+C715+C718+C722+C730+C734+C737+C747+C750+C584+C663+C588,2)</f>
        <v>#REF!</v>
      </c>
      <c r="D372" s="361"/>
      <c r="E372" s="361"/>
      <c r="F372" s="361"/>
      <c r="G372" s="361">
        <f t="shared" ref="G372:U372" si="381">ROUND(G533+G545+G561+G566+G574+G578+G605+G609+G616+G622+G626+G629+G632+G642+G646+G649+G652+G660+G666+G675+G679+G683+G687+G692+G695+G699+G702+G707+G712+G715+G718+G722+G730+G734+G737+G747+G750+G584+G663+G588,2)</f>
        <v>1020840359.36</v>
      </c>
      <c r="H372" s="361">
        <f t="shared" si="381"/>
        <v>42749733.18</v>
      </c>
      <c r="I372" s="361">
        <f t="shared" si="381"/>
        <v>10264305.59</v>
      </c>
      <c r="J372" s="361">
        <f t="shared" si="381"/>
        <v>13972.8</v>
      </c>
      <c r="K372" s="361">
        <f t="shared" si="381"/>
        <v>15706559.550000001</v>
      </c>
      <c r="L372" s="361">
        <f t="shared" si="381"/>
        <v>2146.85</v>
      </c>
      <c r="M372" s="361">
        <f t="shared" si="381"/>
        <v>2384715.7999999998</v>
      </c>
      <c r="N372" s="361">
        <f t="shared" si="381"/>
        <v>5605.02</v>
      </c>
      <c r="O372" s="361">
        <f t="shared" si="381"/>
        <v>5121571.4400000004</v>
      </c>
      <c r="P372" s="361">
        <f t="shared" si="381"/>
        <v>3501.36</v>
      </c>
      <c r="Q372" s="361">
        <f t="shared" si="381"/>
        <v>5349765.8</v>
      </c>
      <c r="R372" s="361">
        <f t="shared" si="381"/>
        <v>3726.89</v>
      </c>
      <c r="S372" s="361">
        <f t="shared" si="381"/>
        <v>3922815</v>
      </c>
      <c r="T372" s="104">
        <f t="shared" si="381"/>
        <v>45</v>
      </c>
      <c r="U372" s="361">
        <f t="shared" si="381"/>
        <v>82118475.209999993</v>
      </c>
      <c r="V372" s="361" t="s">
        <v>388</v>
      </c>
      <c r="W372" s="361">
        <f t="shared" ref="W372:AL372" si="382">ROUND(W533+W545+W561+W566+W574+W578+W605+W609+W616+W622+W626+W629+W632+W642+W646+W649+W652+W660+W666+W675+W679+W683+W687+W692+W695+W699+W702+W707+W712+W715+W718+W722+W730+W734+W737+W747+W750+W584+W663+W588,2)</f>
        <v>300252.51</v>
      </c>
      <c r="X372" s="361">
        <f t="shared" si="382"/>
        <v>824401154.02999997</v>
      </c>
      <c r="Y372" s="361">
        <f t="shared" si="382"/>
        <v>2661.4</v>
      </c>
      <c r="Z372" s="361">
        <f t="shared" si="382"/>
        <v>692896.4</v>
      </c>
      <c r="AA372" s="361">
        <f t="shared" si="382"/>
        <v>25152.27</v>
      </c>
      <c r="AB372" s="361">
        <f t="shared" si="382"/>
        <v>19817039.600000001</v>
      </c>
      <c r="AC372" s="361">
        <f t="shared" si="382"/>
        <v>0</v>
      </c>
      <c r="AD372" s="361">
        <f t="shared" si="382"/>
        <v>0</v>
      </c>
      <c r="AE372" s="361">
        <f t="shared" si="382"/>
        <v>0</v>
      </c>
      <c r="AF372" s="361">
        <f t="shared" si="382"/>
        <v>0</v>
      </c>
      <c r="AG372" s="361">
        <f t="shared" si="382"/>
        <v>782</v>
      </c>
      <c r="AH372" s="361">
        <f t="shared" si="382"/>
        <v>4094906</v>
      </c>
      <c r="AI372" s="361">
        <f t="shared" si="382"/>
        <v>3879031.15</v>
      </c>
      <c r="AJ372" s="361">
        <f t="shared" si="382"/>
        <v>29433012.859999999</v>
      </c>
      <c r="AK372" s="361">
        <f t="shared" si="382"/>
        <v>13376110.93</v>
      </c>
      <c r="AL372" s="361">
        <f t="shared" si="382"/>
        <v>278000</v>
      </c>
      <c r="AN372" s="390">
        <f>I372/'Приложение 1.1'!I370</f>
        <v>9.8455148976650868</v>
      </c>
      <c r="AO372" s="390">
        <f t="shared" ref="AO372:AO435" si="383">K372/J372</f>
        <v>1124.0810395912058</v>
      </c>
      <c r="AP372" s="390">
        <f t="shared" ref="AP372:AP435" si="384">M372/L372</f>
        <v>1110.797587162587</v>
      </c>
      <c r="AQ372" s="390">
        <f t="shared" ref="AQ372:AQ435" si="385">O372/N372</f>
        <v>913.74721945684405</v>
      </c>
      <c r="AR372" s="390">
        <f t="shared" ref="AR372:AR435" si="386">Q372/P372</f>
        <v>1527.9108117988437</v>
      </c>
      <c r="AS372" s="390">
        <f t="shared" ref="AS372:AS435" si="387">S372/R372</f>
        <v>1052.5706420098259</v>
      </c>
      <c r="AT372" s="390">
        <f t="shared" ref="AT372:AT435" si="388">U372/T372</f>
        <v>1824855.0046666665</v>
      </c>
      <c r="AU372" s="390">
        <f t="shared" ref="AU372:AU435" si="389">X372/W372</f>
        <v>2745.6927971393143</v>
      </c>
      <c r="AV372" s="390">
        <f t="shared" ref="AV372:AV435" si="390">Z372/Y372</f>
        <v>260.35034192530247</v>
      </c>
      <c r="AW372" s="390">
        <f t="shared" ref="AW372:AW435" si="391">AB372/AA372</f>
        <v>787.88274775994375</v>
      </c>
      <c r="AX372" s="390">
        <f t="shared" ref="AX372:AX435" si="392">AH372/AG372</f>
        <v>5236.4526854219948</v>
      </c>
      <c r="AY372" s="390">
        <f>AI372/'Приложение 1.1'!J370</f>
        <v>4.3424854256993042</v>
      </c>
      <c r="AZ372" s="390">
        <v>766.59</v>
      </c>
      <c r="BA372" s="390">
        <v>2173.62</v>
      </c>
      <c r="BB372" s="390">
        <v>891.36</v>
      </c>
      <c r="BC372" s="390">
        <v>860.72</v>
      </c>
      <c r="BD372" s="390">
        <v>1699.83</v>
      </c>
      <c r="BE372" s="390">
        <v>1134.04</v>
      </c>
      <c r="BF372" s="390">
        <v>2338035</v>
      </c>
      <c r="BG372" s="390">
        <f t="shared" ref="BG372:BG435" si="393">IF(V372="ПК",4837.98,4644)</f>
        <v>4644</v>
      </c>
      <c r="BH372" s="390">
        <v>9186</v>
      </c>
      <c r="BI372" s="390">
        <v>3559.09</v>
      </c>
      <c r="BJ372" s="390">
        <v>6295.55</v>
      </c>
      <c r="BK372" s="390">
        <f t="shared" ref="BK372:BK435" si="394">105042.09+358512+470547</f>
        <v>934101.09</v>
      </c>
      <c r="BL372" s="391" t="str">
        <f t="shared" ref="BL372:BL435" si="395">IF(AN372&gt;AZ372, "+", " ")</f>
        <v xml:space="preserve"> </v>
      </c>
      <c r="BM372" s="391" t="str">
        <f t="shared" ref="BM372:BM435" si="396">IF(AO372&gt;BA372, "+", " ")</f>
        <v xml:space="preserve"> </v>
      </c>
      <c r="BN372" s="391" t="str">
        <f t="shared" ref="BN372:BN435" si="397">IF(AP372&gt;BB372, "+", " ")</f>
        <v>+</v>
      </c>
      <c r="BO372" s="391" t="str">
        <f t="shared" ref="BO372:BO435" si="398">IF(AQ372&gt;BC372, "+", " ")</f>
        <v>+</v>
      </c>
      <c r="BP372" s="391" t="str">
        <f t="shared" ref="BP372:BP435" si="399">IF(AR372&gt;BD372, "+", " ")</f>
        <v xml:space="preserve"> </v>
      </c>
      <c r="BQ372" s="391" t="str">
        <f t="shared" ref="BQ372:BQ435" si="400">IF(AS372&gt;BE372, "+", " ")</f>
        <v xml:space="preserve"> </v>
      </c>
      <c r="BR372" s="391" t="str">
        <f t="shared" ref="BR372:BR435" si="401">IF(AT372&gt;BF372, "+", " ")</f>
        <v xml:space="preserve"> </v>
      </c>
      <c r="BS372" s="391" t="str">
        <f t="shared" ref="BS372:BS435" si="402">IF(AU372&gt;BG372, "+", " ")</f>
        <v xml:space="preserve"> </v>
      </c>
      <c r="BT372" s="391" t="str">
        <f t="shared" ref="BT372:BT435" si="403">IF(AV372&gt;BH372, "+", " ")</f>
        <v xml:space="preserve"> </v>
      </c>
      <c r="BU372" s="391" t="str">
        <f t="shared" ref="BU372:BU435" si="404">IF(AW372&gt;BI372, "+", " ")</f>
        <v xml:space="preserve"> </v>
      </c>
      <c r="BV372" s="391" t="str">
        <f t="shared" ref="BV372:BV435" si="405">IF(AX372&gt;BJ372, "+", " ")</f>
        <v xml:space="preserve"> </v>
      </c>
      <c r="BW372" s="391" t="str">
        <f t="shared" ref="BW372:BW435" si="406">IF(AY372&gt;BK372, "+", " ")</f>
        <v xml:space="preserve"> </v>
      </c>
      <c r="BY372" s="388">
        <f t="shared" ref="BY372:BY435" si="407">AJ372/G372*100</f>
        <v>2.8832140686965562</v>
      </c>
      <c r="BZ372" s="392">
        <f t="shared" ref="BZ372:BZ435" si="408">AK372/G372*100</f>
        <v>1.3103038890807515</v>
      </c>
      <c r="CA372" s="393">
        <f t="shared" ref="CA372:CA435" si="409">G372/W372</f>
        <v>3399.9394688157645</v>
      </c>
      <c r="CB372" s="390">
        <f t="shared" ref="CB372:CB435" si="410">IF(V372="ПК",5055.69,4852.98)</f>
        <v>4852.9799999999996</v>
      </c>
      <c r="CC372" s="18" t="str">
        <f t="shared" ref="CC372:CC435" si="411">IF(CA372&gt;CB372, "+", " ")</f>
        <v xml:space="preserve"> </v>
      </c>
    </row>
    <row r="373" spans="1:82" s="26" customFormat="1" ht="17.25" customHeight="1">
      <c r="A373" s="433" t="s">
        <v>216</v>
      </c>
      <c r="B373" s="434"/>
      <c r="C373" s="434"/>
      <c r="D373" s="434"/>
      <c r="E373" s="434"/>
      <c r="F373" s="434"/>
      <c r="G373" s="434"/>
      <c r="H373" s="434"/>
      <c r="I373" s="434"/>
      <c r="J373" s="434"/>
      <c r="K373" s="434"/>
      <c r="L373" s="434"/>
      <c r="M373" s="434"/>
      <c r="N373" s="434"/>
      <c r="O373" s="434"/>
      <c r="P373" s="434"/>
      <c r="Q373" s="434"/>
      <c r="R373" s="434"/>
      <c r="S373" s="434"/>
      <c r="T373" s="434"/>
      <c r="U373" s="434"/>
      <c r="V373" s="434"/>
      <c r="W373" s="434"/>
      <c r="X373" s="434"/>
      <c r="Y373" s="434"/>
      <c r="Z373" s="434"/>
      <c r="AA373" s="434"/>
      <c r="AB373" s="434"/>
      <c r="AC373" s="434"/>
      <c r="AD373" s="434"/>
      <c r="AE373" s="434"/>
      <c r="AF373" s="434"/>
      <c r="AG373" s="434"/>
      <c r="AH373" s="434"/>
      <c r="AI373" s="434"/>
      <c r="AJ373" s="434"/>
      <c r="AK373" s="434"/>
      <c r="AL373" s="435"/>
      <c r="AM373" s="276"/>
      <c r="AN373" s="390" t="e">
        <f>I373/'Приложение 1.1'!I371</f>
        <v>#DIV/0!</v>
      </c>
      <c r="AO373" s="390" t="e">
        <f t="shared" si="383"/>
        <v>#DIV/0!</v>
      </c>
      <c r="AP373" s="390" t="e">
        <f t="shared" si="384"/>
        <v>#DIV/0!</v>
      </c>
      <c r="AQ373" s="390" t="e">
        <f t="shared" si="385"/>
        <v>#DIV/0!</v>
      </c>
      <c r="AR373" s="390" t="e">
        <f t="shared" si="386"/>
        <v>#DIV/0!</v>
      </c>
      <c r="AS373" s="390" t="e">
        <f t="shared" si="387"/>
        <v>#DIV/0!</v>
      </c>
      <c r="AT373" s="390" t="e">
        <f t="shared" si="388"/>
        <v>#DIV/0!</v>
      </c>
      <c r="AU373" s="390" t="e">
        <f t="shared" si="389"/>
        <v>#DIV/0!</v>
      </c>
      <c r="AV373" s="390" t="e">
        <f t="shared" si="390"/>
        <v>#DIV/0!</v>
      </c>
      <c r="AW373" s="390" t="e">
        <f t="shared" si="391"/>
        <v>#DIV/0!</v>
      </c>
      <c r="AX373" s="390" t="e">
        <f t="shared" si="392"/>
        <v>#DIV/0!</v>
      </c>
      <c r="AY373" s="390" t="e">
        <f>AI373/'Приложение 1.1'!J371</f>
        <v>#DIV/0!</v>
      </c>
      <c r="AZ373" s="390">
        <v>766.59</v>
      </c>
      <c r="BA373" s="390">
        <v>2173.62</v>
      </c>
      <c r="BB373" s="390">
        <v>891.36</v>
      </c>
      <c r="BC373" s="390">
        <v>860.72</v>
      </c>
      <c r="BD373" s="390">
        <v>1699.83</v>
      </c>
      <c r="BE373" s="390">
        <v>1134.04</v>
      </c>
      <c r="BF373" s="390">
        <v>2338035</v>
      </c>
      <c r="BG373" s="390">
        <f t="shared" si="393"/>
        <v>4644</v>
      </c>
      <c r="BH373" s="390">
        <v>9186</v>
      </c>
      <c r="BI373" s="390">
        <v>3559.09</v>
      </c>
      <c r="BJ373" s="390">
        <v>6295.55</v>
      </c>
      <c r="BK373" s="390">
        <f t="shared" si="394"/>
        <v>934101.09</v>
      </c>
      <c r="BL373" s="391" t="e">
        <f t="shared" si="395"/>
        <v>#DIV/0!</v>
      </c>
      <c r="BM373" s="391" t="e">
        <f t="shared" si="396"/>
        <v>#DIV/0!</v>
      </c>
      <c r="BN373" s="391" t="e">
        <f t="shared" si="397"/>
        <v>#DIV/0!</v>
      </c>
      <c r="BO373" s="391" t="e">
        <f t="shared" si="398"/>
        <v>#DIV/0!</v>
      </c>
      <c r="BP373" s="391" t="e">
        <f t="shared" si="399"/>
        <v>#DIV/0!</v>
      </c>
      <c r="BQ373" s="391" t="e">
        <f t="shared" si="400"/>
        <v>#DIV/0!</v>
      </c>
      <c r="BR373" s="391" t="e">
        <f t="shared" si="401"/>
        <v>#DIV/0!</v>
      </c>
      <c r="BS373" s="391" t="e">
        <f t="shared" si="402"/>
        <v>#DIV/0!</v>
      </c>
      <c r="BT373" s="391" t="e">
        <f t="shared" si="403"/>
        <v>#DIV/0!</v>
      </c>
      <c r="BU373" s="391" t="e">
        <f t="shared" si="404"/>
        <v>#DIV/0!</v>
      </c>
      <c r="BV373" s="391" t="e">
        <f t="shared" si="405"/>
        <v>#DIV/0!</v>
      </c>
      <c r="BW373" s="391" t="e">
        <f t="shared" si="406"/>
        <v>#DIV/0!</v>
      </c>
      <c r="BY373" s="388" t="e">
        <f t="shared" si="407"/>
        <v>#DIV/0!</v>
      </c>
      <c r="BZ373" s="392" t="e">
        <f t="shared" si="408"/>
        <v>#DIV/0!</v>
      </c>
      <c r="CA373" s="393" t="e">
        <f t="shared" si="409"/>
        <v>#DIV/0!</v>
      </c>
      <c r="CB373" s="390">
        <f t="shared" si="410"/>
        <v>4852.9799999999996</v>
      </c>
      <c r="CC373" s="18" t="e">
        <f t="shared" si="411"/>
        <v>#DIV/0!</v>
      </c>
    </row>
    <row r="374" spans="1:82" s="26" customFormat="1" ht="9" customHeight="1">
      <c r="A374" s="368">
        <v>1</v>
      </c>
      <c r="B374" s="179" t="s">
        <v>614</v>
      </c>
      <c r="C374" s="396">
        <v>2697.2</v>
      </c>
      <c r="D374" s="396"/>
      <c r="E374" s="403"/>
      <c r="F374" s="403"/>
      <c r="G374" s="184">
        <f>ROUND(H374+AI374+AJ374+AK374,2)</f>
        <v>1398347.65</v>
      </c>
      <c r="H374" s="361">
        <f>I374+K374+M374+O374+Q374+S374</f>
        <v>1222767.6000000001</v>
      </c>
      <c r="I374" s="190">
        <v>647185.19999999995</v>
      </c>
      <c r="J374" s="190">
        <v>0</v>
      </c>
      <c r="K374" s="190">
        <v>0</v>
      </c>
      <c r="L374" s="190">
        <v>0</v>
      </c>
      <c r="M374" s="190">
        <v>0</v>
      </c>
      <c r="N374" s="361">
        <v>316</v>
      </c>
      <c r="O374" s="361">
        <v>271676.40000000002</v>
      </c>
      <c r="P374" s="361">
        <v>0</v>
      </c>
      <c r="Q374" s="361">
        <v>0</v>
      </c>
      <c r="R374" s="361">
        <v>270</v>
      </c>
      <c r="S374" s="361">
        <v>303906</v>
      </c>
      <c r="T374" s="103">
        <v>0</v>
      </c>
      <c r="U374" s="361">
        <v>0</v>
      </c>
      <c r="V374" s="403"/>
      <c r="W374" s="380">
        <v>0</v>
      </c>
      <c r="X374" s="361">
        <f>ROUND(IF(V374="СК",4852.98,5055.69)*0.955*0.79*W374,2)</f>
        <v>0</v>
      </c>
      <c r="Y374" s="380">
        <v>0</v>
      </c>
      <c r="Z374" s="380">
        <v>0</v>
      </c>
      <c r="AA374" s="380">
        <v>0</v>
      </c>
      <c r="AB374" s="380">
        <v>0</v>
      </c>
      <c r="AC374" s="380">
        <v>0</v>
      </c>
      <c r="AD374" s="380">
        <v>0</v>
      </c>
      <c r="AE374" s="380">
        <v>0</v>
      </c>
      <c r="AF374" s="380">
        <v>0</v>
      </c>
      <c r="AG374" s="380">
        <v>0</v>
      </c>
      <c r="AH374" s="380">
        <v>0</v>
      </c>
      <c r="AI374" s="361">
        <v>41688</v>
      </c>
      <c r="AJ374" s="380">
        <v>89112.1</v>
      </c>
      <c r="AK374" s="380">
        <v>44779.95</v>
      </c>
      <c r="AL374" s="380">
        <v>0</v>
      </c>
      <c r="AM374" s="276"/>
      <c r="AN374" s="390">
        <f>I374/'Приложение 1.1'!I372</f>
        <v>194.32656737929375</v>
      </c>
      <c r="AO374" s="390" t="e">
        <f t="shared" si="383"/>
        <v>#DIV/0!</v>
      </c>
      <c r="AP374" s="390" t="e">
        <f t="shared" si="384"/>
        <v>#DIV/0!</v>
      </c>
      <c r="AQ374" s="390">
        <f t="shared" si="385"/>
        <v>859.73544303797473</v>
      </c>
      <c r="AR374" s="390" t="e">
        <f t="shared" si="386"/>
        <v>#DIV/0!</v>
      </c>
      <c r="AS374" s="390">
        <f t="shared" si="387"/>
        <v>1125.5777777777778</v>
      </c>
      <c r="AT374" s="390" t="e">
        <f t="shared" si="388"/>
        <v>#DIV/0!</v>
      </c>
      <c r="AU374" s="390" t="e">
        <f t="shared" si="389"/>
        <v>#DIV/0!</v>
      </c>
      <c r="AV374" s="390" t="e">
        <f t="shared" si="390"/>
        <v>#DIV/0!</v>
      </c>
      <c r="AW374" s="390" t="e">
        <f t="shared" si="391"/>
        <v>#DIV/0!</v>
      </c>
      <c r="AX374" s="390" t="e">
        <f t="shared" si="392"/>
        <v>#DIV/0!</v>
      </c>
      <c r="AY374" s="390">
        <f>AI374/'Приложение 1.1'!J372</f>
        <v>15.45602847397301</v>
      </c>
      <c r="AZ374" s="390">
        <v>766.59</v>
      </c>
      <c r="BA374" s="390">
        <v>2173.62</v>
      </c>
      <c r="BB374" s="390">
        <v>891.36</v>
      </c>
      <c r="BC374" s="390">
        <v>860.72</v>
      </c>
      <c r="BD374" s="390">
        <v>1699.83</v>
      </c>
      <c r="BE374" s="390">
        <v>1134.04</v>
      </c>
      <c r="BF374" s="390">
        <v>2338035</v>
      </c>
      <c r="BG374" s="390">
        <f t="shared" si="393"/>
        <v>4644</v>
      </c>
      <c r="BH374" s="390">
        <v>9186</v>
      </c>
      <c r="BI374" s="390">
        <v>3559.09</v>
      </c>
      <c r="BJ374" s="390">
        <v>6295.55</v>
      </c>
      <c r="BK374" s="390">
        <f t="shared" si="394"/>
        <v>934101.09</v>
      </c>
      <c r="BL374" s="391" t="str">
        <f t="shared" si="395"/>
        <v xml:space="preserve"> </v>
      </c>
      <c r="BM374" s="391" t="e">
        <f t="shared" si="396"/>
        <v>#DIV/0!</v>
      </c>
      <c r="BN374" s="391" t="e">
        <f t="shared" si="397"/>
        <v>#DIV/0!</v>
      </c>
      <c r="BO374" s="391" t="str">
        <f t="shared" si="398"/>
        <v xml:space="preserve"> </v>
      </c>
      <c r="BP374" s="391" t="e">
        <f t="shared" si="399"/>
        <v>#DIV/0!</v>
      </c>
      <c r="BQ374" s="391" t="str">
        <f t="shared" si="400"/>
        <v xml:space="preserve"> </v>
      </c>
      <c r="BR374" s="391" t="e">
        <f t="shared" si="401"/>
        <v>#DIV/0!</v>
      </c>
      <c r="BS374" s="391" t="e">
        <f t="shared" si="402"/>
        <v>#DIV/0!</v>
      </c>
      <c r="BT374" s="391" t="e">
        <f t="shared" si="403"/>
        <v>#DIV/0!</v>
      </c>
      <c r="BU374" s="391" t="e">
        <f t="shared" si="404"/>
        <v>#DIV/0!</v>
      </c>
      <c r="BV374" s="391" t="e">
        <f t="shared" si="405"/>
        <v>#DIV/0!</v>
      </c>
      <c r="BW374" s="391" t="str">
        <f t="shared" si="406"/>
        <v xml:space="preserve"> </v>
      </c>
      <c r="BY374" s="388">
        <f t="shared" si="407"/>
        <v>6.3726713453553563</v>
      </c>
      <c r="BZ374" s="392">
        <f t="shared" si="408"/>
        <v>3.2023474276943937</v>
      </c>
      <c r="CA374" s="393" t="e">
        <f t="shared" si="409"/>
        <v>#DIV/0!</v>
      </c>
      <c r="CB374" s="390">
        <f t="shared" si="410"/>
        <v>4852.9799999999996</v>
      </c>
      <c r="CC374" s="18" t="e">
        <f>IF(CA374&gt;CB374, "+", " ")</f>
        <v>#DIV/0!</v>
      </c>
    </row>
    <row r="375" spans="1:82" s="26" customFormat="1" ht="9" customHeight="1">
      <c r="A375" s="368">
        <v>2</v>
      </c>
      <c r="B375" s="179" t="s">
        <v>615</v>
      </c>
      <c r="C375" s="396">
        <v>2154.1</v>
      </c>
      <c r="D375" s="396"/>
      <c r="E375" s="403"/>
      <c r="F375" s="403"/>
      <c r="G375" s="184">
        <f t="shared" ref="G375:G394" si="412">ROUND(X375+AJ375+AK375,2)</f>
        <v>3099270.97</v>
      </c>
      <c r="H375" s="361">
        <f t="shared" ref="H375:H382" si="413">I375+K375+M375+O375+Q375+S375</f>
        <v>0</v>
      </c>
      <c r="I375" s="190">
        <v>0</v>
      </c>
      <c r="J375" s="190">
        <v>0</v>
      </c>
      <c r="K375" s="190">
        <v>0</v>
      </c>
      <c r="L375" s="190">
        <v>0</v>
      </c>
      <c r="M375" s="190">
        <v>0</v>
      </c>
      <c r="N375" s="361">
        <v>0</v>
      </c>
      <c r="O375" s="361">
        <v>0</v>
      </c>
      <c r="P375" s="361">
        <v>0</v>
      </c>
      <c r="Q375" s="361">
        <v>0</v>
      </c>
      <c r="R375" s="361">
        <v>0</v>
      </c>
      <c r="S375" s="361">
        <v>0</v>
      </c>
      <c r="T375" s="103">
        <v>0</v>
      </c>
      <c r="U375" s="361">
        <v>0</v>
      </c>
      <c r="V375" s="403" t="s">
        <v>976</v>
      </c>
      <c r="W375" s="380">
        <v>828.61</v>
      </c>
      <c r="X375" s="361">
        <v>2952860.32</v>
      </c>
      <c r="Y375" s="380">
        <v>0</v>
      </c>
      <c r="Z375" s="380">
        <v>0</v>
      </c>
      <c r="AA375" s="380">
        <v>0</v>
      </c>
      <c r="AB375" s="380">
        <v>0</v>
      </c>
      <c r="AC375" s="380">
        <v>0</v>
      </c>
      <c r="AD375" s="380">
        <v>0</v>
      </c>
      <c r="AE375" s="380">
        <v>0</v>
      </c>
      <c r="AF375" s="380">
        <v>0</v>
      </c>
      <c r="AG375" s="380">
        <v>0</v>
      </c>
      <c r="AH375" s="380">
        <v>0</v>
      </c>
      <c r="AI375" s="380">
        <v>0</v>
      </c>
      <c r="AJ375" s="380">
        <v>97607.1</v>
      </c>
      <c r="AK375" s="380">
        <v>48803.55</v>
      </c>
      <c r="AL375" s="380">
        <v>0</v>
      </c>
      <c r="AN375" s="390">
        <f>I375/'Приложение 1.1'!I373</f>
        <v>0</v>
      </c>
      <c r="AO375" s="390" t="e">
        <f t="shared" si="383"/>
        <v>#DIV/0!</v>
      </c>
      <c r="AP375" s="390" t="e">
        <f t="shared" si="384"/>
        <v>#DIV/0!</v>
      </c>
      <c r="AQ375" s="390" t="e">
        <f t="shared" si="385"/>
        <v>#DIV/0!</v>
      </c>
      <c r="AR375" s="390" t="e">
        <f t="shared" si="386"/>
        <v>#DIV/0!</v>
      </c>
      <c r="AS375" s="390" t="e">
        <f t="shared" si="387"/>
        <v>#DIV/0!</v>
      </c>
      <c r="AT375" s="390" t="e">
        <f t="shared" si="388"/>
        <v>#DIV/0!</v>
      </c>
      <c r="AU375" s="390">
        <f t="shared" si="389"/>
        <v>3563.6310447617093</v>
      </c>
      <c r="AV375" s="390" t="e">
        <f t="shared" si="390"/>
        <v>#DIV/0!</v>
      </c>
      <c r="AW375" s="390" t="e">
        <f t="shared" si="391"/>
        <v>#DIV/0!</v>
      </c>
      <c r="AX375" s="390" t="e">
        <f t="shared" si="392"/>
        <v>#DIV/0!</v>
      </c>
      <c r="AY375" s="390">
        <f>AI375/'Приложение 1.1'!J373</f>
        <v>0</v>
      </c>
      <c r="AZ375" s="390">
        <v>766.59</v>
      </c>
      <c r="BA375" s="390">
        <v>2173.62</v>
      </c>
      <c r="BB375" s="390">
        <v>891.36</v>
      </c>
      <c r="BC375" s="390">
        <v>860.72</v>
      </c>
      <c r="BD375" s="390">
        <v>1699.83</v>
      </c>
      <c r="BE375" s="390">
        <v>1134.04</v>
      </c>
      <c r="BF375" s="390">
        <v>2338035</v>
      </c>
      <c r="BG375" s="390">
        <f t="shared" si="393"/>
        <v>4644</v>
      </c>
      <c r="BH375" s="390">
        <v>9186</v>
      </c>
      <c r="BI375" s="390">
        <v>3559.09</v>
      </c>
      <c r="BJ375" s="390">
        <v>6295.55</v>
      </c>
      <c r="BK375" s="390">
        <f t="shared" si="394"/>
        <v>934101.09</v>
      </c>
      <c r="BL375" s="391" t="str">
        <f t="shared" si="395"/>
        <v xml:space="preserve"> </v>
      </c>
      <c r="BM375" s="391" t="e">
        <f t="shared" si="396"/>
        <v>#DIV/0!</v>
      </c>
      <c r="BN375" s="391" t="e">
        <f t="shared" si="397"/>
        <v>#DIV/0!</v>
      </c>
      <c r="BO375" s="391" t="e">
        <f t="shared" si="398"/>
        <v>#DIV/0!</v>
      </c>
      <c r="BP375" s="391" t="e">
        <f t="shared" si="399"/>
        <v>#DIV/0!</v>
      </c>
      <c r="BQ375" s="391" t="e">
        <f t="shared" si="400"/>
        <v>#DIV/0!</v>
      </c>
      <c r="BR375" s="391" t="e">
        <f t="shared" si="401"/>
        <v>#DIV/0!</v>
      </c>
      <c r="BS375" s="391" t="str">
        <f t="shared" si="402"/>
        <v xml:space="preserve"> </v>
      </c>
      <c r="BT375" s="391" t="e">
        <f t="shared" si="403"/>
        <v>#DIV/0!</v>
      </c>
      <c r="BU375" s="391" t="e">
        <f t="shared" si="404"/>
        <v>#DIV/0!</v>
      </c>
      <c r="BV375" s="391" t="e">
        <f t="shared" si="405"/>
        <v>#DIV/0!</v>
      </c>
      <c r="BW375" s="391" t="str">
        <f t="shared" si="406"/>
        <v xml:space="preserve"> </v>
      </c>
      <c r="BY375" s="388">
        <f t="shared" si="407"/>
        <v>3.1493567663107562</v>
      </c>
      <c r="BZ375" s="392">
        <f t="shared" si="408"/>
        <v>1.5746783831553781</v>
      </c>
      <c r="CA375" s="393">
        <f t="shared" si="409"/>
        <v>3740.3253279588712</v>
      </c>
      <c r="CB375" s="390">
        <f t="shared" si="410"/>
        <v>4852.9799999999996</v>
      </c>
      <c r="CC375" s="18" t="str">
        <f t="shared" si="411"/>
        <v xml:space="preserve"> </v>
      </c>
    </row>
    <row r="376" spans="1:82" s="26" customFormat="1" ht="9" customHeight="1">
      <c r="A376" s="368">
        <v>3</v>
      </c>
      <c r="B376" s="179" t="s">
        <v>616</v>
      </c>
      <c r="C376" s="396">
        <v>4019.9</v>
      </c>
      <c r="D376" s="396"/>
      <c r="E376" s="403"/>
      <c r="F376" s="403"/>
      <c r="G376" s="184">
        <f>ROUND(U376+AJ376+AK376,2)</f>
        <v>2329991.2200000002</v>
      </c>
      <c r="H376" s="361">
        <f t="shared" si="413"/>
        <v>0</v>
      </c>
      <c r="I376" s="190">
        <v>0</v>
      </c>
      <c r="J376" s="190">
        <v>0</v>
      </c>
      <c r="K376" s="190">
        <v>0</v>
      </c>
      <c r="L376" s="190">
        <v>0</v>
      </c>
      <c r="M376" s="190">
        <v>0</v>
      </c>
      <c r="N376" s="361">
        <v>0</v>
      </c>
      <c r="O376" s="361">
        <v>0</v>
      </c>
      <c r="P376" s="361">
        <v>0</v>
      </c>
      <c r="Q376" s="361">
        <v>0</v>
      </c>
      <c r="R376" s="361">
        <v>0</v>
      </c>
      <c r="S376" s="361">
        <v>0</v>
      </c>
      <c r="T376" s="103">
        <v>1</v>
      </c>
      <c r="U376" s="361">
        <v>2220411.6</v>
      </c>
      <c r="V376" s="403"/>
      <c r="W376" s="380">
        <v>0</v>
      </c>
      <c r="X376" s="361">
        <f t="shared" ref="X376" si="414">ROUND(IF(V376="СК",4852.98,5055.69)*0.955*0.73*W376,2)</f>
        <v>0</v>
      </c>
      <c r="Y376" s="380">
        <v>0</v>
      </c>
      <c r="Z376" s="380">
        <v>0</v>
      </c>
      <c r="AA376" s="380">
        <v>0</v>
      </c>
      <c r="AB376" s="380">
        <v>0</v>
      </c>
      <c r="AC376" s="380">
        <v>0</v>
      </c>
      <c r="AD376" s="380">
        <v>0</v>
      </c>
      <c r="AE376" s="380">
        <v>0</v>
      </c>
      <c r="AF376" s="380">
        <v>0</v>
      </c>
      <c r="AG376" s="380">
        <v>0</v>
      </c>
      <c r="AH376" s="380">
        <v>0</v>
      </c>
      <c r="AI376" s="380">
        <v>0</v>
      </c>
      <c r="AJ376" s="380">
        <v>72930.92</v>
      </c>
      <c r="AK376" s="380">
        <v>36648.699999999997</v>
      </c>
      <c r="AL376" s="380">
        <v>0</v>
      </c>
      <c r="AN376" s="390">
        <f>I376/'Приложение 1.1'!I374</f>
        <v>0</v>
      </c>
      <c r="AO376" s="390" t="e">
        <f t="shared" si="383"/>
        <v>#DIV/0!</v>
      </c>
      <c r="AP376" s="390" t="e">
        <f t="shared" si="384"/>
        <v>#DIV/0!</v>
      </c>
      <c r="AQ376" s="390" t="e">
        <f t="shared" si="385"/>
        <v>#DIV/0!</v>
      </c>
      <c r="AR376" s="390" t="e">
        <f t="shared" si="386"/>
        <v>#DIV/0!</v>
      </c>
      <c r="AS376" s="390" t="e">
        <f t="shared" si="387"/>
        <v>#DIV/0!</v>
      </c>
      <c r="AT376" s="390">
        <f t="shared" si="388"/>
        <v>2220411.6</v>
      </c>
      <c r="AU376" s="390" t="e">
        <f t="shared" si="389"/>
        <v>#DIV/0!</v>
      </c>
      <c r="AV376" s="390" t="e">
        <f t="shared" si="390"/>
        <v>#DIV/0!</v>
      </c>
      <c r="AW376" s="390" t="e">
        <f t="shared" si="391"/>
        <v>#DIV/0!</v>
      </c>
      <c r="AX376" s="390" t="e">
        <f t="shared" si="392"/>
        <v>#DIV/0!</v>
      </c>
      <c r="AY376" s="390">
        <f>AI376/'Приложение 1.1'!J374</f>
        <v>0</v>
      </c>
      <c r="AZ376" s="390">
        <v>766.59</v>
      </c>
      <c r="BA376" s="390">
        <v>2173.62</v>
      </c>
      <c r="BB376" s="390">
        <v>891.36</v>
      </c>
      <c r="BC376" s="390">
        <v>860.72</v>
      </c>
      <c r="BD376" s="390">
        <v>1699.83</v>
      </c>
      <c r="BE376" s="390">
        <v>1134.04</v>
      </c>
      <c r="BF376" s="390">
        <v>2338035</v>
      </c>
      <c r="BG376" s="390">
        <f t="shared" si="393"/>
        <v>4644</v>
      </c>
      <c r="BH376" s="390">
        <v>9186</v>
      </c>
      <c r="BI376" s="390">
        <v>3559.09</v>
      </c>
      <c r="BJ376" s="390">
        <v>6295.55</v>
      </c>
      <c r="BK376" s="390">
        <f t="shared" si="394"/>
        <v>934101.09</v>
      </c>
      <c r="BL376" s="391" t="str">
        <f t="shared" si="395"/>
        <v xml:space="preserve"> </v>
      </c>
      <c r="BM376" s="391" t="e">
        <f t="shared" si="396"/>
        <v>#DIV/0!</v>
      </c>
      <c r="BN376" s="391" t="e">
        <f t="shared" si="397"/>
        <v>#DIV/0!</v>
      </c>
      <c r="BO376" s="391" t="e">
        <f t="shared" si="398"/>
        <v>#DIV/0!</v>
      </c>
      <c r="BP376" s="391" t="e">
        <f t="shared" si="399"/>
        <v>#DIV/0!</v>
      </c>
      <c r="BQ376" s="391" t="e">
        <f t="shared" si="400"/>
        <v>#DIV/0!</v>
      </c>
      <c r="BR376" s="391" t="str">
        <f t="shared" si="401"/>
        <v xml:space="preserve"> </v>
      </c>
      <c r="BS376" s="391" t="e">
        <f t="shared" si="402"/>
        <v>#DIV/0!</v>
      </c>
      <c r="BT376" s="391" t="e">
        <f t="shared" si="403"/>
        <v>#DIV/0!</v>
      </c>
      <c r="BU376" s="391" t="e">
        <f t="shared" si="404"/>
        <v>#DIV/0!</v>
      </c>
      <c r="BV376" s="391" t="e">
        <f t="shared" si="405"/>
        <v>#DIV/0!</v>
      </c>
      <c r="BW376" s="391" t="str">
        <f t="shared" si="406"/>
        <v xml:space="preserve"> </v>
      </c>
      <c r="BY376" s="388">
        <f t="shared" si="407"/>
        <v>3.1300941983807133</v>
      </c>
      <c r="BZ376" s="392">
        <f t="shared" si="408"/>
        <v>1.5729115065077366</v>
      </c>
      <c r="CA376" s="393" t="e">
        <f t="shared" si="409"/>
        <v>#DIV/0!</v>
      </c>
      <c r="CB376" s="390">
        <f t="shared" si="410"/>
        <v>4852.9799999999996</v>
      </c>
      <c r="CC376" s="18" t="e">
        <f t="shared" si="411"/>
        <v>#DIV/0!</v>
      </c>
    </row>
    <row r="377" spans="1:82" s="26" customFormat="1" ht="9" customHeight="1">
      <c r="A377" s="368">
        <v>4</v>
      </c>
      <c r="B377" s="179" t="s">
        <v>617</v>
      </c>
      <c r="C377" s="396">
        <v>9829.9</v>
      </c>
      <c r="D377" s="396"/>
      <c r="E377" s="403"/>
      <c r="F377" s="403"/>
      <c r="G377" s="184">
        <f>ROUND(X377+AJ377+AK377,2)</f>
        <v>5272513.37</v>
      </c>
      <c r="H377" s="361">
        <f t="shared" si="413"/>
        <v>0</v>
      </c>
      <c r="I377" s="190">
        <v>0</v>
      </c>
      <c r="J377" s="190">
        <v>0</v>
      </c>
      <c r="K377" s="190">
        <v>0</v>
      </c>
      <c r="L377" s="190">
        <v>0</v>
      </c>
      <c r="M377" s="190">
        <v>0</v>
      </c>
      <c r="N377" s="361">
        <v>0</v>
      </c>
      <c r="O377" s="361">
        <v>0</v>
      </c>
      <c r="P377" s="361">
        <v>0</v>
      </c>
      <c r="Q377" s="361">
        <v>0</v>
      </c>
      <c r="R377" s="361">
        <v>0</v>
      </c>
      <c r="S377" s="361">
        <v>0</v>
      </c>
      <c r="T377" s="103">
        <v>0</v>
      </c>
      <c r="U377" s="361">
        <v>0</v>
      </c>
      <c r="V377" s="403" t="s">
        <v>975</v>
      </c>
      <c r="W377" s="380">
        <v>1336</v>
      </c>
      <c r="X377" s="361">
        <v>5033047.9000000004</v>
      </c>
      <c r="Y377" s="380">
        <v>0</v>
      </c>
      <c r="Z377" s="380">
        <v>0</v>
      </c>
      <c r="AA377" s="380">
        <v>0</v>
      </c>
      <c r="AB377" s="380">
        <v>0</v>
      </c>
      <c r="AC377" s="380">
        <v>0</v>
      </c>
      <c r="AD377" s="380">
        <v>0</v>
      </c>
      <c r="AE377" s="380">
        <v>0</v>
      </c>
      <c r="AF377" s="380">
        <v>0</v>
      </c>
      <c r="AG377" s="380">
        <v>0</v>
      </c>
      <c r="AH377" s="380">
        <v>0</v>
      </c>
      <c r="AI377" s="380">
        <v>0</v>
      </c>
      <c r="AJ377" s="380">
        <v>187612.72</v>
      </c>
      <c r="AK377" s="380">
        <v>51852.75</v>
      </c>
      <c r="AL377" s="380">
        <v>0</v>
      </c>
      <c r="AN377" s="390">
        <f>I377/'Приложение 1.1'!I375</f>
        <v>0</v>
      </c>
      <c r="AO377" s="390" t="e">
        <f t="shared" si="383"/>
        <v>#DIV/0!</v>
      </c>
      <c r="AP377" s="390" t="e">
        <f t="shared" si="384"/>
        <v>#DIV/0!</v>
      </c>
      <c r="AQ377" s="390" t="e">
        <f t="shared" si="385"/>
        <v>#DIV/0!</v>
      </c>
      <c r="AR377" s="390" t="e">
        <f t="shared" si="386"/>
        <v>#DIV/0!</v>
      </c>
      <c r="AS377" s="390" t="e">
        <f t="shared" si="387"/>
        <v>#DIV/0!</v>
      </c>
      <c r="AT377" s="390" t="e">
        <f t="shared" si="388"/>
        <v>#DIV/0!</v>
      </c>
      <c r="AU377" s="390">
        <f t="shared" si="389"/>
        <v>3767.2514221556889</v>
      </c>
      <c r="AV377" s="390" t="e">
        <f t="shared" si="390"/>
        <v>#DIV/0!</v>
      </c>
      <c r="AW377" s="390" t="e">
        <f t="shared" si="391"/>
        <v>#DIV/0!</v>
      </c>
      <c r="AX377" s="390" t="e">
        <f t="shared" si="392"/>
        <v>#DIV/0!</v>
      </c>
      <c r="AY377" s="390">
        <f>AI377/'Приложение 1.1'!J375</f>
        <v>0</v>
      </c>
      <c r="AZ377" s="390">
        <v>766.59</v>
      </c>
      <c r="BA377" s="390">
        <v>2173.62</v>
      </c>
      <c r="BB377" s="390">
        <v>891.36</v>
      </c>
      <c r="BC377" s="390">
        <v>860.72</v>
      </c>
      <c r="BD377" s="390">
        <v>1699.83</v>
      </c>
      <c r="BE377" s="390">
        <v>1134.04</v>
      </c>
      <c r="BF377" s="390">
        <v>2338035</v>
      </c>
      <c r="BG377" s="390">
        <f t="shared" si="393"/>
        <v>4837.9799999999996</v>
      </c>
      <c r="BH377" s="390">
        <v>9186</v>
      </c>
      <c r="BI377" s="390">
        <v>3559.09</v>
      </c>
      <c r="BJ377" s="390">
        <v>6295.55</v>
      </c>
      <c r="BK377" s="390">
        <f t="shared" si="394"/>
        <v>934101.09</v>
      </c>
      <c r="BL377" s="391" t="str">
        <f t="shared" si="395"/>
        <v xml:space="preserve"> </v>
      </c>
      <c r="BM377" s="391" t="e">
        <f t="shared" si="396"/>
        <v>#DIV/0!</v>
      </c>
      <c r="BN377" s="391" t="e">
        <f t="shared" si="397"/>
        <v>#DIV/0!</v>
      </c>
      <c r="BO377" s="391" t="e">
        <f t="shared" si="398"/>
        <v>#DIV/0!</v>
      </c>
      <c r="BP377" s="391" t="e">
        <f t="shared" si="399"/>
        <v>#DIV/0!</v>
      </c>
      <c r="BQ377" s="391" t="e">
        <f t="shared" si="400"/>
        <v>#DIV/0!</v>
      </c>
      <c r="BR377" s="391" t="e">
        <f t="shared" si="401"/>
        <v>#DIV/0!</v>
      </c>
      <c r="BS377" s="391" t="str">
        <f t="shared" si="402"/>
        <v xml:space="preserve"> </v>
      </c>
      <c r="BT377" s="391" t="e">
        <f t="shared" si="403"/>
        <v>#DIV/0!</v>
      </c>
      <c r="BU377" s="391" t="e">
        <f t="shared" si="404"/>
        <v>#DIV/0!</v>
      </c>
      <c r="BV377" s="391" t="e">
        <f t="shared" si="405"/>
        <v>#DIV/0!</v>
      </c>
      <c r="BW377" s="391" t="str">
        <f t="shared" si="406"/>
        <v xml:space="preserve"> </v>
      </c>
      <c r="BY377" s="388">
        <f t="shared" si="407"/>
        <v>3.5583166287921615</v>
      </c>
      <c r="BZ377" s="392">
        <f t="shared" si="408"/>
        <v>0.98345412066731275</v>
      </c>
      <c r="CA377" s="393">
        <f t="shared" si="409"/>
        <v>3946.4920434131736</v>
      </c>
      <c r="CB377" s="390">
        <f t="shared" si="410"/>
        <v>5055.6899999999996</v>
      </c>
      <c r="CC377" s="18" t="str">
        <f t="shared" si="411"/>
        <v xml:space="preserve"> </v>
      </c>
    </row>
    <row r="378" spans="1:82" s="26" customFormat="1" ht="9" customHeight="1">
      <c r="A378" s="368">
        <v>5</v>
      </c>
      <c r="B378" s="179" t="s">
        <v>618</v>
      </c>
      <c r="C378" s="396">
        <v>11948.5</v>
      </c>
      <c r="D378" s="396"/>
      <c r="E378" s="403"/>
      <c r="F378" s="403"/>
      <c r="G378" s="184">
        <f t="shared" si="412"/>
        <v>7266143.2199999997</v>
      </c>
      <c r="H378" s="361">
        <f t="shared" si="413"/>
        <v>0</v>
      </c>
      <c r="I378" s="190">
        <v>0</v>
      </c>
      <c r="J378" s="190">
        <v>0</v>
      </c>
      <c r="K378" s="190">
        <v>0</v>
      </c>
      <c r="L378" s="190">
        <v>0</v>
      </c>
      <c r="M378" s="190">
        <v>0</v>
      </c>
      <c r="N378" s="361">
        <v>0</v>
      </c>
      <c r="O378" s="361">
        <v>0</v>
      </c>
      <c r="P378" s="361">
        <v>0</v>
      </c>
      <c r="Q378" s="361">
        <v>0</v>
      </c>
      <c r="R378" s="361">
        <v>0</v>
      </c>
      <c r="S378" s="361">
        <v>0</v>
      </c>
      <c r="T378" s="103">
        <v>0</v>
      </c>
      <c r="U378" s="361">
        <v>0</v>
      </c>
      <c r="V378" s="403" t="s">
        <v>975</v>
      </c>
      <c r="W378" s="380">
        <v>1623.74</v>
      </c>
      <c r="X378" s="361">
        <v>6919168</v>
      </c>
      <c r="Y378" s="380">
        <v>0</v>
      </c>
      <c r="Z378" s="380">
        <v>0</v>
      </c>
      <c r="AA378" s="380">
        <v>0</v>
      </c>
      <c r="AB378" s="380">
        <v>0</v>
      </c>
      <c r="AC378" s="380">
        <v>0</v>
      </c>
      <c r="AD378" s="380">
        <v>0</v>
      </c>
      <c r="AE378" s="380">
        <v>0</v>
      </c>
      <c r="AF378" s="380">
        <v>0</v>
      </c>
      <c r="AG378" s="380">
        <v>0</v>
      </c>
      <c r="AH378" s="380">
        <v>0</v>
      </c>
      <c r="AI378" s="380">
        <v>0</v>
      </c>
      <c r="AJ378" s="380">
        <v>230930</v>
      </c>
      <c r="AK378" s="380">
        <v>116045.22</v>
      </c>
      <c r="AL378" s="380">
        <v>0</v>
      </c>
      <c r="AN378" s="390">
        <f>I378/'Приложение 1.1'!I376</f>
        <v>0</v>
      </c>
      <c r="AO378" s="390" t="e">
        <f t="shared" si="383"/>
        <v>#DIV/0!</v>
      </c>
      <c r="AP378" s="390" t="e">
        <f t="shared" si="384"/>
        <v>#DIV/0!</v>
      </c>
      <c r="AQ378" s="390" t="e">
        <f t="shared" si="385"/>
        <v>#DIV/0!</v>
      </c>
      <c r="AR378" s="390" t="e">
        <f t="shared" si="386"/>
        <v>#DIV/0!</v>
      </c>
      <c r="AS378" s="390" t="e">
        <f t="shared" si="387"/>
        <v>#DIV/0!</v>
      </c>
      <c r="AT378" s="390" t="e">
        <f t="shared" si="388"/>
        <v>#DIV/0!</v>
      </c>
      <c r="AU378" s="390">
        <f t="shared" si="389"/>
        <v>4261.2536489832119</v>
      </c>
      <c r="AV378" s="390" t="e">
        <f t="shared" si="390"/>
        <v>#DIV/0!</v>
      </c>
      <c r="AW378" s="390" t="e">
        <f t="shared" si="391"/>
        <v>#DIV/0!</v>
      </c>
      <c r="AX378" s="390" t="e">
        <f t="shared" si="392"/>
        <v>#DIV/0!</v>
      </c>
      <c r="AY378" s="390">
        <f>AI378/'Приложение 1.1'!J376</f>
        <v>0</v>
      </c>
      <c r="AZ378" s="390">
        <v>766.59</v>
      </c>
      <c r="BA378" s="390">
        <v>2173.62</v>
      </c>
      <c r="BB378" s="390">
        <v>891.36</v>
      </c>
      <c r="BC378" s="390">
        <v>860.72</v>
      </c>
      <c r="BD378" s="390">
        <v>1699.83</v>
      </c>
      <c r="BE378" s="390">
        <v>1134.04</v>
      </c>
      <c r="BF378" s="390">
        <v>2338035</v>
      </c>
      <c r="BG378" s="390">
        <f t="shared" si="393"/>
        <v>4837.9799999999996</v>
      </c>
      <c r="BH378" s="390">
        <v>9186</v>
      </c>
      <c r="BI378" s="390">
        <v>3559.09</v>
      </c>
      <c r="BJ378" s="390">
        <v>6295.55</v>
      </c>
      <c r="BK378" s="390">
        <f t="shared" si="394"/>
        <v>934101.09</v>
      </c>
      <c r="BL378" s="391" t="str">
        <f t="shared" si="395"/>
        <v xml:space="preserve"> </v>
      </c>
      <c r="BM378" s="391" t="e">
        <f t="shared" si="396"/>
        <v>#DIV/0!</v>
      </c>
      <c r="BN378" s="391" t="e">
        <f t="shared" si="397"/>
        <v>#DIV/0!</v>
      </c>
      <c r="BO378" s="391" t="e">
        <f t="shared" si="398"/>
        <v>#DIV/0!</v>
      </c>
      <c r="BP378" s="391" t="e">
        <f t="shared" si="399"/>
        <v>#DIV/0!</v>
      </c>
      <c r="BQ378" s="391" t="e">
        <f t="shared" si="400"/>
        <v>#DIV/0!</v>
      </c>
      <c r="BR378" s="391" t="e">
        <f t="shared" si="401"/>
        <v>#DIV/0!</v>
      </c>
      <c r="BS378" s="391" t="str">
        <f t="shared" si="402"/>
        <v xml:space="preserve"> </v>
      </c>
      <c r="BT378" s="391" t="e">
        <f t="shared" si="403"/>
        <v>#DIV/0!</v>
      </c>
      <c r="BU378" s="391" t="e">
        <f t="shared" si="404"/>
        <v>#DIV/0!</v>
      </c>
      <c r="BV378" s="391" t="e">
        <f t="shared" si="405"/>
        <v>#DIV/0!</v>
      </c>
      <c r="BW378" s="391" t="str">
        <f t="shared" si="406"/>
        <v xml:space="preserve"> </v>
      </c>
      <c r="BY378" s="388">
        <f t="shared" si="407"/>
        <v>3.1781647155586894</v>
      </c>
      <c r="BZ378" s="392">
        <f t="shared" si="408"/>
        <v>1.5970676118877825</v>
      </c>
      <c r="CA378" s="393">
        <f t="shared" si="409"/>
        <v>4474.9425523790751</v>
      </c>
      <c r="CB378" s="390">
        <f t="shared" si="410"/>
        <v>5055.6899999999996</v>
      </c>
      <c r="CC378" s="18" t="str">
        <f t="shared" si="411"/>
        <v xml:space="preserve"> </v>
      </c>
      <c r="CD378" s="418">
        <f>CA378-CB378</f>
        <v>-580.7474476209245</v>
      </c>
    </row>
    <row r="379" spans="1:82" s="26" customFormat="1" ht="9" customHeight="1">
      <c r="A379" s="368">
        <v>6</v>
      </c>
      <c r="B379" s="179" t="s">
        <v>619</v>
      </c>
      <c r="C379" s="396">
        <v>3415</v>
      </c>
      <c r="D379" s="396"/>
      <c r="E379" s="403"/>
      <c r="F379" s="403"/>
      <c r="G379" s="184">
        <f>ROUND(H379+AI379+AJ379+AK379,2)</f>
        <v>1987554.65</v>
      </c>
      <c r="H379" s="361">
        <f t="shared" si="413"/>
        <v>1768852.7999999998</v>
      </c>
      <c r="I379" s="190">
        <v>931543.2</v>
      </c>
      <c r="J379" s="190">
        <v>0</v>
      </c>
      <c r="K379" s="190">
        <v>0</v>
      </c>
      <c r="L379" s="190">
        <v>0</v>
      </c>
      <c r="M379" s="190">
        <v>0</v>
      </c>
      <c r="N379" s="361">
        <v>350.58</v>
      </c>
      <c r="O379" s="361">
        <v>269455.2</v>
      </c>
      <c r="P379" s="361">
        <v>0</v>
      </c>
      <c r="Q379" s="361">
        <v>0</v>
      </c>
      <c r="R379" s="361">
        <v>503.88</v>
      </c>
      <c r="S379" s="361">
        <v>567854.4</v>
      </c>
      <c r="T379" s="103">
        <v>0</v>
      </c>
      <c r="U379" s="361">
        <v>0</v>
      </c>
      <c r="V379" s="403"/>
      <c r="W379" s="380">
        <v>0</v>
      </c>
      <c r="X379" s="361">
        <f t="shared" ref="X379" si="415">ROUND(IF(V379="СК",4852.98,5055.69)*0.955*0.73*W379,2)</f>
        <v>0</v>
      </c>
      <c r="Y379" s="380">
        <v>0</v>
      </c>
      <c r="Z379" s="380">
        <v>0</v>
      </c>
      <c r="AA379" s="380">
        <v>0</v>
      </c>
      <c r="AB379" s="380">
        <v>0</v>
      </c>
      <c r="AC379" s="380">
        <v>0</v>
      </c>
      <c r="AD379" s="380">
        <v>0</v>
      </c>
      <c r="AE379" s="380">
        <v>0</v>
      </c>
      <c r="AF379" s="380">
        <v>0</v>
      </c>
      <c r="AG379" s="380">
        <v>0</v>
      </c>
      <c r="AH379" s="380">
        <v>0</v>
      </c>
      <c r="AI379" s="361">
        <v>77475.600000000006</v>
      </c>
      <c r="AJ379" s="380">
        <v>93993.39</v>
      </c>
      <c r="AK379" s="380">
        <v>47232.86</v>
      </c>
      <c r="AL379" s="380">
        <v>0</v>
      </c>
      <c r="AN379" s="390">
        <f>I379/'Приложение 1.1'!I377</f>
        <v>241.76460512314759</v>
      </c>
      <c r="AO379" s="390" t="e">
        <f t="shared" si="383"/>
        <v>#DIV/0!</v>
      </c>
      <c r="AP379" s="390" t="e">
        <f t="shared" si="384"/>
        <v>#DIV/0!</v>
      </c>
      <c r="AQ379" s="390">
        <f t="shared" si="385"/>
        <v>768.59832277939427</v>
      </c>
      <c r="AR379" s="390" t="e">
        <f t="shared" si="386"/>
        <v>#DIV/0!</v>
      </c>
      <c r="AS379" s="390">
        <f t="shared" si="387"/>
        <v>1126.9635627530365</v>
      </c>
      <c r="AT379" s="390" t="e">
        <f t="shared" si="388"/>
        <v>#DIV/0!</v>
      </c>
      <c r="AU379" s="390" t="e">
        <f t="shared" si="389"/>
        <v>#DIV/0!</v>
      </c>
      <c r="AV379" s="390" t="e">
        <f t="shared" si="390"/>
        <v>#DIV/0!</v>
      </c>
      <c r="AW379" s="390" t="e">
        <f t="shared" si="391"/>
        <v>#DIV/0!</v>
      </c>
      <c r="AX379" s="390" t="e">
        <f t="shared" si="392"/>
        <v>#DIV/0!</v>
      </c>
      <c r="AY379" s="390">
        <f>AI379/'Приложение 1.1'!J377</f>
        <v>22.686852122986824</v>
      </c>
      <c r="AZ379" s="390">
        <v>766.59</v>
      </c>
      <c r="BA379" s="390">
        <v>2173.62</v>
      </c>
      <c r="BB379" s="390">
        <v>891.36</v>
      </c>
      <c r="BC379" s="390">
        <v>860.72</v>
      </c>
      <c r="BD379" s="390">
        <v>1699.83</v>
      </c>
      <c r="BE379" s="390">
        <v>1134.04</v>
      </c>
      <c r="BF379" s="390">
        <v>2338035</v>
      </c>
      <c r="BG379" s="390">
        <f t="shared" si="393"/>
        <v>4644</v>
      </c>
      <c r="BH379" s="390">
        <v>9186</v>
      </c>
      <c r="BI379" s="390">
        <v>3559.09</v>
      </c>
      <c r="BJ379" s="390">
        <v>6295.55</v>
      </c>
      <c r="BK379" s="390">
        <f t="shared" si="394"/>
        <v>934101.09</v>
      </c>
      <c r="BL379" s="391" t="str">
        <f t="shared" si="395"/>
        <v xml:space="preserve"> </v>
      </c>
      <c r="BM379" s="391" t="e">
        <f t="shared" si="396"/>
        <v>#DIV/0!</v>
      </c>
      <c r="BN379" s="391" t="e">
        <f t="shared" si="397"/>
        <v>#DIV/0!</v>
      </c>
      <c r="BO379" s="391" t="str">
        <f t="shared" si="398"/>
        <v xml:space="preserve"> </v>
      </c>
      <c r="BP379" s="391" t="e">
        <f t="shared" si="399"/>
        <v>#DIV/0!</v>
      </c>
      <c r="BQ379" s="391" t="str">
        <f t="shared" si="400"/>
        <v xml:space="preserve"> </v>
      </c>
      <c r="BR379" s="391" t="e">
        <f t="shared" si="401"/>
        <v>#DIV/0!</v>
      </c>
      <c r="BS379" s="391" t="e">
        <f t="shared" si="402"/>
        <v>#DIV/0!</v>
      </c>
      <c r="BT379" s="391" t="e">
        <f t="shared" si="403"/>
        <v>#DIV/0!</v>
      </c>
      <c r="BU379" s="391" t="e">
        <f t="shared" si="404"/>
        <v>#DIV/0!</v>
      </c>
      <c r="BV379" s="391" t="e">
        <f t="shared" si="405"/>
        <v>#DIV/0!</v>
      </c>
      <c r="BW379" s="391" t="str">
        <f t="shared" si="406"/>
        <v xml:space="preserve"> </v>
      </c>
      <c r="BY379" s="388">
        <f t="shared" si="407"/>
        <v>4.7290971345114965</v>
      </c>
      <c r="BZ379" s="392">
        <f t="shared" si="408"/>
        <v>2.3764307562561866</v>
      </c>
      <c r="CA379" s="393" t="e">
        <f t="shared" si="409"/>
        <v>#DIV/0!</v>
      </c>
      <c r="CB379" s="390">
        <f t="shared" si="410"/>
        <v>4852.9799999999996</v>
      </c>
      <c r="CC379" s="18" t="e">
        <f t="shared" si="411"/>
        <v>#DIV/0!</v>
      </c>
    </row>
    <row r="380" spans="1:82" s="26" customFormat="1" ht="9" customHeight="1">
      <c r="A380" s="368">
        <v>7</v>
      </c>
      <c r="B380" s="179" t="s">
        <v>620</v>
      </c>
      <c r="C380" s="396">
        <v>2028</v>
      </c>
      <c r="D380" s="396"/>
      <c r="E380" s="403"/>
      <c r="F380" s="403"/>
      <c r="G380" s="184">
        <f t="shared" si="412"/>
        <v>1393323.59</v>
      </c>
      <c r="H380" s="361">
        <f t="shared" si="413"/>
        <v>0</v>
      </c>
      <c r="I380" s="190">
        <v>0</v>
      </c>
      <c r="J380" s="190">
        <v>0</v>
      </c>
      <c r="K380" s="190">
        <v>0</v>
      </c>
      <c r="L380" s="190">
        <v>0</v>
      </c>
      <c r="M380" s="190">
        <v>0</v>
      </c>
      <c r="N380" s="361">
        <v>0</v>
      </c>
      <c r="O380" s="361">
        <v>0</v>
      </c>
      <c r="P380" s="361">
        <v>0</v>
      </c>
      <c r="Q380" s="361">
        <v>0</v>
      </c>
      <c r="R380" s="361">
        <v>0</v>
      </c>
      <c r="S380" s="361">
        <v>0</v>
      </c>
      <c r="T380" s="103">
        <v>0</v>
      </c>
      <c r="U380" s="361">
        <v>0</v>
      </c>
      <c r="V380" s="403" t="s">
        <v>975</v>
      </c>
      <c r="W380" s="380">
        <v>499.6</v>
      </c>
      <c r="X380" s="361">
        <v>1290201</v>
      </c>
      <c r="Y380" s="380">
        <v>0</v>
      </c>
      <c r="Z380" s="380">
        <v>0</v>
      </c>
      <c r="AA380" s="380">
        <v>0</v>
      </c>
      <c r="AB380" s="380">
        <v>0</v>
      </c>
      <c r="AC380" s="380">
        <v>0</v>
      </c>
      <c r="AD380" s="380">
        <v>0</v>
      </c>
      <c r="AE380" s="380">
        <v>0</v>
      </c>
      <c r="AF380" s="380">
        <v>0</v>
      </c>
      <c r="AG380" s="380">
        <v>0</v>
      </c>
      <c r="AH380" s="380">
        <v>0</v>
      </c>
      <c r="AI380" s="380">
        <v>0</v>
      </c>
      <c r="AJ380" s="380">
        <v>68633.429999999993</v>
      </c>
      <c r="AK380" s="380">
        <v>34489.160000000003</v>
      </c>
      <c r="AL380" s="380">
        <v>0</v>
      </c>
      <c r="AN380" s="390">
        <f>I380/'Приложение 1.1'!I378</f>
        <v>0</v>
      </c>
      <c r="AO380" s="390" t="e">
        <f t="shared" si="383"/>
        <v>#DIV/0!</v>
      </c>
      <c r="AP380" s="390" t="e">
        <f t="shared" si="384"/>
        <v>#DIV/0!</v>
      </c>
      <c r="AQ380" s="390" t="e">
        <f t="shared" si="385"/>
        <v>#DIV/0!</v>
      </c>
      <c r="AR380" s="390" t="e">
        <f t="shared" si="386"/>
        <v>#DIV/0!</v>
      </c>
      <c r="AS380" s="390" t="e">
        <f t="shared" si="387"/>
        <v>#DIV/0!</v>
      </c>
      <c r="AT380" s="390" t="e">
        <f t="shared" si="388"/>
        <v>#DIV/0!</v>
      </c>
      <c r="AU380" s="390">
        <f t="shared" si="389"/>
        <v>2582.4679743795036</v>
      </c>
      <c r="AV380" s="390" t="e">
        <f t="shared" si="390"/>
        <v>#DIV/0!</v>
      </c>
      <c r="AW380" s="390" t="e">
        <f t="shared" si="391"/>
        <v>#DIV/0!</v>
      </c>
      <c r="AX380" s="390" t="e">
        <f t="shared" si="392"/>
        <v>#DIV/0!</v>
      </c>
      <c r="AY380" s="390">
        <f>AI380/'Приложение 1.1'!J378</f>
        <v>0</v>
      </c>
      <c r="AZ380" s="390">
        <v>766.59</v>
      </c>
      <c r="BA380" s="390">
        <v>2173.62</v>
      </c>
      <c r="BB380" s="390">
        <v>891.36</v>
      </c>
      <c r="BC380" s="390">
        <v>860.72</v>
      </c>
      <c r="BD380" s="390">
        <v>1699.83</v>
      </c>
      <c r="BE380" s="390">
        <v>1134.04</v>
      </c>
      <c r="BF380" s="390">
        <v>2338035</v>
      </c>
      <c r="BG380" s="390">
        <f t="shared" si="393"/>
        <v>4837.9799999999996</v>
      </c>
      <c r="BH380" s="390">
        <v>9186</v>
      </c>
      <c r="BI380" s="390">
        <v>3559.09</v>
      </c>
      <c r="BJ380" s="390">
        <v>6295.55</v>
      </c>
      <c r="BK380" s="390">
        <f t="shared" si="394"/>
        <v>934101.09</v>
      </c>
      <c r="BL380" s="391" t="str">
        <f t="shared" si="395"/>
        <v xml:space="preserve"> </v>
      </c>
      <c r="BM380" s="391" t="e">
        <f t="shared" si="396"/>
        <v>#DIV/0!</v>
      </c>
      <c r="BN380" s="391" t="e">
        <f t="shared" si="397"/>
        <v>#DIV/0!</v>
      </c>
      <c r="BO380" s="391" t="e">
        <f t="shared" si="398"/>
        <v>#DIV/0!</v>
      </c>
      <c r="BP380" s="391" t="e">
        <f t="shared" si="399"/>
        <v>#DIV/0!</v>
      </c>
      <c r="BQ380" s="391" t="e">
        <f t="shared" si="400"/>
        <v>#DIV/0!</v>
      </c>
      <c r="BR380" s="391" t="e">
        <f t="shared" si="401"/>
        <v>#DIV/0!</v>
      </c>
      <c r="BS380" s="391" t="str">
        <f t="shared" si="402"/>
        <v xml:space="preserve"> </v>
      </c>
      <c r="BT380" s="391" t="e">
        <f t="shared" si="403"/>
        <v>#DIV/0!</v>
      </c>
      <c r="BU380" s="391" t="e">
        <f t="shared" si="404"/>
        <v>#DIV/0!</v>
      </c>
      <c r="BV380" s="391" t="e">
        <f t="shared" si="405"/>
        <v>#DIV/0!</v>
      </c>
      <c r="BW380" s="391" t="str">
        <f t="shared" si="406"/>
        <v xml:space="preserve"> </v>
      </c>
      <c r="BY380" s="388">
        <f t="shared" si="407"/>
        <v>4.9258787041709375</v>
      </c>
      <c r="BZ380" s="392">
        <f t="shared" si="408"/>
        <v>2.4753158740389947</v>
      </c>
      <c r="CA380" s="393">
        <f t="shared" si="409"/>
        <v>2788.8782826261008</v>
      </c>
      <c r="CB380" s="390">
        <f t="shared" si="410"/>
        <v>5055.6899999999996</v>
      </c>
      <c r="CC380" s="18" t="str">
        <f t="shared" si="411"/>
        <v xml:space="preserve"> </v>
      </c>
    </row>
    <row r="381" spans="1:82" s="26" customFormat="1" ht="9" customHeight="1">
      <c r="A381" s="368">
        <v>8</v>
      </c>
      <c r="B381" s="179" t="s">
        <v>621</v>
      </c>
      <c r="C381" s="396">
        <v>3393</v>
      </c>
      <c r="D381" s="396"/>
      <c r="E381" s="403"/>
      <c r="F381" s="403"/>
      <c r="G381" s="184">
        <f t="shared" si="412"/>
        <v>2302660.36</v>
      </c>
      <c r="H381" s="361">
        <f t="shared" si="413"/>
        <v>0</v>
      </c>
      <c r="I381" s="190">
        <v>0</v>
      </c>
      <c r="J381" s="190">
        <v>0</v>
      </c>
      <c r="K381" s="190">
        <v>0</v>
      </c>
      <c r="L381" s="190">
        <v>0</v>
      </c>
      <c r="M381" s="190">
        <v>0</v>
      </c>
      <c r="N381" s="361">
        <v>0</v>
      </c>
      <c r="O381" s="361">
        <v>0</v>
      </c>
      <c r="P381" s="361">
        <v>0</v>
      </c>
      <c r="Q381" s="361">
        <v>0</v>
      </c>
      <c r="R381" s="361">
        <v>0</v>
      </c>
      <c r="S381" s="361">
        <v>0</v>
      </c>
      <c r="T381" s="103">
        <v>0</v>
      </c>
      <c r="U381" s="361">
        <v>0</v>
      </c>
      <c r="V381" s="403" t="s">
        <v>975</v>
      </c>
      <c r="W381" s="380">
        <v>870</v>
      </c>
      <c r="X381" s="361">
        <v>2126871.9300000002</v>
      </c>
      <c r="Y381" s="380">
        <v>0</v>
      </c>
      <c r="Z381" s="380">
        <v>0</v>
      </c>
      <c r="AA381" s="380">
        <v>0</v>
      </c>
      <c r="AB381" s="380">
        <v>0</v>
      </c>
      <c r="AC381" s="380">
        <v>0</v>
      </c>
      <c r="AD381" s="380">
        <v>0</v>
      </c>
      <c r="AE381" s="380">
        <v>0</v>
      </c>
      <c r="AF381" s="380">
        <v>0</v>
      </c>
      <c r="AG381" s="380">
        <v>0</v>
      </c>
      <c r="AH381" s="380">
        <v>0</v>
      </c>
      <c r="AI381" s="380">
        <v>0</v>
      </c>
      <c r="AJ381" s="380">
        <v>116996.32</v>
      </c>
      <c r="AK381" s="380">
        <v>58792.11</v>
      </c>
      <c r="AL381" s="380">
        <v>0</v>
      </c>
      <c r="AN381" s="390">
        <f>I381/'Приложение 1.1'!I379</f>
        <v>0</v>
      </c>
      <c r="AO381" s="390" t="e">
        <f t="shared" si="383"/>
        <v>#DIV/0!</v>
      </c>
      <c r="AP381" s="390" t="e">
        <f t="shared" si="384"/>
        <v>#DIV/0!</v>
      </c>
      <c r="AQ381" s="390" t="e">
        <f t="shared" si="385"/>
        <v>#DIV/0!</v>
      </c>
      <c r="AR381" s="390" t="e">
        <f t="shared" si="386"/>
        <v>#DIV/0!</v>
      </c>
      <c r="AS381" s="390" t="e">
        <f t="shared" si="387"/>
        <v>#DIV/0!</v>
      </c>
      <c r="AT381" s="390" t="e">
        <f t="shared" si="388"/>
        <v>#DIV/0!</v>
      </c>
      <c r="AU381" s="390">
        <f t="shared" si="389"/>
        <v>2444.680379310345</v>
      </c>
      <c r="AV381" s="390" t="e">
        <f t="shared" si="390"/>
        <v>#DIV/0!</v>
      </c>
      <c r="AW381" s="390" t="e">
        <f t="shared" si="391"/>
        <v>#DIV/0!</v>
      </c>
      <c r="AX381" s="390" t="e">
        <f t="shared" si="392"/>
        <v>#DIV/0!</v>
      </c>
      <c r="AY381" s="390">
        <f>AI381/'Приложение 1.1'!J379</f>
        <v>0</v>
      </c>
      <c r="AZ381" s="390">
        <v>766.59</v>
      </c>
      <c r="BA381" s="390">
        <v>2173.62</v>
      </c>
      <c r="BB381" s="390">
        <v>891.36</v>
      </c>
      <c r="BC381" s="390">
        <v>860.72</v>
      </c>
      <c r="BD381" s="390">
        <v>1699.83</v>
      </c>
      <c r="BE381" s="390">
        <v>1134.04</v>
      </c>
      <c r="BF381" s="390">
        <v>2338035</v>
      </c>
      <c r="BG381" s="390">
        <f t="shared" si="393"/>
        <v>4837.9799999999996</v>
      </c>
      <c r="BH381" s="390">
        <v>9186</v>
      </c>
      <c r="BI381" s="390">
        <v>3559.09</v>
      </c>
      <c r="BJ381" s="390">
        <v>6295.55</v>
      </c>
      <c r="BK381" s="390">
        <f t="shared" si="394"/>
        <v>934101.09</v>
      </c>
      <c r="BL381" s="391" t="str">
        <f t="shared" si="395"/>
        <v xml:space="preserve"> </v>
      </c>
      <c r="BM381" s="391" t="e">
        <f t="shared" si="396"/>
        <v>#DIV/0!</v>
      </c>
      <c r="BN381" s="391" t="e">
        <f t="shared" si="397"/>
        <v>#DIV/0!</v>
      </c>
      <c r="BO381" s="391" t="e">
        <f t="shared" si="398"/>
        <v>#DIV/0!</v>
      </c>
      <c r="BP381" s="391" t="e">
        <f t="shared" si="399"/>
        <v>#DIV/0!</v>
      </c>
      <c r="BQ381" s="391" t="e">
        <f t="shared" si="400"/>
        <v>#DIV/0!</v>
      </c>
      <c r="BR381" s="391" t="e">
        <f t="shared" si="401"/>
        <v>#DIV/0!</v>
      </c>
      <c r="BS381" s="391" t="str">
        <f t="shared" si="402"/>
        <v xml:space="preserve"> </v>
      </c>
      <c r="BT381" s="391" t="e">
        <f t="shared" si="403"/>
        <v>#DIV/0!</v>
      </c>
      <c r="BU381" s="391" t="e">
        <f t="shared" si="404"/>
        <v>#DIV/0!</v>
      </c>
      <c r="BV381" s="391" t="e">
        <f t="shared" si="405"/>
        <v>#DIV/0!</v>
      </c>
      <c r="BW381" s="391" t="str">
        <f t="shared" si="406"/>
        <v xml:space="preserve"> </v>
      </c>
      <c r="BY381" s="388">
        <f t="shared" si="407"/>
        <v>5.0809195325705794</v>
      </c>
      <c r="BZ381" s="392">
        <f t="shared" si="408"/>
        <v>2.5532254352960679</v>
      </c>
      <c r="CA381" s="393">
        <f t="shared" si="409"/>
        <v>2646.7360459770111</v>
      </c>
      <c r="CB381" s="390">
        <f t="shared" si="410"/>
        <v>5055.6899999999996</v>
      </c>
      <c r="CC381" s="18" t="str">
        <f t="shared" si="411"/>
        <v xml:space="preserve"> </v>
      </c>
    </row>
    <row r="382" spans="1:82" s="26" customFormat="1" ht="9" customHeight="1">
      <c r="A382" s="368">
        <v>9</v>
      </c>
      <c r="B382" s="179" t="s">
        <v>622</v>
      </c>
      <c r="C382" s="396">
        <v>3576.9</v>
      </c>
      <c r="D382" s="396"/>
      <c r="E382" s="403"/>
      <c r="F382" s="403"/>
      <c r="G382" s="184">
        <f t="shared" si="412"/>
        <v>3844558.75</v>
      </c>
      <c r="H382" s="361">
        <f t="shared" si="413"/>
        <v>0</v>
      </c>
      <c r="I382" s="190">
        <v>0</v>
      </c>
      <c r="J382" s="190">
        <v>0</v>
      </c>
      <c r="K382" s="190">
        <v>0</v>
      </c>
      <c r="L382" s="190">
        <v>0</v>
      </c>
      <c r="M382" s="190">
        <v>0</v>
      </c>
      <c r="N382" s="361">
        <v>0</v>
      </c>
      <c r="O382" s="361">
        <v>0</v>
      </c>
      <c r="P382" s="361">
        <v>0</v>
      </c>
      <c r="Q382" s="361">
        <v>0</v>
      </c>
      <c r="R382" s="361">
        <v>0</v>
      </c>
      <c r="S382" s="361">
        <v>0</v>
      </c>
      <c r="T382" s="103">
        <v>0</v>
      </c>
      <c r="U382" s="361">
        <v>0</v>
      </c>
      <c r="V382" s="403" t="s">
        <v>975</v>
      </c>
      <c r="W382" s="380">
        <v>981</v>
      </c>
      <c r="X382" s="361">
        <v>3678867.4</v>
      </c>
      <c r="Y382" s="380">
        <v>0</v>
      </c>
      <c r="Z382" s="380">
        <v>0</v>
      </c>
      <c r="AA382" s="380">
        <v>0</v>
      </c>
      <c r="AB382" s="380">
        <v>0</v>
      </c>
      <c r="AC382" s="380">
        <v>0</v>
      </c>
      <c r="AD382" s="380">
        <v>0</v>
      </c>
      <c r="AE382" s="380">
        <v>0</v>
      </c>
      <c r="AF382" s="380">
        <v>0</v>
      </c>
      <c r="AG382" s="380">
        <v>0</v>
      </c>
      <c r="AH382" s="380">
        <v>0</v>
      </c>
      <c r="AI382" s="380">
        <v>0</v>
      </c>
      <c r="AJ382" s="380">
        <v>110276.18</v>
      </c>
      <c r="AK382" s="380">
        <v>55415.17</v>
      </c>
      <c r="AL382" s="380">
        <v>0</v>
      </c>
      <c r="AN382" s="390">
        <f>I382/'Приложение 1.1'!I380</f>
        <v>0</v>
      </c>
      <c r="AO382" s="390" t="e">
        <f t="shared" si="383"/>
        <v>#DIV/0!</v>
      </c>
      <c r="AP382" s="390" t="e">
        <f t="shared" si="384"/>
        <v>#DIV/0!</v>
      </c>
      <c r="AQ382" s="390" t="e">
        <f t="shared" si="385"/>
        <v>#DIV/0!</v>
      </c>
      <c r="AR382" s="390" t="e">
        <f t="shared" si="386"/>
        <v>#DIV/0!</v>
      </c>
      <c r="AS382" s="390" t="e">
        <f t="shared" si="387"/>
        <v>#DIV/0!</v>
      </c>
      <c r="AT382" s="390" t="e">
        <f t="shared" si="388"/>
        <v>#DIV/0!</v>
      </c>
      <c r="AU382" s="390">
        <f t="shared" si="389"/>
        <v>3750.1196738022427</v>
      </c>
      <c r="AV382" s="390" t="e">
        <f t="shared" si="390"/>
        <v>#DIV/0!</v>
      </c>
      <c r="AW382" s="390" t="e">
        <f t="shared" si="391"/>
        <v>#DIV/0!</v>
      </c>
      <c r="AX382" s="390" t="e">
        <f t="shared" si="392"/>
        <v>#DIV/0!</v>
      </c>
      <c r="AY382" s="390">
        <f>AI382/'Приложение 1.1'!J380</f>
        <v>0</v>
      </c>
      <c r="AZ382" s="390">
        <v>766.59</v>
      </c>
      <c r="BA382" s="390">
        <v>2173.62</v>
      </c>
      <c r="BB382" s="390">
        <v>891.36</v>
      </c>
      <c r="BC382" s="390">
        <v>860.72</v>
      </c>
      <c r="BD382" s="390">
        <v>1699.83</v>
      </c>
      <c r="BE382" s="390">
        <v>1134.04</v>
      </c>
      <c r="BF382" s="390">
        <v>2338035</v>
      </c>
      <c r="BG382" s="390">
        <f t="shared" si="393"/>
        <v>4837.9799999999996</v>
      </c>
      <c r="BH382" s="390">
        <v>9186</v>
      </c>
      <c r="BI382" s="390">
        <v>3559.09</v>
      </c>
      <c r="BJ382" s="390">
        <v>6295.55</v>
      </c>
      <c r="BK382" s="390">
        <f t="shared" si="394"/>
        <v>934101.09</v>
      </c>
      <c r="BL382" s="391" t="str">
        <f t="shared" si="395"/>
        <v xml:space="preserve"> </v>
      </c>
      <c r="BM382" s="391" t="e">
        <f t="shared" si="396"/>
        <v>#DIV/0!</v>
      </c>
      <c r="BN382" s="391" t="e">
        <f t="shared" si="397"/>
        <v>#DIV/0!</v>
      </c>
      <c r="BO382" s="391" t="e">
        <f t="shared" si="398"/>
        <v>#DIV/0!</v>
      </c>
      <c r="BP382" s="391" t="e">
        <f t="shared" si="399"/>
        <v>#DIV/0!</v>
      </c>
      <c r="BQ382" s="391" t="e">
        <f t="shared" si="400"/>
        <v>#DIV/0!</v>
      </c>
      <c r="BR382" s="391" t="e">
        <f t="shared" si="401"/>
        <v>#DIV/0!</v>
      </c>
      <c r="BS382" s="391" t="str">
        <f t="shared" si="402"/>
        <v xml:space="preserve"> </v>
      </c>
      <c r="BT382" s="391" t="e">
        <f t="shared" si="403"/>
        <v>#DIV/0!</v>
      </c>
      <c r="BU382" s="391" t="e">
        <f t="shared" si="404"/>
        <v>#DIV/0!</v>
      </c>
      <c r="BV382" s="391" t="e">
        <f t="shared" si="405"/>
        <v>#DIV/0!</v>
      </c>
      <c r="BW382" s="391" t="str">
        <f t="shared" si="406"/>
        <v xml:space="preserve"> </v>
      </c>
      <c r="BY382" s="388">
        <f t="shared" si="407"/>
        <v>2.8683702648580929</v>
      </c>
      <c r="BZ382" s="392">
        <f t="shared" si="408"/>
        <v>1.4413922013807174</v>
      </c>
      <c r="CA382" s="393">
        <f t="shared" si="409"/>
        <v>3919.0201325178391</v>
      </c>
      <c r="CB382" s="390">
        <f t="shared" si="410"/>
        <v>5055.6899999999996</v>
      </c>
      <c r="CC382" s="18" t="str">
        <f t="shared" si="411"/>
        <v xml:space="preserve"> </v>
      </c>
    </row>
    <row r="383" spans="1:82" s="26" customFormat="1" ht="9" customHeight="1">
      <c r="A383" s="368">
        <v>10</v>
      </c>
      <c r="B383" s="179" t="s">
        <v>623</v>
      </c>
      <c r="C383" s="396">
        <v>3222.6</v>
      </c>
      <c r="D383" s="396"/>
      <c r="E383" s="403"/>
      <c r="F383" s="403"/>
      <c r="G383" s="184">
        <f t="shared" si="412"/>
        <v>4225699.9400000004</v>
      </c>
      <c r="H383" s="361">
        <f t="shared" ref="H383:H445" si="416">I383+K383+M383+O383+Q383+S383</f>
        <v>0</v>
      </c>
      <c r="I383" s="190">
        <v>0</v>
      </c>
      <c r="J383" s="190">
        <v>0</v>
      </c>
      <c r="K383" s="190">
        <v>0</v>
      </c>
      <c r="L383" s="190">
        <v>0</v>
      </c>
      <c r="M383" s="190">
        <v>0</v>
      </c>
      <c r="N383" s="361">
        <v>0</v>
      </c>
      <c r="O383" s="361">
        <v>0</v>
      </c>
      <c r="P383" s="361">
        <v>0</v>
      </c>
      <c r="Q383" s="361">
        <v>0</v>
      </c>
      <c r="R383" s="361">
        <v>0</v>
      </c>
      <c r="S383" s="361">
        <v>0</v>
      </c>
      <c r="T383" s="103">
        <v>0</v>
      </c>
      <c r="U383" s="361">
        <v>0</v>
      </c>
      <c r="V383" s="403" t="s">
        <v>975</v>
      </c>
      <c r="W383" s="380">
        <v>906.99</v>
      </c>
      <c r="X383" s="361">
        <v>4088378</v>
      </c>
      <c r="Y383" s="380">
        <v>0</v>
      </c>
      <c r="Z383" s="380">
        <v>0</v>
      </c>
      <c r="AA383" s="380">
        <v>0</v>
      </c>
      <c r="AB383" s="380">
        <v>0</v>
      </c>
      <c r="AC383" s="380">
        <v>0</v>
      </c>
      <c r="AD383" s="380">
        <v>0</v>
      </c>
      <c r="AE383" s="380">
        <v>0</v>
      </c>
      <c r="AF383" s="380">
        <v>0</v>
      </c>
      <c r="AG383" s="380">
        <v>0</v>
      </c>
      <c r="AH383" s="380">
        <v>0</v>
      </c>
      <c r="AI383" s="380">
        <v>0</v>
      </c>
      <c r="AJ383" s="380">
        <v>91547.96</v>
      </c>
      <c r="AK383" s="380">
        <v>45773.98</v>
      </c>
      <c r="AL383" s="380">
        <v>0</v>
      </c>
      <c r="AN383" s="390">
        <f>I383/'Приложение 1.1'!I381</f>
        <v>0</v>
      </c>
      <c r="AO383" s="390" t="e">
        <f t="shared" si="383"/>
        <v>#DIV/0!</v>
      </c>
      <c r="AP383" s="390" t="e">
        <f t="shared" si="384"/>
        <v>#DIV/0!</v>
      </c>
      <c r="AQ383" s="390" t="e">
        <f t="shared" si="385"/>
        <v>#DIV/0!</v>
      </c>
      <c r="AR383" s="390" t="e">
        <f t="shared" si="386"/>
        <v>#DIV/0!</v>
      </c>
      <c r="AS383" s="390" t="e">
        <f t="shared" si="387"/>
        <v>#DIV/0!</v>
      </c>
      <c r="AT383" s="390" t="e">
        <f t="shared" si="388"/>
        <v>#DIV/0!</v>
      </c>
      <c r="AU383" s="390">
        <f t="shared" si="389"/>
        <v>4507.6329397237014</v>
      </c>
      <c r="AV383" s="390" t="e">
        <f t="shared" si="390"/>
        <v>#DIV/0!</v>
      </c>
      <c r="AW383" s="390" t="e">
        <f t="shared" si="391"/>
        <v>#DIV/0!</v>
      </c>
      <c r="AX383" s="390" t="e">
        <f t="shared" si="392"/>
        <v>#DIV/0!</v>
      </c>
      <c r="AY383" s="390">
        <f>AI383/'Приложение 1.1'!J381</f>
        <v>0</v>
      </c>
      <c r="AZ383" s="390">
        <v>766.59</v>
      </c>
      <c r="BA383" s="390">
        <v>2173.62</v>
      </c>
      <c r="BB383" s="390">
        <v>891.36</v>
      </c>
      <c r="BC383" s="390">
        <v>860.72</v>
      </c>
      <c r="BD383" s="390">
        <v>1699.83</v>
      </c>
      <c r="BE383" s="390">
        <v>1134.04</v>
      </c>
      <c r="BF383" s="390">
        <v>2338035</v>
      </c>
      <c r="BG383" s="390">
        <f t="shared" si="393"/>
        <v>4837.9799999999996</v>
      </c>
      <c r="BH383" s="390">
        <v>9186</v>
      </c>
      <c r="BI383" s="390">
        <v>3559.09</v>
      </c>
      <c r="BJ383" s="390">
        <v>6295.55</v>
      </c>
      <c r="BK383" s="390">
        <f t="shared" si="394"/>
        <v>934101.09</v>
      </c>
      <c r="BL383" s="391" t="str">
        <f t="shared" si="395"/>
        <v xml:space="preserve"> </v>
      </c>
      <c r="BM383" s="391" t="e">
        <f t="shared" si="396"/>
        <v>#DIV/0!</v>
      </c>
      <c r="BN383" s="391" t="e">
        <f t="shared" si="397"/>
        <v>#DIV/0!</v>
      </c>
      <c r="BO383" s="391" t="e">
        <f t="shared" si="398"/>
        <v>#DIV/0!</v>
      </c>
      <c r="BP383" s="391" t="e">
        <f t="shared" si="399"/>
        <v>#DIV/0!</v>
      </c>
      <c r="BQ383" s="391" t="e">
        <f t="shared" si="400"/>
        <v>#DIV/0!</v>
      </c>
      <c r="BR383" s="391" t="e">
        <f t="shared" si="401"/>
        <v>#DIV/0!</v>
      </c>
      <c r="BS383" s="391" t="str">
        <f t="shared" si="402"/>
        <v xml:space="preserve"> </v>
      </c>
      <c r="BT383" s="391" t="e">
        <f t="shared" si="403"/>
        <v>#DIV/0!</v>
      </c>
      <c r="BU383" s="391" t="e">
        <f t="shared" si="404"/>
        <v>#DIV/0!</v>
      </c>
      <c r="BV383" s="391" t="e">
        <f t="shared" si="405"/>
        <v>#DIV/0!</v>
      </c>
      <c r="BW383" s="391" t="str">
        <f t="shared" si="406"/>
        <v xml:space="preserve"> </v>
      </c>
      <c r="BY383" s="388">
        <f t="shared" si="407"/>
        <v>2.1664567124943566</v>
      </c>
      <c r="BZ383" s="392">
        <f t="shared" si="408"/>
        <v>1.0832283562471783</v>
      </c>
      <c r="CA383" s="393">
        <f t="shared" si="409"/>
        <v>4659.0369684340512</v>
      </c>
      <c r="CB383" s="390">
        <f t="shared" si="410"/>
        <v>5055.6899999999996</v>
      </c>
      <c r="CC383" s="18" t="str">
        <f t="shared" si="411"/>
        <v xml:space="preserve"> </v>
      </c>
    </row>
    <row r="384" spans="1:82" s="26" customFormat="1" ht="9" customHeight="1">
      <c r="A384" s="368">
        <v>11</v>
      </c>
      <c r="B384" s="179" t="s">
        <v>624</v>
      </c>
      <c r="C384" s="396">
        <v>2850.4</v>
      </c>
      <c r="D384" s="396"/>
      <c r="E384" s="403"/>
      <c r="F384" s="403"/>
      <c r="G384" s="184">
        <f t="shared" si="412"/>
        <v>3244897.57</v>
      </c>
      <c r="H384" s="361">
        <f t="shared" si="416"/>
        <v>0</v>
      </c>
      <c r="I384" s="190">
        <v>0</v>
      </c>
      <c r="J384" s="190">
        <v>0</v>
      </c>
      <c r="K384" s="190">
        <v>0</v>
      </c>
      <c r="L384" s="190">
        <v>0</v>
      </c>
      <c r="M384" s="190">
        <v>0</v>
      </c>
      <c r="N384" s="361">
        <v>0</v>
      </c>
      <c r="O384" s="361">
        <v>0</v>
      </c>
      <c r="P384" s="361">
        <v>0</v>
      </c>
      <c r="Q384" s="361">
        <v>0</v>
      </c>
      <c r="R384" s="361">
        <v>0</v>
      </c>
      <c r="S384" s="361">
        <v>0</v>
      </c>
      <c r="T384" s="103">
        <v>0</v>
      </c>
      <c r="U384" s="361">
        <v>0</v>
      </c>
      <c r="V384" s="403" t="s">
        <v>975</v>
      </c>
      <c r="W384" s="380">
        <v>802</v>
      </c>
      <c r="X384" s="361">
        <v>3124596.28</v>
      </c>
      <c r="Y384" s="380">
        <v>0</v>
      </c>
      <c r="Z384" s="380">
        <v>0</v>
      </c>
      <c r="AA384" s="380">
        <v>0</v>
      </c>
      <c r="AB384" s="380">
        <v>0</v>
      </c>
      <c r="AC384" s="380">
        <v>0</v>
      </c>
      <c r="AD384" s="380">
        <v>0</v>
      </c>
      <c r="AE384" s="380">
        <v>0</v>
      </c>
      <c r="AF384" s="380">
        <v>0</v>
      </c>
      <c r="AG384" s="380">
        <v>0</v>
      </c>
      <c r="AH384" s="380">
        <v>0</v>
      </c>
      <c r="AI384" s="380">
        <v>0</v>
      </c>
      <c r="AJ384" s="380">
        <v>80200.86</v>
      </c>
      <c r="AK384" s="380">
        <v>40100.43</v>
      </c>
      <c r="AL384" s="380">
        <v>0</v>
      </c>
      <c r="AN384" s="390">
        <f>I384/'Приложение 1.1'!I382</f>
        <v>0</v>
      </c>
      <c r="AO384" s="390" t="e">
        <f t="shared" si="383"/>
        <v>#DIV/0!</v>
      </c>
      <c r="AP384" s="390" t="e">
        <f t="shared" si="384"/>
        <v>#DIV/0!</v>
      </c>
      <c r="AQ384" s="390" t="e">
        <f t="shared" si="385"/>
        <v>#DIV/0!</v>
      </c>
      <c r="AR384" s="390" t="e">
        <f t="shared" si="386"/>
        <v>#DIV/0!</v>
      </c>
      <c r="AS384" s="390" t="e">
        <f t="shared" si="387"/>
        <v>#DIV/0!</v>
      </c>
      <c r="AT384" s="390" t="e">
        <f t="shared" si="388"/>
        <v>#DIV/0!</v>
      </c>
      <c r="AU384" s="390">
        <f t="shared" si="389"/>
        <v>3896.0053366583538</v>
      </c>
      <c r="AV384" s="390" t="e">
        <f t="shared" si="390"/>
        <v>#DIV/0!</v>
      </c>
      <c r="AW384" s="390" t="e">
        <f t="shared" si="391"/>
        <v>#DIV/0!</v>
      </c>
      <c r="AX384" s="390" t="e">
        <f t="shared" si="392"/>
        <v>#DIV/0!</v>
      </c>
      <c r="AY384" s="390">
        <f>AI384/'Приложение 1.1'!J382</f>
        <v>0</v>
      </c>
      <c r="AZ384" s="390">
        <v>766.59</v>
      </c>
      <c r="BA384" s="390">
        <v>2173.62</v>
      </c>
      <c r="BB384" s="390">
        <v>891.36</v>
      </c>
      <c r="BC384" s="390">
        <v>860.72</v>
      </c>
      <c r="BD384" s="390">
        <v>1699.83</v>
      </c>
      <c r="BE384" s="390">
        <v>1134.04</v>
      </c>
      <c r="BF384" s="390">
        <v>2338035</v>
      </c>
      <c r="BG384" s="390">
        <f t="shared" si="393"/>
        <v>4837.9799999999996</v>
      </c>
      <c r="BH384" s="390">
        <v>9186</v>
      </c>
      <c r="BI384" s="390">
        <v>3559.09</v>
      </c>
      <c r="BJ384" s="390">
        <v>6295.55</v>
      </c>
      <c r="BK384" s="390">
        <f t="shared" si="394"/>
        <v>934101.09</v>
      </c>
      <c r="BL384" s="391" t="str">
        <f t="shared" si="395"/>
        <v xml:space="preserve"> </v>
      </c>
      <c r="BM384" s="391" t="e">
        <f t="shared" si="396"/>
        <v>#DIV/0!</v>
      </c>
      <c r="BN384" s="391" t="e">
        <f t="shared" si="397"/>
        <v>#DIV/0!</v>
      </c>
      <c r="BO384" s="391" t="e">
        <f t="shared" si="398"/>
        <v>#DIV/0!</v>
      </c>
      <c r="BP384" s="391" t="e">
        <f t="shared" si="399"/>
        <v>#DIV/0!</v>
      </c>
      <c r="BQ384" s="391" t="e">
        <f t="shared" si="400"/>
        <v>#DIV/0!</v>
      </c>
      <c r="BR384" s="391" t="e">
        <f t="shared" si="401"/>
        <v>#DIV/0!</v>
      </c>
      <c r="BS384" s="391" t="str">
        <f t="shared" si="402"/>
        <v xml:space="preserve"> </v>
      </c>
      <c r="BT384" s="391" t="e">
        <f t="shared" si="403"/>
        <v>#DIV/0!</v>
      </c>
      <c r="BU384" s="391" t="e">
        <f t="shared" si="404"/>
        <v>#DIV/0!</v>
      </c>
      <c r="BV384" s="391" t="e">
        <f t="shared" si="405"/>
        <v>#DIV/0!</v>
      </c>
      <c r="BW384" s="391" t="str">
        <f t="shared" si="406"/>
        <v xml:space="preserve"> </v>
      </c>
      <c r="BY384" s="388">
        <f t="shared" si="407"/>
        <v>2.471599126625128</v>
      </c>
      <c r="BZ384" s="392">
        <f t="shared" si="408"/>
        <v>1.235799563312564</v>
      </c>
      <c r="CA384" s="393">
        <f t="shared" si="409"/>
        <v>4046.0069451371569</v>
      </c>
      <c r="CB384" s="390">
        <f t="shared" si="410"/>
        <v>5055.6899999999996</v>
      </c>
      <c r="CC384" s="18" t="str">
        <f t="shared" si="411"/>
        <v xml:space="preserve"> </v>
      </c>
    </row>
    <row r="385" spans="1:82" s="26" customFormat="1" ht="9" customHeight="1">
      <c r="A385" s="368">
        <v>12</v>
      </c>
      <c r="B385" s="179" t="s">
        <v>625</v>
      </c>
      <c r="C385" s="396">
        <v>3206</v>
      </c>
      <c r="D385" s="396"/>
      <c r="E385" s="403"/>
      <c r="F385" s="403"/>
      <c r="G385" s="184">
        <f t="shared" si="412"/>
        <v>4551854.9400000004</v>
      </c>
      <c r="H385" s="361">
        <f t="shared" si="416"/>
        <v>0</v>
      </c>
      <c r="I385" s="190">
        <v>0</v>
      </c>
      <c r="J385" s="190">
        <v>0</v>
      </c>
      <c r="K385" s="190">
        <v>0</v>
      </c>
      <c r="L385" s="190">
        <v>0</v>
      </c>
      <c r="M385" s="190">
        <v>0</v>
      </c>
      <c r="N385" s="361">
        <v>0</v>
      </c>
      <c r="O385" s="361">
        <v>0</v>
      </c>
      <c r="P385" s="361">
        <v>0</v>
      </c>
      <c r="Q385" s="361">
        <v>0</v>
      </c>
      <c r="R385" s="361">
        <v>0</v>
      </c>
      <c r="S385" s="361">
        <v>0</v>
      </c>
      <c r="T385" s="103">
        <v>0</v>
      </c>
      <c r="U385" s="361">
        <v>0</v>
      </c>
      <c r="V385" s="403" t="s">
        <v>975</v>
      </c>
      <c r="W385" s="380">
        <v>912.52</v>
      </c>
      <c r="X385" s="361">
        <v>4414533</v>
      </c>
      <c r="Y385" s="380">
        <v>0</v>
      </c>
      <c r="Z385" s="380">
        <v>0</v>
      </c>
      <c r="AA385" s="380">
        <v>0</v>
      </c>
      <c r="AB385" s="380">
        <v>0</v>
      </c>
      <c r="AC385" s="380">
        <v>0</v>
      </c>
      <c r="AD385" s="380">
        <v>0</v>
      </c>
      <c r="AE385" s="380">
        <v>0</v>
      </c>
      <c r="AF385" s="380">
        <v>0</v>
      </c>
      <c r="AG385" s="380">
        <v>0</v>
      </c>
      <c r="AH385" s="380">
        <v>0</v>
      </c>
      <c r="AI385" s="380">
        <v>0</v>
      </c>
      <c r="AJ385" s="380">
        <v>91547.96</v>
      </c>
      <c r="AK385" s="380">
        <v>45773.98</v>
      </c>
      <c r="AL385" s="380">
        <v>0</v>
      </c>
      <c r="AN385" s="390">
        <f>I385/'Приложение 1.1'!I383</f>
        <v>0</v>
      </c>
      <c r="AO385" s="390" t="e">
        <f t="shared" si="383"/>
        <v>#DIV/0!</v>
      </c>
      <c r="AP385" s="390" t="e">
        <f t="shared" si="384"/>
        <v>#DIV/0!</v>
      </c>
      <c r="AQ385" s="390" t="e">
        <f t="shared" si="385"/>
        <v>#DIV/0!</v>
      </c>
      <c r="AR385" s="390" t="e">
        <f t="shared" si="386"/>
        <v>#DIV/0!</v>
      </c>
      <c r="AS385" s="390" t="e">
        <f t="shared" si="387"/>
        <v>#DIV/0!</v>
      </c>
      <c r="AT385" s="390" t="e">
        <f t="shared" si="388"/>
        <v>#DIV/0!</v>
      </c>
      <c r="AU385" s="390">
        <f t="shared" si="389"/>
        <v>4837.7383509402534</v>
      </c>
      <c r="AV385" s="390" t="e">
        <f t="shared" si="390"/>
        <v>#DIV/0!</v>
      </c>
      <c r="AW385" s="390" t="e">
        <f t="shared" si="391"/>
        <v>#DIV/0!</v>
      </c>
      <c r="AX385" s="390" t="e">
        <f t="shared" si="392"/>
        <v>#DIV/0!</v>
      </c>
      <c r="AY385" s="390">
        <f>AI385/'Приложение 1.1'!J383</f>
        <v>0</v>
      </c>
      <c r="AZ385" s="390">
        <v>766.59</v>
      </c>
      <c r="BA385" s="390">
        <v>2173.62</v>
      </c>
      <c r="BB385" s="390">
        <v>891.36</v>
      </c>
      <c r="BC385" s="390">
        <v>860.72</v>
      </c>
      <c r="BD385" s="390">
        <v>1699.83</v>
      </c>
      <c r="BE385" s="390">
        <v>1134.04</v>
      </c>
      <c r="BF385" s="390">
        <v>2338035</v>
      </c>
      <c r="BG385" s="390">
        <f t="shared" si="393"/>
        <v>4837.9799999999996</v>
      </c>
      <c r="BH385" s="390">
        <v>9186</v>
      </c>
      <c r="BI385" s="390">
        <v>3559.09</v>
      </c>
      <c r="BJ385" s="390">
        <v>6295.55</v>
      </c>
      <c r="BK385" s="390">
        <f t="shared" si="394"/>
        <v>934101.09</v>
      </c>
      <c r="BL385" s="391" t="str">
        <f t="shared" si="395"/>
        <v xml:space="preserve"> </v>
      </c>
      <c r="BM385" s="391" t="e">
        <f t="shared" si="396"/>
        <v>#DIV/0!</v>
      </c>
      <c r="BN385" s="391" t="e">
        <f t="shared" si="397"/>
        <v>#DIV/0!</v>
      </c>
      <c r="BO385" s="391" t="e">
        <f t="shared" si="398"/>
        <v>#DIV/0!</v>
      </c>
      <c r="BP385" s="391" t="e">
        <f t="shared" si="399"/>
        <v>#DIV/0!</v>
      </c>
      <c r="BQ385" s="391" t="e">
        <f t="shared" si="400"/>
        <v>#DIV/0!</v>
      </c>
      <c r="BR385" s="391" t="e">
        <f t="shared" si="401"/>
        <v>#DIV/0!</v>
      </c>
      <c r="BS385" s="391" t="str">
        <f t="shared" si="402"/>
        <v xml:space="preserve"> </v>
      </c>
      <c r="BT385" s="391" t="e">
        <f t="shared" si="403"/>
        <v>#DIV/0!</v>
      </c>
      <c r="BU385" s="391" t="e">
        <f t="shared" si="404"/>
        <v>#DIV/0!</v>
      </c>
      <c r="BV385" s="391" t="e">
        <f t="shared" si="405"/>
        <v>#DIV/0!</v>
      </c>
      <c r="BW385" s="391" t="str">
        <f t="shared" si="406"/>
        <v xml:space="preserve"> </v>
      </c>
      <c r="BY385" s="388">
        <f t="shared" si="407"/>
        <v>2.0112231432401493</v>
      </c>
      <c r="BZ385" s="392">
        <f t="shared" si="408"/>
        <v>1.0056115716200746</v>
      </c>
      <c r="CA385" s="393">
        <f t="shared" si="409"/>
        <v>4988.2248498663048</v>
      </c>
      <c r="CB385" s="390">
        <f t="shared" si="410"/>
        <v>5055.6899999999996</v>
      </c>
      <c r="CC385" s="18" t="str">
        <f t="shared" si="411"/>
        <v xml:space="preserve"> </v>
      </c>
    </row>
    <row r="386" spans="1:82" s="26" customFormat="1" ht="9" customHeight="1">
      <c r="A386" s="368">
        <v>13</v>
      </c>
      <c r="B386" s="179" t="s">
        <v>626</v>
      </c>
      <c r="C386" s="396">
        <v>2455.5</v>
      </c>
      <c r="D386" s="396"/>
      <c r="E386" s="403"/>
      <c r="F386" s="403"/>
      <c r="G386" s="184">
        <f t="shared" si="412"/>
        <v>2544960.67</v>
      </c>
      <c r="H386" s="361">
        <f t="shared" si="416"/>
        <v>0</v>
      </c>
      <c r="I386" s="190">
        <v>0</v>
      </c>
      <c r="J386" s="190">
        <v>0</v>
      </c>
      <c r="K386" s="190">
        <v>0</v>
      </c>
      <c r="L386" s="190">
        <v>0</v>
      </c>
      <c r="M386" s="190">
        <v>0</v>
      </c>
      <c r="N386" s="361">
        <v>0</v>
      </c>
      <c r="O386" s="361">
        <v>0</v>
      </c>
      <c r="P386" s="361">
        <v>0</v>
      </c>
      <c r="Q386" s="361">
        <v>0</v>
      </c>
      <c r="R386" s="361">
        <v>0</v>
      </c>
      <c r="S386" s="361">
        <v>0</v>
      </c>
      <c r="T386" s="103">
        <v>0</v>
      </c>
      <c r="U386" s="361">
        <v>0</v>
      </c>
      <c r="V386" s="403" t="s">
        <v>975</v>
      </c>
      <c r="W386" s="380">
        <v>726.7</v>
      </c>
      <c r="X386" s="361">
        <v>2424876.4</v>
      </c>
      <c r="Y386" s="380">
        <v>0</v>
      </c>
      <c r="Z386" s="380">
        <v>0</v>
      </c>
      <c r="AA386" s="380">
        <v>0</v>
      </c>
      <c r="AB386" s="380">
        <v>0</v>
      </c>
      <c r="AC386" s="380">
        <v>0</v>
      </c>
      <c r="AD386" s="380">
        <v>0</v>
      </c>
      <c r="AE386" s="380">
        <v>0</v>
      </c>
      <c r="AF386" s="380">
        <v>0</v>
      </c>
      <c r="AG386" s="380">
        <v>0</v>
      </c>
      <c r="AH386" s="380">
        <v>0</v>
      </c>
      <c r="AI386" s="380">
        <v>0</v>
      </c>
      <c r="AJ386" s="380">
        <v>94081.78</v>
      </c>
      <c r="AK386" s="380">
        <v>26002.49</v>
      </c>
      <c r="AL386" s="380">
        <v>0</v>
      </c>
      <c r="AN386" s="390">
        <f>I386/'Приложение 1.1'!I384</f>
        <v>0</v>
      </c>
      <c r="AO386" s="390" t="e">
        <f t="shared" si="383"/>
        <v>#DIV/0!</v>
      </c>
      <c r="AP386" s="390" t="e">
        <f t="shared" si="384"/>
        <v>#DIV/0!</v>
      </c>
      <c r="AQ386" s="390" t="e">
        <f t="shared" si="385"/>
        <v>#DIV/0!</v>
      </c>
      <c r="AR386" s="390" t="e">
        <f t="shared" si="386"/>
        <v>#DIV/0!</v>
      </c>
      <c r="AS386" s="390" t="e">
        <f t="shared" si="387"/>
        <v>#DIV/0!</v>
      </c>
      <c r="AT386" s="390" t="e">
        <f t="shared" si="388"/>
        <v>#DIV/0!</v>
      </c>
      <c r="AU386" s="390">
        <f t="shared" si="389"/>
        <v>3336.8328058345942</v>
      </c>
      <c r="AV386" s="390" t="e">
        <f t="shared" si="390"/>
        <v>#DIV/0!</v>
      </c>
      <c r="AW386" s="390" t="e">
        <f t="shared" si="391"/>
        <v>#DIV/0!</v>
      </c>
      <c r="AX386" s="390" t="e">
        <f t="shared" si="392"/>
        <v>#DIV/0!</v>
      </c>
      <c r="AY386" s="390">
        <f>AI386/'Приложение 1.1'!J384</f>
        <v>0</v>
      </c>
      <c r="AZ386" s="390">
        <v>766.59</v>
      </c>
      <c r="BA386" s="390">
        <v>2173.62</v>
      </c>
      <c r="BB386" s="390">
        <v>891.36</v>
      </c>
      <c r="BC386" s="390">
        <v>860.72</v>
      </c>
      <c r="BD386" s="390">
        <v>1699.83</v>
      </c>
      <c r="BE386" s="390">
        <v>1134.04</v>
      </c>
      <c r="BF386" s="390">
        <v>2338035</v>
      </c>
      <c r="BG386" s="390">
        <f t="shared" si="393"/>
        <v>4837.9799999999996</v>
      </c>
      <c r="BH386" s="390">
        <v>9186</v>
      </c>
      <c r="BI386" s="390">
        <v>3559.09</v>
      </c>
      <c r="BJ386" s="390">
        <v>6295.55</v>
      </c>
      <c r="BK386" s="390">
        <f t="shared" si="394"/>
        <v>934101.09</v>
      </c>
      <c r="BL386" s="391" t="str">
        <f t="shared" si="395"/>
        <v xml:space="preserve"> </v>
      </c>
      <c r="BM386" s="391" t="e">
        <f t="shared" si="396"/>
        <v>#DIV/0!</v>
      </c>
      <c r="BN386" s="391" t="e">
        <f t="shared" si="397"/>
        <v>#DIV/0!</v>
      </c>
      <c r="BO386" s="391" t="e">
        <f t="shared" si="398"/>
        <v>#DIV/0!</v>
      </c>
      <c r="BP386" s="391" t="e">
        <f t="shared" si="399"/>
        <v>#DIV/0!</v>
      </c>
      <c r="BQ386" s="391" t="e">
        <f t="shared" si="400"/>
        <v>#DIV/0!</v>
      </c>
      <c r="BR386" s="391" t="e">
        <f t="shared" si="401"/>
        <v>#DIV/0!</v>
      </c>
      <c r="BS386" s="391" t="str">
        <f t="shared" si="402"/>
        <v xml:space="preserve"> </v>
      </c>
      <c r="BT386" s="391" t="e">
        <f t="shared" si="403"/>
        <v>#DIV/0!</v>
      </c>
      <c r="BU386" s="391" t="e">
        <f t="shared" si="404"/>
        <v>#DIV/0!</v>
      </c>
      <c r="BV386" s="391" t="e">
        <f t="shared" si="405"/>
        <v>#DIV/0!</v>
      </c>
      <c r="BW386" s="391" t="str">
        <f t="shared" si="406"/>
        <v xml:space="preserve"> </v>
      </c>
      <c r="BY386" s="388">
        <f t="shared" si="407"/>
        <v>3.6967871884637025</v>
      </c>
      <c r="BZ386" s="392">
        <f t="shared" si="408"/>
        <v>1.0217246304242495</v>
      </c>
      <c r="CA386" s="393">
        <f t="shared" si="409"/>
        <v>3502.0788083115449</v>
      </c>
      <c r="CB386" s="390">
        <f t="shared" si="410"/>
        <v>5055.6899999999996</v>
      </c>
      <c r="CC386" s="18" t="str">
        <f t="shared" si="411"/>
        <v xml:space="preserve"> </v>
      </c>
    </row>
    <row r="387" spans="1:82" s="26" customFormat="1" ht="9" customHeight="1">
      <c r="A387" s="368">
        <v>14</v>
      </c>
      <c r="B387" s="179" t="s">
        <v>627</v>
      </c>
      <c r="C387" s="396">
        <v>2443.9</v>
      </c>
      <c r="D387" s="396"/>
      <c r="E387" s="403"/>
      <c r="F387" s="403"/>
      <c r="G387" s="184">
        <f t="shared" si="412"/>
        <v>2628936.65</v>
      </c>
      <c r="H387" s="361">
        <f t="shared" si="416"/>
        <v>0</v>
      </c>
      <c r="I387" s="190">
        <v>0</v>
      </c>
      <c r="J387" s="190">
        <v>0</v>
      </c>
      <c r="K387" s="190">
        <v>0</v>
      </c>
      <c r="L387" s="190">
        <v>0</v>
      </c>
      <c r="M387" s="190">
        <v>0</v>
      </c>
      <c r="N387" s="361">
        <v>0</v>
      </c>
      <c r="O387" s="361">
        <v>0</v>
      </c>
      <c r="P387" s="361">
        <v>0</v>
      </c>
      <c r="Q387" s="361">
        <v>0</v>
      </c>
      <c r="R387" s="361">
        <v>0</v>
      </c>
      <c r="S387" s="361">
        <v>0</v>
      </c>
      <c r="T387" s="103">
        <v>0</v>
      </c>
      <c r="U387" s="361">
        <v>0</v>
      </c>
      <c r="V387" s="403" t="s">
        <v>975</v>
      </c>
      <c r="W387" s="380">
        <v>702.61</v>
      </c>
      <c r="X387" s="361">
        <v>2508852.38</v>
      </c>
      <c r="Y387" s="380">
        <v>0</v>
      </c>
      <c r="Z387" s="380">
        <v>0</v>
      </c>
      <c r="AA387" s="380">
        <v>0</v>
      </c>
      <c r="AB387" s="380">
        <v>0</v>
      </c>
      <c r="AC387" s="380">
        <v>0</v>
      </c>
      <c r="AD387" s="380">
        <v>0</v>
      </c>
      <c r="AE387" s="380">
        <v>0</v>
      </c>
      <c r="AF387" s="380">
        <v>0</v>
      </c>
      <c r="AG387" s="380">
        <v>0</v>
      </c>
      <c r="AH387" s="380">
        <v>0</v>
      </c>
      <c r="AI387" s="380">
        <v>0</v>
      </c>
      <c r="AJ387" s="380">
        <v>94081.78</v>
      </c>
      <c r="AK387" s="380">
        <v>26002.49</v>
      </c>
      <c r="AL387" s="380">
        <v>0</v>
      </c>
      <c r="AN387" s="390">
        <f>I387/'Приложение 1.1'!I385</f>
        <v>0</v>
      </c>
      <c r="AO387" s="390" t="e">
        <f t="shared" si="383"/>
        <v>#DIV/0!</v>
      </c>
      <c r="AP387" s="390" t="e">
        <f t="shared" si="384"/>
        <v>#DIV/0!</v>
      </c>
      <c r="AQ387" s="390" t="e">
        <f t="shared" si="385"/>
        <v>#DIV/0!</v>
      </c>
      <c r="AR387" s="390" t="e">
        <f t="shared" si="386"/>
        <v>#DIV/0!</v>
      </c>
      <c r="AS387" s="390" t="e">
        <f t="shared" si="387"/>
        <v>#DIV/0!</v>
      </c>
      <c r="AT387" s="390" t="e">
        <f t="shared" si="388"/>
        <v>#DIV/0!</v>
      </c>
      <c r="AU387" s="390">
        <f t="shared" si="389"/>
        <v>3570.7609911615259</v>
      </c>
      <c r="AV387" s="390" t="e">
        <f t="shared" si="390"/>
        <v>#DIV/0!</v>
      </c>
      <c r="AW387" s="390" t="e">
        <f t="shared" si="391"/>
        <v>#DIV/0!</v>
      </c>
      <c r="AX387" s="390" t="e">
        <f t="shared" si="392"/>
        <v>#DIV/0!</v>
      </c>
      <c r="AY387" s="390">
        <f>AI387/'Приложение 1.1'!J385</f>
        <v>0</v>
      </c>
      <c r="AZ387" s="390">
        <v>766.59</v>
      </c>
      <c r="BA387" s="390">
        <v>2173.62</v>
      </c>
      <c r="BB387" s="390">
        <v>891.36</v>
      </c>
      <c r="BC387" s="390">
        <v>860.72</v>
      </c>
      <c r="BD387" s="390">
        <v>1699.83</v>
      </c>
      <c r="BE387" s="390">
        <v>1134.04</v>
      </c>
      <c r="BF387" s="390">
        <v>2338035</v>
      </c>
      <c r="BG387" s="390">
        <f t="shared" si="393"/>
        <v>4837.9799999999996</v>
      </c>
      <c r="BH387" s="390">
        <v>9186</v>
      </c>
      <c r="BI387" s="390">
        <v>3559.09</v>
      </c>
      <c r="BJ387" s="390">
        <v>6295.55</v>
      </c>
      <c r="BK387" s="390">
        <f t="shared" si="394"/>
        <v>934101.09</v>
      </c>
      <c r="BL387" s="391" t="str">
        <f t="shared" si="395"/>
        <v xml:space="preserve"> </v>
      </c>
      <c r="BM387" s="391" t="e">
        <f t="shared" si="396"/>
        <v>#DIV/0!</v>
      </c>
      <c r="BN387" s="391" t="e">
        <f t="shared" si="397"/>
        <v>#DIV/0!</v>
      </c>
      <c r="BO387" s="391" t="e">
        <f t="shared" si="398"/>
        <v>#DIV/0!</v>
      </c>
      <c r="BP387" s="391" t="e">
        <f t="shared" si="399"/>
        <v>#DIV/0!</v>
      </c>
      <c r="BQ387" s="391" t="e">
        <f t="shared" si="400"/>
        <v>#DIV/0!</v>
      </c>
      <c r="BR387" s="391" t="e">
        <f t="shared" si="401"/>
        <v>#DIV/0!</v>
      </c>
      <c r="BS387" s="391" t="str">
        <f t="shared" si="402"/>
        <v xml:space="preserve"> </v>
      </c>
      <c r="BT387" s="391" t="e">
        <f t="shared" si="403"/>
        <v>#DIV/0!</v>
      </c>
      <c r="BU387" s="391" t="e">
        <f t="shared" si="404"/>
        <v>#DIV/0!</v>
      </c>
      <c r="BV387" s="391" t="e">
        <f t="shared" si="405"/>
        <v>#DIV/0!</v>
      </c>
      <c r="BW387" s="391" t="str">
        <f t="shared" si="406"/>
        <v xml:space="preserve"> </v>
      </c>
      <c r="BY387" s="388">
        <f t="shared" si="407"/>
        <v>3.5787009169658006</v>
      </c>
      <c r="BZ387" s="392">
        <f t="shared" si="408"/>
        <v>0.98908773629064051</v>
      </c>
      <c r="CA387" s="393">
        <f t="shared" si="409"/>
        <v>3741.6726918204977</v>
      </c>
      <c r="CB387" s="390">
        <f t="shared" si="410"/>
        <v>5055.6899999999996</v>
      </c>
      <c r="CC387" s="18" t="str">
        <f t="shared" si="411"/>
        <v xml:space="preserve"> </v>
      </c>
    </row>
    <row r="388" spans="1:82" s="26" customFormat="1" ht="9" customHeight="1">
      <c r="A388" s="368">
        <v>15</v>
      </c>
      <c r="B388" s="179" t="s">
        <v>628</v>
      </c>
      <c r="C388" s="396">
        <v>3555.3</v>
      </c>
      <c r="D388" s="396"/>
      <c r="E388" s="403"/>
      <c r="F388" s="403"/>
      <c r="G388" s="184">
        <f t="shared" si="412"/>
        <v>4455236.4800000004</v>
      </c>
      <c r="H388" s="361">
        <f t="shared" si="416"/>
        <v>0</v>
      </c>
      <c r="I388" s="190">
        <v>0</v>
      </c>
      <c r="J388" s="190">
        <v>0</v>
      </c>
      <c r="K388" s="190">
        <v>0</v>
      </c>
      <c r="L388" s="190">
        <v>0</v>
      </c>
      <c r="M388" s="190">
        <v>0</v>
      </c>
      <c r="N388" s="361">
        <v>0</v>
      </c>
      <c r="O388" s="361">
        <v>0</v>
      </c>
      <c r="P388" s="361">
        <v>0</v>
      </c>
      <c r="Q388" s="361">
        <v>0</v>
      </c>
      <c r="R388" s="361">
        <v>0</v>
      </c>
      <c r="S388" s="361">
        <v>0</v>
      </c>
      <c r="T388" s="103">
        <v>0</v>
      </c>
      <c r="U388" s="361">
        <v>0</v>
      </c>
      <c r="V388" s="403" t="s">
        <v>975</v>
      </c>
      <c r="W388" s="380">
        <v>995</v>
      </c>
      <c r="X388" s="361">
        <v>4290538.29</v>
      </c>
      <c r="Y388" s="380">
        <v>0</v>
      </c>
      <c r="Z388" s="380">
        <v>0</v>
      </c>
      <c r="AA388" s="380">
        <v>0</v>
      </c>
      <c r="AB388" s="380">
        <v>0</v>
      </c>
      <c r="AC388" s="380">
        <v>0</v>
      </c>
      <c r="AD388" s="380">
        <v>0</v>
      </c>
      <c r="AE388" s="380">
        <v>0</v>
      </c>
      <c r="AF388" s="380">
        <v>0</v>
      </c>
      <c r="AG388" s="380">
        <v>0</v>
      </c>
      <c r="AH388" s="380">
        <v>0</v>
      </c>
      <c r="AI388" s="380">
        <v>0</v>
      </c>
      <c r="AJ388" s="380">
        <v>109615.18</v>
      </c>
      <c r="AK388" s="380">
        <v>55083.01</v>
      </c>
      <c r="AL388" s="380">
        <v>0</v>
      </c>
      <c r="AN388" s="390">
        <f>I388/'Приложение 1.1'!I386</f>
        <v>0</v>
      </c>
      <c r="AO388" s="390" t="e">
        <f t="shared" si="383"/>
        <v>#DIV/0!</v>
      </c>
      <c r="AP388" s="390" t="e">
        <f t="shared" si="384"/>
        <v>#DIV/0!</v>
      </c>
      <c r="AQ388" s="390" t="e">
        <f t="shared" si="385"/>
        <v>#DIV/0!</v>
      </c>
      <c r="AR388" s="390" t="e">
        <f t="shared" si="386"/>
        <v>#DIV/0!</v>
      </c>
      <c r="AS388" s="390" t="e">
        <f t="shared" si="387"/>
        <v>#DIV/0!</v>
      </c>
      <c r="AT388" s="390" t="e">
        <f t="shared" si="388"/>
        <v>#DIV/0!</v>
      </c>
      <c r="AU388" s="390">
        <f t="shared" si="389"/>
        <v>4312.0987839195977</v>
      </c>
      <c r="AV388" s="390" t="e">
        <f t="shared" si="390"/>
        <v>#DIV/0!</v>
      </c>
      <c r="AW388" s="390" t="e">
        <f t="shared" si="391"/>
        <v>#DIV/0!</v>
      </c>
      <c r="AX388" s="390" t="e">
        <f t="shared" si="392"/>
        <v>#DIV/0!</v>
      </c>
      <c r="AY388" s="390">
        <f>AI388/'Приложение 1.1'!J386</f>
        <v>0</v>
      </c>
      <c r="AZ388" s="390">
        <v>766.59</v>
      </c>
      <c r="BA388" s="390">
        <v>2173.62</v>
      </c>
      <c r="BB388" s="390">
        <v>891.36</v>
      </c>
      <c r="BC388" s="390">
        <v>860.72</v>
      </c>
      <c r="BD388" s="390">
        <v>1699.83</v>
      </c>
      <c r="BE388" s="390">
        <v>1134.04</v>
      </c>
      <c r="BF388" s="390">
        <v>2338035</v>
      </c>
      <c r="BG388" s="390">
        <f t="shared" si="393"/>
        <v>4837.9799999999996</v>
      </c>
      <c r="BH388" s="390">
        <v>9186</v>
      </c>
      <c r="BI388" s="390">
        <v>3559.09</v>
      </c>
      <c r="BJ388" s="390">
        <v>6295.55</v>
      </c>
      <c r="BK388" s="390">
        <f t="shared" si="394"/>
        <v>934101.09</v>
      </c>
      <c r="BL388" s="391" t="str">
        <f t="shared" si="395"/>
        <v xml:space="preserve"> </v>
      </c>
      <c r="BM388" s="391" t="e">
        <f t="shared" si="396"/>
        <v>#DIV/0!</v>
      </c>
      <c r="BN388" s="391" t="e">
        <f t="shared" si="397"/>
        <v>#DIV/0!</v>
      </c>
      <c r="BO388" s="391" t="e">
        <f t="shared" si="398"/>
        <v>#DIV/0!</v>
      </c>
      <c r="BP388" s="391" t="e">
        <f t="shared" si="399"/>
        <v>#DIV/0!</v>
      </c>
      <c r="BQ388" s="391" t="e">
        <f t="shared" si="400"/>
        <v>#DIV/0!</v>
      </c>
      <c r="BR388" s="391" t="e">
        <f t="shared" si="401"/>
        <v>#DIV/0!</v>
      </c>
      <c r="BS388" s="391" t="str">
        <f t="shared" si="402"/>
        <v xml:space="preserve"> </v>
      </c>
      <c r="BT388" s="391" t="e">
        <f t="shared" si="403"/>
        <v>#DIV/0!</v>
      </c>
      <c r="BU388" s="391" t="e">
        <f t="shared" si="404"/>
        <v>#DIV/0!</v>
      </c>
      <c r="BV388" s="391" t="e">
        <f t="shared" si="405"/>
        <v>#DIV/0!</v>
      </c>
      <c r="BW388" s="391" t="str">
        <f t="shared" si="406"/>
        <v xml:space="preserve"> </v>
      </c>
      <c r="BY388" s="388">
        <f t="shared" si="407"/>
        <v>2.4603672665204965</v>
      </c>
      <c r="BZ388" s="392">
        <f t="shared" si="408"/>
        <v>1.2363655722265947</v>
      </c>
      <c r="CA388" s="393">
        <f t="shared" si="409"/>
        <v>4477.624603015076</v>
      </c>
      <c r="CB388" s="390">
        <f t="shared" si="410"/>
        <v>5055.6899999999996</v>
      </c>
      <c r="CC388" s="18" t="str">
        <f t="shared" si="411"/>
        <v xml:space="preserve"> </v>
      </c>
    </row>
    <row r="389" spans="1:82" s="26" customFormat="1" ht="9" customHeight="1">
      <c r="A389" s="368">
        <v>16</v>
      </c>
      <c r="B389" s="179" t="s">
        <v>629</v>
      </c>
      <c r="C389" s="396">
        <v>3588</v>
      </c>
      <c r="D389" s="396"/>
      <c r="E389" s="403"/>
      <c r="F389" s="403"/>
      <c r="G389" s="184">
        <f t="shared" si="412"/>
        <v>4086332.02</v>
      </c>
      <c r="H389" s="361">
        <f t="shared" si="416"/>
        <v>0</v>
      </c>
      <c r="I389" s="190">
        <v>0</v>
      </c>
      <c r="J389" s="190">
        <v>0</v>
      </c>
      <c r="K389" s="190">
        <v>0</v>
      </c>
      <c r="L389" s="190">
        <v>0</v>
      </c>
      <c r="M389" s="190">
        <v>0</v>
      </c>
      <c r="N389" s="361">
        <v>0</v>
      </c>
      <c r="O389" s="361">
        <v>0</v>
      </c>
      <c r="P389" s="361">
        <v>0</v>
      </c>
      <c r="Q389" s="361">
        <v>0</v>
      </c>
      <c r="R389" s="361">
        <v>0</v>
      </c>
      <c r="S389" s="361">
        <v>0</v>
      </c>
      <c r="T389" s="103">
        <v>0</v>
      </c>
      <c r="U389" s="361">
        <v>0</v>
      </c>
      <c r="V389" s="403" t="s">
        <v>975</v>
      </c>
      <c r="W389" s="380">
        <v>988.2</v>
      </c>
      <c r="X389" s="361">
        <v>3921248.24</v>
      </c>
      <c r="Y389" s="380">
        <v>0</v>
      </c>
      <c r="Z389" s="380">
        <v>0</v>
      </c>
      <c r="AA389" s="380">
        <v>0</v>
      </c>
      <c r="AB389" s="380">
        <v>0</v>
      </c>
      <c r="AC389" s="380">
        <v>0</v>
      </c>
      <c r="AD389" s="380">
        <v>0</v>
      </c>
      <c r="AE389" s="380">
        <v>0</v>
      </c>
      <c r="AF389" s="380">
        <v>0</v>
      </c>
      <c r="AG389" s="380">
        <v>0</v>
      </c>
      <c r="AH389" s="380">
        <v>0</v>
      </c>
      <c r="AI389" s="380">
        <v>0</v>
      </c>
      <c r="AJ389" s="380">
        <v>110055.85</v>
      </c>
      <c r="AK389" s="380">
        <v>55027.93</v>
      </c>
      <c r="AL389" s="380">
        <v>0</v>
      </c>
      <c r="AN389" s="390">
        <f>I389/'Приложение 1.1'!I387</f>
        <v>0</v>
      </c>
      <c r="AO389" s="390" t="e">
        <f t="shared" si="383"/>
        <v>#DIV/0!</v>
      </c>
      <c r="AP389" s="390" t="e">
        <f t="shared" si="384"/>
        <v>#DIV/0!</v>
      </c>
      <c r="AQ389" s="390" t="e">
        <f t="shared" si="385"/>
        <v>#DIV/0!</v>
      </c>
      <c r="AR389" s="390" t="e">
        <f t="shared" si="386"/>
        <v>#DIV/0!</v>
      </c>
      <c r="AS389" s="390" t="e">
        <f t="shared" si="387"/>
        <v>#DIV/0!</v>
      </c>
      <c r="AT389" s="390" t="e">
        <f t="shared" si="388"/>
        <v>#DIV/0!</v>
      </c>
      <c r="AU389" s="390">
        <f t="shared" si="389"/>
        <v>3968.0714835053632</v>
      </c>
      <c r="AV389" s="390" t="e">
        <f t="shared" si="390"/>
        <v>#DIV/0!</v>
      </c>
      <c r="AW389" s="390" t="e">
        <f t="shared" si="391"/>
        <v>#DIV/0!</v>
      </c>
      <c r="AX389" s="390" t="e">
        <f t="shared" si="392"/>
        <v>#DIV/0!</v>
      </c>
      <c r="AY389" s="390">
        <f>AI389/'Приложение 1.1'!J387</f>
        <v>0</v>
      </c>
      <c r="AZ389" s="390">
        <v>766.59</v>
      </c>
      <c r="BA389" s="390">
        <v>2173.62</v>
      </c>
      <c r="BB389" s="390">
        <v>891.36</v>
      </c>
      <c r="BC389" s="390">
        <v>860.72</v>
      </c>
      <c r="BD389" s="390">
        <v>1699.83</v>
      </c>
      <c r="BE389" s="390">
        <v>1134.04</v>
      </c>
      <c r="BF389" s="390">
        <v>2338035</v>
      </c>
      <c r="BG389" s="390">
        <f t="shared" si="393"/>
        <v>4837.9799999999996</v>
      </c>
      <c r="BH389" s="390">
        <v>9186</v>
      </c>
      <c r="BI389" s="390">
        <v>3559.09</v>
      </c>
      <c r="BJ389" s="390">
        <v>6295.55</v>
      </c>
      <c r="BK389" s="390">
        <f t="shared" si="394"/>
        <v>934101.09</v>
      </c>
      <c r="BL389" s="391" t="str">
        <f t="shared" si="395"/>
        <v xml:space="preserve"> </v>
      </c>
      <c r="BM389" s="391" t="e">
        <f t="shared" si="396"/>
        <v>#DIV/0!</v>
      </c>
      <c r="BN389" s="391" t="e">
        <f t="shared" si="397"/>
        <v>#DIV/0!</v>
      </c>
      <c r="BO389" s="391" t="e">
        <f t="shared" si="398"/>
        <v>#DIV/0!</v>
      </c>
      <c r="BP389" s="391" t="e">
        <f t="shared" si="399"/>
        <v>#DIV/0!</v>
      </c>
      <c r="BQ389" s="391" t="e">
        <f t="shared" si="400"/>
        <v>#DIV/0!</v>
      </c>
      <c r="BR389" s="391" t="e">
        <f t="shared" si="401"/>
        <v>#DIV/0!</v>
      </c>
      <c r="BS389" s="391" t="str">
        <f t="shared" si="402"/>
        <v xml:space="preserve"> </v>
      </c>
      <c r="BT389" s="391" t="e">
        <f t="shared" si="403"/>
        <v>#DIV/0!</v>
      </c>
      <c r="BU389" s="391" t="e">
        <f t="shared" si="404"/>
        <v>#DIV/0!</v>
      </c>
      <c r="BV389" s="391" t="e">
        <f t="shared" si="405"/>
        <v>#DIV/0!</v>
      </c>
      <c r="BW389" s="391" t="str">
        <f t="shared" si="406"/>
        <v xml:space="preserve"> </v>
      </c>
      <c r="BY389" s="388">
        <f t="shared" si="407"/>
        <v>2.6932674452625611</v>
      </c>
      <c r="BZ389" s="392">
        <f t="shared" si="408"/>
        <v>1.346633844990403</v>
      </c>
      <c r="CA389" s="393">
        <f t="shared" si="409"/>
        <v>4135.1265128516488</v>
      </c>
      <c r="CB389" s="390">
        <f t="shared" si="410"/>
        <v>5055.6899999999996</v>
      </c>
      <c r="CC389" s="18" t="str">
        <f t="shared" si="411"/>
        <v xml:space="preserve"> </v>
      </c>
    </row>
    <row r="390" spans="1:82" s="26" customFormat="1" ht="9" customHeight="1">
      <c r="A390" s="368">
        <v>17</v>
      </c>
      <c r="B390" s="179" t="s">
        <v>631</v>
      </c>
      <c r="C390" s="396">
        <v>3569.7</v>
      </c>
      <c r="D390" s="396"/>
      <c r="E390" s="403"/>
      <c r="F390" s="403"/>
      <c r="G390" s="184">
        <f t="shared" si="412"/>
        <v>3961711.11</v>
      </c>
      <c r="H390" s="361">
        <f t="shared" si="416"/>
        <v>0</v>
      </c>
      <c r="I390" s="190">
        <v>0</v>
      </c>
      <c r="J390" s="190">
        <v>0</v>
      </c>
      <c r="K390" s="190">
        <v>0</v>
      </c>
      <c r="L390" s="190">
        <v>0</v>
      </c>
      <c r="M390" s="190">
        <v>0</v>
      </c>
      <c r="N390" s="361">
        <v>0</v>
      </c>
      <c r="O390" s="361">
        <v>0</v>
      </c>
      <c r="P390" s="361">
        <v>0</v>
      </c>
      <c r="Q390" s="361">
        <v>0</v>
      </c>
      <c r="R390" s="361">
        <v>0</v>
      </c>
      <c r="S390" s="361">
        <v>0</v>
      </c>
      <c r="T390" s="103">
        <v>0</v>
      </c>
      <c r="U390" s="361">
        <v>0</v>
      </c>
      <c r="V390" s="403" t="s">
        <v>975</v>
      </c>
      <c r="W390" s="380">
        <v>975.1</v>
      </c>
      <c r="X390" s="361">
        <v>3812987</v>
      </c>
      <c r="Y390" s="380">
        <v>0</v>
      </c>
      <c r="Z390" s="380">
        <v>0</v>
      </c>
      <c r="AA390" s="380">
        <v>0</v>
      </c>
      <c r="AB390" s="380">
        <v>0</v>
      </c>
      <c r="AC390" s="380">
        <v>0</v>
      </c>
      <c r="AD390" s="380">
        <v>0</v>
      </c>
      <c r="AE390" s="380">
        <v>0</v>
      </c>
      <c r="AF390" s="380">
        <v>0</v>
      </c>
      <c r="AG390" s="380">
        <v>0</v>
      </c>
      <c r="AH390" s="380">
        <v>0</v>
      </c>
      <c r="AI390" s="380">
        <v>0</v>
      </c>
      <c r="AJ390" s="380">
        <v>99149.4</v>
      </c>
      <c r="AK390" s="380">
        <v>49574.71</v>
      </c>
      <c r="AL390" s="380">
        <v>0</v>
      </c>
      <c r="AN390" s="390">
        <f>I390/'Приложение 1.1'!I388</f>
        <v>0</v>
      </c>
      <c r="AO390" s="390" t="e">
        <f t="shared" si="383"/>
        <v>#DIV/0!</v>
      </c>
      <c r="AP390" s="390" t="e">
        <f t="shared" si="384"/>
        <v>#DIV/0!</v>
      </c>
      <c r="AQ390" s="390" t="e">
        <f t="shared" si="385"/>
        <v>#DIV/0!</v>
      </c>
      <c r="AR390" s="390" t="e">
        <f t="shared" si="386"/>
        <v>#DIV/0!</v>
      </c>
      <c r="AS390" s="390" t="e">
        <f t="shared" si="387"/>
        <v>#DIV/0!</v>
      </c>
      <c r="AT390" s="390" t="e">
        <f t="shared" si="388"/>
        <v>#DIV/0!</v>
      </c>
      <c r="AU390" s="390">
        <f t="shared" si="389"/>
        <v>3910.354835401497</v>
      </c>
      <c r="AV390" s="390" t="e">
        <f t="shared" si="390"/>
        <v>#DIV/0!</v>
      </c>
      <c r="AW390" s="390" t="e">
        <f t="shared" si="391"/>
        <v>#DIV/0!</v>
      </c>
      <c r="AX390" s="390" t="e">
        <f t="shared" si="392"/>
        <v>#DIV/0!</v>
      </c>
      <c r="AY390" s="390">
        <f>AI390/'Приложение 1.1'!J388</f>
        <v>0</v>
      </c>
      <c r="AZ390" s="390">
        <v>766.59</v>
      </c>
      <c r="BA390" s="390">
        <v>2173.62</v>
      </c>
      <c r="BB390" s="390">
        <v>891.36</v>
      </c>
      <c r="BC390" s="390">
        <v>860.72</v>
      </c>
      <c r="BD390" s="390">
        <v>1699.83</v>
      </c>
      <c r="BE390" s="390">
        <v>1134.04</v>
      </c>
      <c r="BF390" s="390">
        <v>2338035</v>
      </c>
      <c r="BG390" s="390">
        <f t="shared" si="393"/>
        <v>4837.9799999999996</v>
      </c>
      <c r="BH390" s="390">
        <v>9186</v>
      </c>
      <c r="BI390" s="390">
        <v>3559.09</v>
      </c>
      <c r="BJ390" s="390">
        <v>6295.55</v>
      </c>
      <c r="BK390" s="390">
        <f t="shared" si="394"/>
        <v>934101.09</v>
      </c>
      <c r="BL390" s="391" t="str">
        <f t="shared" si="395"/>
        <v xml:space="preserve"> </v>
      </c>
      <c r="BM390" s="391" t="e">
        <f t="shared" si="396"/>
        <v>#DIV/0!</v>
      </c>
      <c r="BN390" s="391" t="e">
        <f t="shared" si="397"/>
        <v>#DIV/0!</v>
      </c>
      <c r="BO390" s="391" t="e">
        <f t="shared" si="398"/>
        <v>#DIV/0!</v>
      </c>
      <c r="BP390" s="391" t="e">
        <f t="shared" si="399"/>
        <v>#DIV/0!</v>
      </c>
      <c r="BQ390" s="391" t="e">
        <f t="shared" si="400"/>
        <v>#DIV/0!</v>
      </c>
      <c r="BR390" s="391" t="e">
        <f t="shared" si="401"/>
        <v>#DIV/0!</v>
      </c>
      <c r="BS390" s="391" t="str">
        <f t="shared" si="402"/>
        <v xml:space="preserve"> </v>
      </c>
      <c r="BT390" s="391" t="e">
        <f t="shared" si="403"/>
        <v>#DIV/0!</v>
      </c>
      <c r="BU390" s="391" t="e">
        <f t="shared" si="404"/>
        <v>#DIV/0!</v>
      </c>
      <c r="BV390" s="391" t="e">
        <f t="shared" si="405"/>
        <v>#DIV/0!</v>
      </c>
      <c r="BW390" s="391" t="str">
        <f t="shared" si="406"/>
        <v xml:space="preserve"> </v>
      </c>
      <c r="BY390" s="388">
        <f t="shared" si="407"/>
        <v>2.502691318146113</v>
      </c>
      <c r="BZ390" s="392">
        <f t="shared" si="408"/>
        <v>1.2513459114892405</v>
      </c>
      <c r="CA390" s="393">
        <f t="shared" si="409"/>
        <v>4062.8767408470922</v>
      </c>
      <c r="CB390" s="390">
        <f t="shared" si="410"/>
        <v>5055.6899999999996</v>
      </c>
      <c r="CC390" s="18" t="str">
        <f t="shared" si="411"/>
        <v xml:space="preserve"> </v>
      </c>
      <c r="CD390" s="418">
        <f>CA390-CB390</f>
        <v>-992.81325915290745</v>
      </c>
    </row>
    <row r="391" spans="1:82" s="26" customFormat="1" ht="9" customHeight="1">
      <c r="A391" s="368">
        <v>18</v>
      </c>
      <c r="B391" s="179" t="s">
        <v>632</v>
      </c>
      <c r="C391" s="396">
        <v>3545.6</v>
      </c>
      <c r="D391" s="396"/>
      <c r="E391" s="403"/>
      <c r="F391" s="403"/>
      <c r="G391" s="184">
        <f t="shared" si="412"/>
        <v>4186741.55</v>
      </c>
      <c r="H391" s="361">
        <f t="shared" si="416"/>
        <v>0</v>
      </c>
      <c r="I391" s="190">
        <v>0</v>
      </c>
      <c r="J391" s="190">
        <v>0</v>
      </c>
      <c r="K391" s="190">
        <v>0</v>
      </c>
      <c r="L391" s="190">
        <v>0</v>
      </c>
      <c r="M391" s="190">
        <v>0</v>
      </c>
      <c r="N391" s="361">
        <v>0</v>
      </c>
      <c r="O391" s="361">
        <v>0</v>
      </c>
      <c r="P391" s="361">
        <v>0</v>
      </c>
      <c r="Q391" s="361">
        <v>0</v>
      </c>
      <c r="R391" s="361">
        <v>0</v>
      </c>
      <c r="S391" s="361">
        <v>0</v>
      </c>
      <c r="T391" s="103">
        <v>0</v>
      </c>
      <c r="U391" s="361">
        <v>0</v>
      </c>
      <c r="V391" s="403" t="s">
        <v>975</v>
      </c>
      <c r="W391" s="380">
        <v>972</v>
      </c>
      <c r="X391" s="361">
        <v>4025789</v>
      </c>
      <c r="Y391" s="380">
        <v>0</v>
      </c>
      <c r="Z391" s="380">
        <v>0</v>
      </c>
      <c r="AA391" s="380">
        <v>0</v>
      </c>
      <c r="AB391" s="380">
        <v>0</v>
      </c>
      <c r="AC391" s="380">
        <v>0</v>
      </c>
      <c r="AD391" s="380">
        <v>0</v>
      </c>
      <c r="AE391" s="380">
        <v>0</v>
      </c>
      <c r="AF391" s="380">
        <v>0</v>
      </c>
      <c r="AG391" s="380">
        <v>0</v>
      </c>
      <c r="AH391" s="380">
        <v>0</v>
      </c>
      <c r="AI391" s="380">
        <v>0</v>
      </c>
      <c r="AJ391" s="380">
        <v>107301.7</v>
      </c>
      <c r="AK391" s="380">
        <v>53650.85</v>
      </c>
      <c r="AL391" s="380">
        <v>0</v>
      </c>
      <c r="AN391" s="390">
        <f>I391/'Приложение 1.1'!I389</f>
        <v>0</v>
      </c>
      <c r="AO391" s="390" t="e">
        <f t="shared" si="383"/>
        <v>#DIV/0!</v>
      </c>
      <c r="AP391" s="390" t="e">
        <f t="shared" si="384"/>
        <v>#DIV/0!</v>
      </c>
      <c r="AQ391" s="390" t="e">
        <f t="shared" si="385"/>
        <v>#DIV/0!</v>
      </c>
      <c r="AR391" s="390" t="e">
        <f t="shared" si="386"/>
        <v>#DIV/0!</v>
      </c>
      <c r="AS391" s="390" t="e">
        <f t="shared" si="387"/>
        <v>#DIV/0!</v>
      </c>
      <c r="AT391" s="390" t="e">
        <f t="shared" si="388"/>
        <v>#DIV/0!</v>
      </c>
      <c r="AU391" s="390">
        <f t="shared" si="389"/>
        <v>4141.758230452675</v>
      </c>
      <c r="AV391" s="390" t="e">
        <f t="shared" si="390"/>
        <v>#DIV/0!</v>
      </c>
      <c r="AW391" s="390" t="e">
        <f t="shared" si="391"/>
        <v>#DIV/0!</v>
      </c>
      <c r="AX391" s="390" t="e">
        <f t="shared" si="392"/>
        <v>#DIV/0!</v>
      </c>
      <c r="AY391" s="390">
        <f>AI391/'Приложение 1.1'!J389</f>
        <v>0</v>
      </c>
      <c r="AZ391" s="390">
        <v>766.59</v>
      </c>
      <c r="BA391" s="390">
        <v>2173.62</v>
      </c>
      <c r="BB391" s="390">
        <v>891.36</v>
      </c>
      <c r="BC391" s="390">
        <v>860.72</v>
      </c>
      <c r="BD391" s="390">
        <v>1699.83</v>
      </c>
      <c r="BE391" s="390">
        <v>1134.04</v>
      </c>
      <c r="BF391" s="390">
        <v>2338035</v>
      </c>
      <c r="BG391" s="390">
        <f t="shared" si="393"/>
        <v>4837.9799999999996</v>
      </c>
      <c r="BH391" s="390">
        <v>9186</v>
      </c>
      <c r="BI391" s="390">
        <v>3559.09</v>
      </c>
      <c r="BJ391" s="390">
        <v>6295.55</v>
      </c>
      <c r="BK391" s="390">
        <f t="shared" si="394"/>
        <v>934101.09</v>
      </c>
      <c r="BL391" s="391" t="str">
        <f t="shared" si="395"/>
        <v xml:space="preserve"> </v>
      </c>
      <c r="BM391" s="391" t="e">
        <f t="shared" si="396"/>
        <v>#DIV/0!</v>
      </c>
      <c r="BN391" s="391" t="e">
        <f t="shared" si="397"/>
        <v>#DIV/0!</v>
      </c>
      <c r="BO391" s="391" t="e">
        <f t="shared" si="398"/>
        <v>#DIV/0!</v>
      </c>
      <c r="BP391" s="391" t="e">
        <f t="shared" si="399"/>
        <v>#DIV/0!</v>
      </c>
      <c r="BQ391" s="391" t="e">
        <f t="shared" si="400"/>
        <v>#DIV/0!</v>
      </c>
      <c r="BR391" s="391" t="e">
        <f t="shared" si="401"/>
        <v>#DIV/0!</v>
      </c>
      <c r="BS391" s="391" t="str">
        <f t="shared" si="402"/>
        <v xml:space="preserve"> </v>
      </c>
      <c r="BT391" s="391" t="e">
        <f t="shared" si="403"/>
        <v>#DIV/0!</v>
      </c>
      <c r="BU391" s="391" t="e">
        <f t="shared" si="404"/>
        <v>#DIV/0!</v>
      </c>
      <c r="BV391" s="391" t="e">
        <f t="shared" si="405"/>
        <v>#DIV/0!</v>
      </c>
      <c r="BW391" s="391" t="str">
        <f t="shared" si="406"/>
        <v xml:space="preserve"> </v>
      </c>
      <c r="BY391" s="388">
        <f t="shared" si="407"/>
        <v>2.5628928539904736</v>
      </c>
      <c r="BZ391" s="392">
        <f t="shared" si="408"/>
        <v>1.2814464269952368</v>
      </c>
      <c r="CA391" s="393">
        <f t="shared" si="409"/>
        <v>4307.3472736625508</v>
      </c>
      <c r="CB391" s="390">
        <f t="shared" si="410"/>
        <v>5055.6899999999996</v>
      </c>
      <c r="CC391" s="18" t="str">
        <f t="shared" si="411"/>
        <v xml:space="preserve"> </v>
      </c>
    </row>
    <row r="392" spans="1:82" s="26" customFormat="1" ht="9" customHeight="1">
      <c r="A392" s="368">
        <v>19</v>
      </c>
      <c r="B392" s="179" t="s">
        <v>633</v>
      </c>
      <c r="C392" s="396">
        <v>1992.5</v>
      </c>
      <c r="D392" s="396"/>
      <c r="E392" s="403"/>
      <c r="F392" s="403"/>
      <c r="G392" s="184">
        <f t="shared" si="412"/>
        <v>3230283.71</v>
      </c>
      <c r="H392" s="361">
        <f t="shared" si="416"/>
        <v>0</v>
      </c>
      <c r="I392" s="190">
        <v>0</v>
      </c>
      <c r="J392" s="190">
        <v>0</v>
      </c>
      <c r="K392" s="190">
        <v>0</v>
      </c>
      <c r="L392" s="190">
        <v>0</v>
      </c>
      <c r="M392" s="190">
        <v>0</v>
      </c>
      <c r="N392" s="361">
        <v>0</v>
      </c>
      <c r="O392" s="361">
        <v>0</v>
      </c>
      <c r="P392" s="361">
        <v>0</v>
      </c>
      <c r="Q392" s="361">
        <v>0</v>
      </c>
      <c r="R392" s="361">
        <v>0</v>
      </c>
      <c r="S392" s="361">
        <v>0</v>
      </c>
      <c r="T392" s="103">
        <v>0</v>
      </c>
      <c r="U392" s="361">
        <v>0</v>
      </c>
      <c r="V392" s="403" t="s">
        <v>975</v>
      </c>
      <c r="W392" s="380">
        <v>769.7</v>
      </c>
      <c r="X392" s="361">
        <v>3120183.02</v>
      </c>
      <c r="Y392" s="380">
        <v>0</v>
      </c>
      <c r="Z392" s="380">
        <v>0</v>
      </c>
      <c r="AA392" s="380">
        <v>0</v>
      </c>
      <c r="AB392" s="380">
        <v>0</v>
      </c>
      <c r="AC392" s="380">
        <v>0</v>
      </c>
      <c r="AD392" s="380">
        <v>0</v>
      </c>
      <c r="AE392" s="380">
        <v>0</v>
      </c>
      <c r="AF392" s="380">
        <v>0</v>
      </c>
      <c r="AG392" s="380">
        <v>0</v>
      </c>
      <c r="AH392" s="380">
        <v>0</v>
      </c>
      <c r="AI392" s="380">
        <v>0</v>
      </c>
      <c r="AJ392" s="380">
        <v>86259.99</v>
      </c>
      <c r="AK392" s="380">
        <v>23840.7</v>
      </c>
      <c r="AL392" s="380">
        <v>0</v>
      </c>
      <c r="AN392" s="390">
        <f>I392/'Приложение 1.1'!I390</f>
        <v>0</v>
      </c>
      <c r="AO392" s="390" t="e">
        <f t="shared" si="383"/>
        <v>#DIV/0!</v>
      </c>
      <c r="AP392" s="390" t="e">
        <f t="shared" si="384"/>
        <v>#DIV/0!</v>
      </c>
      <c r="AQ392" s="390" t="e">
        <f t="shared" si="385"/>
        <v>#DIV/0!</v>
      </c>
      <c r="AR392" s="390" t="e">
        <f t="shared" si="386"/>
        <v>#DIV/0!</v>
      </c>
      <c r="AS392" s="390" t="e">
        <f t="shared" si="387"/>
        <v>#DIV/0!</v>
      </c>
      <c r="AT392" s="390" t="e">
        <f t="shared" si="388"/>
        <v>#DIV/0!</v>
      </c>
      <c r="AU392" s="390">
        <f t="shared" si="389"/>
        <v>4053.7651292711444</v>
      </c>
      <c r="AV392" s="390" t="e">
        <f t="shared" si="390"/>
        <v>#DIV/0!</v>
      </c>
      <c r="AW392" s="390" t="e">
        <f t="shared" si="391"/>
        <v>#DIV/0!</v>
      </c>
      <c r="AX392" s="390" t="e">
        <f t="shared" si="392"/>
        <v>#DIV/0!</v>
      </c>
      <c r="AY392" s="390">
        <f>AI392/'Приложение 1.1'!J390</f>
        <v>0</v>
      </c>
      <c r="AZ392" s="390">
        <v>766.59</v>
      </c>
      <c r="BA392" s="390">
        <v>2173.62</v>
      </c>
      <c r="BB392" s="390">
        <v>891.36</v>
      </c>
      <c r="BC392" s="390">
        <v>860.72</v>
      </c>
      <c r="BD392" s="390">
        <v>1699.83</v>
      </c>
      <c r="BE392" s="390">
        <v>1134.04</v>
      </c>
      <c r="BF392" s="390">
        <v>2338035</v>
      </c>
      <c r="BG392" s="390">
        <f t="shared" si="393"/>
        <v>4837.9799999999996</v>
      </c>
      <c r="BH392" s="390">
        <v>9186</v>
      </c>
      <c r="BI392" s="390">
        <v>3559.09</v>
      </c>
      <c r="BJ392" s="390">
        <v>6295.55</v>
      </c>
      <c r="BK392" s="390">
        <f t="shared" si="394"/>
        <v>934101.09</v>
      </c>
      <c r="BL392" s="391" t="str">
        <f t="shared" si="395"/>
        <v xml:space="preserve"> </v>
      </c>
      <c r="BM392" s="391" t="e">
        <f t="shared" si="396"/>
        <v>#DIV/0!</v>
      </c>
      <c r="BN392" s="391" t="e">
        <f t="shared" si="397"/>
        <v>#DIV/0!</v>
      </c>
      <c r="BO392" s="391" t="e">
        <f t="shared" si="398"/>
        <v>#DIV/0!</v>
      </c>
      <c r="BP392" s="391" t="e">
        <f t="shared" si="399"/>
        <v>#DIV/0!</v>
      </c>
      <c r="BQ392" s="391" t="e">
        <f t="shared" si="400"/>
        <v>#DIV/0!</v>
      </c>
      <c r="BR392" s="391" t="e">
        <f t="shared" si="401"/>
        <v>#DIV/0!</v>
      </c>
      <c r="BS392" s="391" t="str">
        <f t="shared" si="402"/>
        <v xml:space="preserve"> </v>
      </c>
      <c r="BT392" s="391" t="e">
        <f t="shared" si="403"/>
        <v>#DIV/0!</v>
      </c>
      <c r="BU392" s="391" t="e">
        <f t="shared" si="404"/>
        <v>#DIV/0!</v>
      </c>
      <c r="BV392" s="391" t="e">
        <f t="shared" si="405"/>
        <v>#DIV/0!</v>
      </c>
      <c r="BW392" s="391" t="str">
        <f t="shared" si="406"/>
        <v xml:space="preserve"> </v>
      </c>
      <c r="BY392" s="388">
        <f t="shared" si="407"/>
        <v>2.6703533727692297</v>
      </c>
      <c r="BZ392" s="392">
        <f t="shared" si="408"/>
        <v>0.73803734099875706</v>
      </c>
      <c r="CA392" s="393">
        <f t="shared" si="409"/>
        <v>4196.8087696505127</v>
      </c>
      <c r="CB392" s="390">
        <f t="shared" si="410"/>
        <v>5055.6899999999996</v>
      </c>
      <c r="CC392" s="18" t="str">
        <f t="shared" si="411"/>
        <v xml:space="preserve"> </v>
      </c>
    </row>
    <row r="393" spans="1:82" s="26" customFormat="1" ht="9" customHeight="1">
      <c r="A393" s="368">
        <v>20</v>
      </c>
      <c r="B393" s="179" t="s">
        <v>634</v>
      </c>
      <c r="C393" s="396">
        <v>3489</v>
      </c>
      <c r="D393" s="396"/>
      <c r="E393" s="403"/>
      <c r="F393" s="403"/>
      <c r="G393" s="184">
        <f t="shared" si="412"/>
        <v>3951480.07</v>
      </c>
      <c r="H393" s="361">
        <f t="shared" si="416"/>
        <v>0</v>
      </c>
      <c r="I393" s="190">
        <v>0</v>
      </c>
      <c r="J393" s="190">
        <v>0</v>
      </c>
      <c r="K393" s="190">
        <v>0</v>
      </c>
      <c r="L393" s="190">
        <v>0</v>
      </c>
      <c r="M393" s="190">
        <v>0</v>
      </c>
      <c r="N393" s="361">
        <v>0</v>
      </c>
      <c r="O393" s="361">
        <v>0</v>
      </c>
      <c r="P393" s="361">
        <v>0</v>
      </c>
      <c r="Q393" s="361">
        <v>0</v>
      </c>
      <c r="R393" s="361">
        <v>0</v>
      </c>
      <c r="S393" s="361">
        <v>0</v>
      </c>
      <c r="T393" s="103">
        <v>0</v>
      </c>
      <c r="U393" s="361">
        <v>0</v>
      </c>
      <c r="V393" s="403" t="s">
        <v>975</v>
      </c>
      <c r="W393" s="380">
        <v>950</v>
      </c>
      <c r="X393" s="361">
        <v>3791698</v>
      </c>
      <c r="Y393" s="380">
        <v>0</v>
      </c>
      <c r="Z393" s="380">
        <v>0</v>
      </c>
      <c r="AA393" s="380">
        <v>0</v>
      </c>
      <c r="AB393" s="380">
        <v>0</v>
      </c>
      <c r="AC393" s="380">
        <v>0</v>
      </c>
      <c r="AD393" s="380">
        <v>0</v>
      </c>
      <c r="AE393" s="380">
        <v>0</v>
      </c>
      <c r="AF393" s="380">
        <v>0</v>
      </c>
      <c r="AG393" s="380">
        <v>0</v>
      </c>
      <c r="AH393" s="380">
        <v>0</v>
      </c>
      <c r="AI393" s="380">
        <v>0</v>
      </c>
      <c r="AJ393" s="380">
        <v>106343.25</v>
      </c>
      <c r="AK393" s="380">
        <v>53438.82</v>
      </c>
      <c r="AL393" s="380">
        <v>0</v>
      </c>
      <c r="AN393" s="390">
        <f>I393/'Приложение 1.1'!I391</f>
        <v>0</v>
      </c>
      <c r="AO393" s="390" t="e">
        <f t="shared" si="383"/>
        <v>#DIV/0!</v>
      </c>
      <c r="AP393" s="390" t="e">
        <f t="shared" si="384"/>
        <v>#DIV/0!</v>
      </c>
      <c r="AQ393" s="390" t="e">
        <f t="shared" si="385"/>
        <v>#DIV/0!</v>
      </c>
      <c r="AR393" s="390" t="e">
        <f t="shared" si="386"/>
        <v>#DIV/0!</v>
      </c>
      <c r="AS393" s="390" t="e">
        <f t="shared" si="387"/>
        <v>#DIV/0!</v>
      </c>
      <c r="AT393" s="390" t="e">
        <f t="shared" si="388"/>
        <v>#DIV/0!</v>
      </c>
      <c r="AU393" s="390">
        <f t="shared" si="389"/>
        <v>3991.2610526315789</v>
      </c>
      <c r="AV393" s="390" t="e">
        <f t="shared" si="390"/>
        <v>#DIV/0!</v>
      </c>
      <c r="AW393" s="390" t="e">
        <f t="shared" si="391"/>
        <v>#DIV/0!</v>
      </c>
      <c r="AX393" s="390" t="e">
        <f t="shared" si="392"/>
        <v>#DIV/0!</v>
      </c>
      <c r="AY393" s="390">
        <f>AI393/'Приложение 1.1'!J391</f>
        <v>0</v>
      </c>
      <c r="AZ393" s="390">
        <v>766.59</v>
      </c>
      <c r="BA393" s="390">
        <v>2173.62</v>
      </c>
      <c r="BB393" s="390">
        <v>891.36</v>
      </c>
      <c r="BC393" s="390">
        <v>860.72</v>
      </c>
      <c r="BD393" s="390">
        <v>1699.83</v>
      </c>
      <c r="BE393" s="390">
        <v>1134.04</v>
      </c>
      <c r="BF393" s="390">
        <v>2338035</v>
      </c>
      <c r="BG393" s="390">
        <f t="shared" si="393"/>
        <v>4837.9799999999996</v>
      </c>
      <c r="BH393" s="390">
        <v>9186</v>
      </c>
      <c r="BI393" s="390">
        <v>3559.09</v>
      </c>
      <c r="BJ393" s="390">
        <v>6295.55</v>
      </c>
      <c r="BK393" s="390">
        <f t="shared" si="394"/>
        <v>934101.09</v>
      </c>
      <c r="BL393" s="391" t="str">
        <f t="shared" si="395"/>
        <v xml:space="preserve"> </v>
      </c>
      <c r="BM393" s="391" t="e">
        <f t="shared" si="396"/>
        <v>#DIV/0!</v>
      </c>
      <c r="BN393" s="391" t="e">
        <f t="shared" si="397"/>
        <v>#DIV/0!</v>
      </c>
      <c r="BO393" s="391" t="e">
        <f t="shared" si="398"/>
        <v>#DIV/0!</v>
      </c>
      <c r="BP393" s="391" t="e">
        <f t="shared" si="399"/>
        <v>#DIV/0!</v>
      </c>
      <c r="BQ393" s="391" t="e">
        <f t="shared" si="400"/>
        <v>#DIV/0!</v>
      </c>
      <c r="BR393" s="391" t="e">
        <f t="shared" si="401"/>
        <v>#DIV/0!</v>
      </c>
      <c r="BS393" s="391" t="str">
        <f t="shared" si="402"/>
        <v xml:space="preserve"> </v>
      </c>
      <c r="BT393" s="391" t="e">
        <f t="shared" si="403"/>
        <v>#DIV/0!</v>
      </c>
      <c r="BU393" s="391" t="e">
        <f t="shared" si="404"/>
        <v>#DIV/0!</v>
      </c>
      <c r="BV393" s="391" t="e">
        <f t="shared" si="405"/>
        <v>#DIV/0!</v>
      </c>
      <c r="BW393" s="391" t="str">
        <f t="shared" si="406"/>
        <v xml:space="preserve"> </v>
      </c>
      <c r="BY393" s="388">
        <f t="shared" si="407"/>
        <v>2.6912257715119896</v>
      </c>
      <c r="BZ393" s="392">
        <f t="shared" si="408"/>
        <v>1.3523747824444929</v>
      </c>
      <c r="CA393" s="393">
        <f t="shared" si="409"/>
        <v>4159.4527052631574</v>
      </c>
      <c r="CB393" s="390">
        <f t="shared" si="410"/>
        <v>5055.6899999999996</v>
      </c>
      <c r="CC393" s="18" t="str">
        <f t="shared" si="411"/>
        <v xml:space="preserve"> </v>
      </c>
      <c r="CD393" s="418">
        <f>CA393-CB393</f>
        <v>-896.23729473684216</v>
      </c>
    </row>
    <row r="394" spans="1:82" s="26" customFormat="1" ht="9" customHeight="1">
      <c r="A394" s="368">
        <v>21</v>
      </c>
      <c r="B394" s="179" t="s">
        <v>635</v>
      </c>
      <c r="C394" s="396">
        <v>4272.3999999999996</v>
      </c>
      <c r="D394" s="396"/>
      <c r="E394" s="403"/>
      <c r="F394" s="403"/>
      <c r="G394" s="184">
        <f t="shared" si="412"/>
        <v>4424580.28</v>
      </c>
      <c r="H394" s="361">
        <f t="shared" si="416"/>
        <v>0</v>
      </c>
      <c r="I394" s="190">
        <v>0</v>
      </c>
      <c r="J394" s="190">
        <v>0</v>
      </c>
      <c r="K394" s="190">
        <v>0</v>
      </c>
      <c r="L394" s="190">
        <v>0</v>
      </c>
      <c r="M394" s="190">
        <v>0</v>
      </c>
      <c r="N394" s="361">
        <v>0</v>
      </c>
      <c r="O394" s="361">
        <v>0</v>
      </c>
      <c r="P394" s="361">
        <v>0</v>
      </c>
      <c r="Q394" s="361">
        <v>0</v>
      </c>
      <c r="R394" s="361">
        <v>0</v>
      </c>
      <c r="S394" s="361">
        <v>0</v>
      </c>
      <c r="T394" s="103">
        <v>0</v>
      </c>
      <c r="U394" s="361">
        <v>0</v>
      </c>
      <c r="V394" s="403" t="s">
        <v>975</v>
      </c>
      <c r="W394" s="380">
        <v>1168</v>
      </c>
      <c r="X394" s="361">
        <v>4260060</v>
      </c>
      <c r="Y394" s="380">
        <v>0</v>
      </c>
      <c r="Z394" s="380">
        <v>0</v>
      </c>
      <c r="AA394" s="380">
        <v>0</v>
      </c>
      <c r="AB394" s="380">
        <v>0</v>
      </c>
      <c r="AC394" s="380">
        <v>0</v>
      </c>
      <c r="AD394" s="380">
        <v>0</v>
      </c>
      <c r="AE394" s="380">
        <v>0</v>
      </c>
      <c r="AF394" s="380">
        <v>0</v>
      </c>
      <c r="AG394" s="380">
        <v>0</v>
      </c>
      <c r="AH394" s="380">
        <v>0</v>
      </c>
      <c r="AI394" s="380">
        <v>0</v>
      </c>
      <c r="AJ394" s="380">
        <v>129918.78</v>
      </c>
      <c r="AK394" s="380">
        <v>34601.5</v>
      </c>
      <c r="AL394" s="380">
        <v>0</v>
      </c>
      <c r="AN394" s="390">
        <f>I394/'Приложение 1.1'!I392</f>
        <v>0</v>
      </c>
      <c r="AO394" s="390" t="e">
        <f t="shared" si="383"/>
        <v>#DIV/0!</v>
      </c>
      <c r="AP394" s="390" t="e">
        <f t="shared" si="384"/>
        <v>#DIV/0!</v>
      </c>
      <c r="AQ394" s="390" t="e">
        <f t="shared" si="385"/>
        <v>#DIV/0!</v>
      </c>
      <c r="AR394" s="390" t="e">
        <f t="shared" si="386"/>
        <v>#DIV/0!</v>
      </c>
      <c r="AS394" s="390" t="e">
        <f t="shared" si="387"/>
        <v>#DIV/0!</v>
      </c>
      <c r="AT394" s="390" t="e">
        <f t="shared" si="388"/>
        <v>#DIV/0!</v>
      </c>
      <c r="AU394" s="390">
        <f t="shared" si="389"/>
        <v>3647.3116438356165</v>
      </c>
      <c r="AV394" s="390" t="e">
        <f t="shared" si="390"/>
        <v>#DIV/0!</v>
      </c>
      <c r="AW394" s="390" t="e">
        <f t="shared" si="391"/>
        <v>#DIV/0!</v>
      </c>
      <c r="AX394" s="390" t="e">
        <f t="shared" si="392"/>
        <v>#DIV/0!</v>
      </c>
      <c r="AY394" s="390">
        <f>AI394/'Приложение 1.1'!J392</f>
        <v>0</v>
      </c>
      <c r="AZ394" s="390">
        <v>766.59</v>
      </c>
      <c r="BA394" s="390">
        <v>2173.62</v>
      </c>
      <c r="BB394" s="390">
        <v>891.36</v>
      </c>
      <c r="BC394" s="390">
        <v>860.72</v>
      </c>
      <c r="BD394" s="390">
        <v>1699.83</v>
      </c>
      <c r="BE394" s="390">
        <v>1134.04</v>
      </c>
      <c r="BF394" s="390">
        <v>2338035</v>
      </c>
      <c r="BG394" s="390">
        <f t="shared" si="393"/>
        <v>4837.9799999999996</v>
      </c>
      <c r="BH394" s="390">
        <v>9186</v>
      </c>
      <c r="BI394" s="390">
        <v>3559.09</v>
      </c>
      <c r="BJ394" s="390">
        <v>6295.55</v>
      </c>
      <c r="BK394" s="390">
        <f t="shared" si="394"/>
        <v>934101.09</v>
      </c>
      <c r="BL394" s="391" t="str">
        <f t="shared" si="395"/>
        <v xml:space="preserve"> </v>
      </c>
      <c r="BM394" s="391" t="e">
        <f t="shared" si="396"/>
        <v>#DIV/0!</v>
      </c>
      <c r="BN394" s="391" t="e">
        <f t="shared" si="397"/>
        <v>#DIV/0!</v>
      </c>
      <c r="BO394" s="391" t="e">
        <f t="shared" si="398"/>
        <v>#DIV/0!</v>
      </c>
      <c r="BP394" s="391" t="e">
        <f t="shared" si="399"/>
        <v>#DIV/0!</v>
      </c>
      <c r="BQ394" s="391" t="e">
        <f t="shared" si="400"/>
        <v>#DIV/0!</v>
      </c>
      <c r="BR394" s="391" t="e">
        <f t="shared" si="401"/>
        <v>#DIV/0!</v>
      </c>
      <c r="BS394" s="391" t="str">
        <f t="shared" si="402"/>
        <v xml:space="preserve"> </v>
      </c>
      <c r="BT394" s="391" t="e">
        <f t="shared" si="403"/>
        <v>#DIV/0!</v>
      </c>
      <c r="BU394" s="391" t="e">
        <f t="shared" si="404"/>
        <v>#DIV/0!</v>
      </c>
      <c r="BV394" s="391" t="e">
        <f t="shared" si="405"/>
        <v>#DIV/0!</v>
      </c>
      <c r="BW394" s="391" t="str">
        <f t="shared" si="406"/>
        <v xml:space="preserve"> </v>
      </c>
      <c r="BY394" s="388">
        <f t="shared" si="407"/>
        <v>2.9362961406138166</v>
      </c>
      <c r="BZ394" s="392">
        <f t="shared" si="408"/>
        <v>0.78202897925495429</v>
      </c>
      <c r="CA394" s="393">
        <f t="shared" si="409"/>
        <v>3788.1680479452057</v>
      </c>
      <c r="CB394" s="390">
        <f t="shared" si="410"/>
        <v>5055.6899999999996</v>
      </c>
      <c r="CC394" s="18" t="str">
        <f t="shared" si="411"/>
        <v xml:space="preserve"> </v>
      </c>
      <c r="CD394" s="418">
        <f>CA394-CB394</f>
        <v>-1267.5219520547939</v>
      </c>
    </row>
    <row r="395" spans="1:82" s="26" customFormat="1" ht="9" customHeight="1">
      <c r="A395" s="368">
        <v>22</v>
      </c>
      <c r="B395" s="179" t="s">
        <v>636</v>
      </c>
      <c r="C395" s="396">
        <v>6688</v>
      </c>
      <c r="D395" s="396"/>
      <c r="E395" s="403"/>
      <c r="F395" s="403"/>
      <c r="G395" s="184">
        <f>ROUND((H395+AI395+AJ395+AK395),2)</f>
        <v>6587327.0700000003</v>
      </c>
      <c r="H395" s="361">
        <f>ROUND(I395+K395+M395+O395+Q395+S395,2)</f>
        <v>5221506</v>
      </c>
      <c r="I395" s="190">
        <v>0</v>
      </c>
      <c r="J395" s="190">
        <v>3558</v>
      </c>
      <c r="K395" s="190">
        <v>4541597</v>
      </c>
      <c r="L395" s="190">
        <v>0</v>
      </c>
      <c r="M395" s="190">
        <v>0</v>
      </c>
      <c r="N395" s="361">
        <v>1178</v>
      </c>
      <c r="O395" s="361">
        <v>679909</v>
      </c>
      <c r="P395" s="361">
        <v>0</v>
      </c>
      <c r="Q395" s="361">
        <v>0</v>
      </c>
      <c r="R395" s="361">
        <v>0</v>
      </c>
      <c r="S395" s="361">
        <v>0</v>
      </c>
      <c r="T395" s="103">
        <v>0</v>
      </c>
      <c r="U395" s="361">
        <v>0</v>
      </c>
      <c r="V395" s="403"/>
      <c r="W395" s="380">
        <v>0</v>
      </c>
      <c r="X395" s="361">
        <v>0</v>
      </c>
      <c r="Y395" s="380">
        <v>0</v>
      </c>
      <c r="Z395" s="380">
        <v>0</v>
      </c>
      <c r="AA395" s="380">
        <v>0</v>
      </c>
      <c r="AB395" s="380">
        <v>0</v>
      </c>
      <c r="AC395" s="380">
        <v>0</v>
      </c>
      <c r="AD395" s="380">
        <v>0</v>
      </c>
      <c r="AE395" s="380">
        <v>0</v>
      </c>
      <c r="AF395" s="380">
        <v>0</v>
      </c>
      <c r="AG395" s="380">
        <v>0</v>
      </c>
      <c r="AH395" s="380">
        <v>0</v>
      </c>
      <c r="AI395" s="361">
        <v>1055111</v>
      </c>
      <c r="AJ395" s="380">
        <v>206793.66</v>
      </c>
      <c r="AK395" s="380">
        <v>103916.41</v>
      </c>
      <c r="AL395" s="380">
        <v>0</v>
      </c>
      <c r="AN395" s="390">
        <f>I395/'Приложение 1.1'!I393</f>
        <v>0</v>
      </c>
      <c r="AO395" s="390">
        <f t="shared" si="383"/>
        <v>1276.4465992130411</v>
      </c>
      <c r="AP395" s="390" t="e">
        <f t="shared" si="384"/>
        <v>#DIV/0!</v>
      </c>
      <c r="AQ395" s="390">
        <f t="shared" si="385"/>
        <v>577.17232597623092</v>
      </c>
      <c r="AR395" s="390" t="e">
        <f t="shared" si="386"/>
        <v>#DIV/0!</v>
      </c>
      <c r="AS395" s="390" t="e">
        <f t="shared" si="387"/>
        <v>#DIV/0!</v>
      </c>
      <c r="AT395" s="390" t="e">
        <f t="shared" si="388"/>
        <v>#DIV/0!</v>
      </c>
      <c r="AU395" s="390" t="e">
        <f t="shared" si="389"/>
        <v>#DIV/0!</v>
      </c>
      <c r="AV395" s="390" t="e">
        <f t="shared" si="390"/>
        <v>#DIV/0!</v>
      </c>
      <c r="AW395" s="390" t="e">
        <f t="shared" si="391"/>
        <v>#DIV/0!</v>
      </c>
      <c r="AX395" s="390" t="e">
        <f t="shared" si="392"/>
        <v>#DIV/0!</v>
      </c>
      <c r="AY395" s="390">
        <f>AI395/'Приложение 1.1'!J393</f>
        <v>157.76181220095694</v>
      </c>
      <c r="AZ395" s="390">
        <v>766.59</v>
      </c>
      <c r="BA395" s="390">
        <v>2173.62</v>
      </c>
      <c r="BB395" s="390">
        <v>891.36</v>
      </c>
      <c r="BC395" s="390">
        <v>860.72</v>
      </c>
      <c r="BD395" s="390">
        <v>1699.83</v>
      </c>
      <c r="BE395" s="390">
        <v>1134.04</v>
      </c>
      <c r="BF395" s="390">
        <v>2338035</v>
      </c>
      <c r="BG395" s="390">
        <f t="shared" si="393"/>
        <v>4644</v>
      </c>
      <c r="BH395" s="390">
        <v>9186</v>
      </c>
      <c r="BI395" s="390">
        <v>3559.09</v>
      </c>
      <c r="BJ395" s="390">
        <v>6295.55</v>
      </c>
      <c r="BK395" s="390">
        <f t="shared" si="394"/>
        <v>934101.09</v>
      </c>
      <c r="BL395" s="391" t="str">
        <f t="shared" si="395"/>
        <v xml:space="preserve"> </v>
      </c>
      <c r="BM395" s="391" t="str">
        <f t="shared" si="396"/>
        <v xml:space="preserve"> </v>
      </c>
      <c r="BN395" s="391" t="e">
        <f t="shared" si="397"/>
        <v>#DIV/0!</v>
      </c>
      <c r="BO395" s="391" t="str">
        <f t="shared" si="398"/>
        <v xml:space="preserve"> </v>
      </c>
      <c r="BP395" s="391" t="e">
        <f t="shared" si="399"/>
        <v>#DIV/0!</v>
      </c>
      <c r="BQ395" s="391" t="e">
        <f t="shared" si="400"/>
        <v>#DIV/0!</v>
      </c>
      <c r="BR395" s="391" t="e">
        <f t="shared" si="401"/>
        <v>#DIV/0!</v>
      </c>
      <c r="BS395" s="391" t="e">
        <f t="shared" si="402"/>
        <v>#DIV/0!</v>
      </c>
      <c r="BT395" s="391" t="e">
        <f t="shared" si="403"/>
        <v>#DIV/0!</v>
      </c>
      <c r="BU395" s="391" t="e">
        <f t="shared" si="404"/>
        <v>#DIV/0!</v>
      </c>
      <c r="BV395" s="391" t="e">
        <f t="shared" si="405"/>
        <v>#DIV/0!</v>
      </c>
      <c r="BW395" s="391" t="str">
        <f t="shared" si="406"/>
        <v xml:space="preserve"> </v>
      </c>
      <c r="BY395" s="388">
        <f t="shared" si="407"/>
        <v>3.139265104078095</v>
      </c>
      <c r="BZ395" s="392">
        <f t="shared" si="408"/>
        <v>1.5775201215263175</v>
      </c>
      <c r="CA395" s="393" t="e">
        <f t="shared" si="409"/>
        <v>#DIV/0!</v>
      </c>
      <c r="CB395" s="390">
        <f t="shared" si="410"/>
        <v>4852.9799999999996</v>
      </c>
      <c r="CC395" s="18" t="e">
        <f t="shared" si="411"/>
        <v>#DIV/0!</v>
      </c>
    </row>
    <row r="396" spans="1:82" s="26" customFormat="1" ht="9" customHeight="1">
      <c r="A396" s="368">
        <v>23</v>
      </c>
      <c r="B396" s="179" t="s">
        <v>637</v>
      </c>
      <c r="C396" s="396">
        <v>2691.4</v>
      </c>
      <c r="D396" s="396"/>
      <c r="E396" s="403"/>
      <c r="F396" s="403"/>
      <c r="G396" s="184">
        <f>ROUND(X396+AJ396+AK396,2)</f>
        <v>4428518.84</v>
      </c>
      <c r="H396" s="361">
        <f t="shared" si="416"/>
        <v>0</v>
      </c>
      <c r="I396" s="190">
        <v>0</v>
      </c>
      <c r="J396" s="190">
        <v>0</v>
      </c>
      <c r="K396" s="190">
        <v>0</v>
      </c>
      <c r="L396" s="190">
        <v>0</v>
      </c>
      <c r="M396" s="190">
        <v>0</v>
      </c>
      <c r="N396" s="361">
        <v>0</v>
      </c>
      <c r="O396" s="361">
        <v>0</v>
      </c>
      <c r="P396" s="361">
        <v>0</v>
      </c>
      <c r="Q396" s="361">
        <v>0</v>
      </c>
      <c r="R396" s="361">
        <v>0</v>
      </c>
      <c r="S396" s="361">
        <v>0</v>
      </c>
      <c r="T396" s="103">
        <v>0</v>
      </c>
      <c r="U396" s="361">
        <v>0</v>
      </c>
      <c r="V396" s="403" t="s">
        <v>975</v>
      </c>
      <c r="W396" s="380">
        <v>1059.81</v>
      </c>
      <c r="X396" s="361">
        <v>4249884.6399999997</v>
      </c>
      <c r="Y396" s="380">
        <v>0</v>
      </c>
      <c r="Z396" s="380">
        <v>0</v>
      </c>
      <c r="AA396" s="380">
        <v>0</v>
      </c>
      <c r="AB396" s="380">
        <v>0</v>
      </c>
      <c r="AC396" s="380">
        <v>0</v>
      </c>
      <c r="AD396" s="380">
        <v>0</v>
      </c>
      <c r="AE396" s="380">
        <v>0</v>
      </c>
      <c r="AF396" s="380">
        <v>0</v>
      </c>
      <c r="AG396" s="380">
        <v>0</v>
      </c>
      <c r="AH396" s="380">
        <v>0</v>
      </c>
      <c r="AI396" s="380">
        <v>0</v>
      </c>
      <c r="AJ396" s="380">
        <v>119089.46</v>
      </c>
      <c r="AK396" s="380">
        <v>59544.74</v>
      </c>
      <c r="AL396" s="380">
        <v>0</v>
      </c>
      <c r="AN396" s="390">
        <f>I396/'Приложение 1.1'!I394</f>
        <v>0</v>
      </c>
      <c r="AO396" s="390" t="e">
        <f t="shared" si="383"/>
        <v>#DIV/0!</v>
      </c>
      <c r="AP396" s="390" t="e">
        <f t="shared" si="384"/>
        <v>#DIV/0!</v>
      </c>
      <c r="AQ396" s="390" t="e">
        <f t="shared" si="385"/>
        <v>#DIV/0!</v>
      </c>
      <c r="AR396" s="390" t="e">
        <f t="shared" si="386"/>
        <v>#DIV/0!</v>
      </c>
      <c r="AS396" s="390" t="e">
        <f t="shared" si="387"/>
        <v>#DIV/0!</v>
      </c>
      <c r="AT396" s="390" t="e">
        <f t="shared" si="388"/>
        <v>#DIV/0!</v>
      </c>
      <c r="AU396" s="390">
        <f t="shared" si="389"/>
        <v>4010.0439135316706</v>
      </c>
      <c r="AV396" s="390" t="e">
        <f t="shared" si="390"/>
        <v>#DIV/0!</v>
      </c>
      <c r="AW396" s="390" t="e">
        <f t="shared" si="391"/>
        <v>#DIV/0!</v>
      </c>
      <c r="AX396" s="390" t="e">
        <f t="shared" si="392"/>
        <v>#DIV/0!</v>
      </c>
      <c r="AY396" s="390">
        <f>AI396/'Приложение 1.1'!J394</f>
        <v>0</v>
      </c>
      <c r="AZ396" s="390">
        <v>766.59</v>
      </c>
      <c r="BA396" s="390">
        <v>2173.62</v>
      </c>
      <c r="BB396" s="390">
        <v>891.36</v>
      </c>
      <c r="BC396" s="390">
        <v>860.72</v>
      </c>
      <c r="BD396" s="390">
        <v>1699.83</v>
      </c>
      <c r="BE396" s="390">
        <v>1134.04</v>
      </c>
      <c r="BF396" s="390">
        <v>2338035</v>
      </c>
      <c r="BG396" s="390">
        <f t="shared" si="393"/>
        <v>4837.9799999999996</v>
      </c>
      <c r="BH396" s="390">
        <v>9186</v>
      </c>
      <c r="BI396" s="390">
        <v>3559.09</v>
      </c>
      <c r="BJ396" s="390">
        <v>6295.55</v>
      </c>
      <c r="BK396" s="390">
        <f t="shared" si="394"/>
        <v>934101.09</v>
      </c>
      <c r="BL396" s="391" t="str">
        <f t="shared" si="395"/>
        <v xml:space="preserve"> </v>
      </c>
      <c r="BM396" s="391" t="e">
        <f t="shared" si="396"/>
        <v>#DIV/0!</v>
      </c>
      <c r="BN396" s="391" t="e">
        <f t="shared" si="397"/>
        <v>#DIV/0!</v>
      </c>
      <c r="BO396" s="391" t="e">
        <f t="shared" si="398"/>
        <v>#DIV/0!</v>
      </c>
      <c r="BP396" s="391" t="e">
        <f t="shared" si="399"/>
        <v>#DIV/0!</v>
      </c>
      <c r="BQ396" s="391" t="e">
        <f t="shared" si="400"/>
        <v>#DIV/0!</v>
      </c>
      <c r="BR396" s="391" t="e">
        <f t="shared" si="401"/>
        <v>#DIV/0!</v>
      </c>
      <c r="BS396" s="391" t="str">
        <f t="shared" si="402"/>
        <v xml:space="preserve"> </v>
      </c>
      <c r="BT396" s="391" t="e">
        <f t="shared" si="403"/>
        <v>#DIV/0!</v>
      </c>
      <c r="BU396" s="391" t="e">
        <f t="shared" si="404"/>
        <v>#DIV/0!</v>
      </c>
      <c r="BV396" s="391" t="e">
        <f t="shared" si="405"/>
        <v>#DIV/0!</v>
      </c>
      <c r="BW396" s="391" t="str">
        <f t="shared" si="406"/>
        <v xml:space="preserve"> </v>
      </c>
      <c r="BY396" s="388">
        <f t="shared" si="407"/>
        <v>2.6891487719176106</v>
      </c>
      <c r="BZ396" s="392">
        <f t="shared" si="408"/>
        <v>1.3445746117679382</v>
      </c>
      <c r="CA396" s="393">
        <f t="shared" si="409"/>
        <v>4178.5969560581616</v>
      </c>
      <c r="CB396" s="390">
        <f t="shared" si="410"/>
        <v>5055.6899999999996</v>
      </c>
      <c r="CC396" s="18" t="str">
        <f t="shared" si="411"/>
        <v xml:space="preserve"> </v>
      </c>
    </row>
    <row r="397" spans="1:82" s="26" customFormat="1" ht="9" customHeight="1">
      <c r="A397" s="368">
        <v>24</v>
      </c>
      <c r="B397" s="179" t="s">
        <v>638</v>
      </c>
      <c r="C397" s="396">
        <v>2434.4</v>
      </c>
      <c r="D397" s="396"/>
      <c r="E397" s="403"/>
      <c r="F397" s="403"/>
      <c r="G397" s="184">
        <f>ROUND(X397+AJ397+AK397,2)</f>
        <v>2598106.94</v>
      </c>
      <c r="H397" s="361">
        <f t="shared" si="416"/>
        <v>0</v>
      </c>
      <c r="I397" s="190">
        <v>0</v>
      </c>
      <c r="J397" s="190">
        <v>0</v>
      </c>
      <c r="K397" s="190">
        <v>0</v>
      </c>
      <c r="L397" s="190">
        <v>0</v>
      </c>
      <c r="M397" s="190">
        <v>0</v>
      </c>
      <c r="N397" s="361">
        <v>0</v>
      </c>
      <c r="O397" s="361">
        <v>0</v>
      </c>
      <c r="P397" s="361">
        <v>0</v>
      </c>
      <c r="Q397" s="361">
        <v>0</v>
      </c>
      <c r="R397" s="361">
        <v>0</v>
      </c>
      <c r="S397" s="361">
        <v>0</v>
      </c>
      <c r="T397" s="103">
        <v>0</v>
      </c>
      <c r="U397" s="361">
        <v>0</v>
      </c>
      <c r="V397" s="403" t="s">
        <v>975</v>
      </c>
      <c r="W397" s="380">
        <v>734.5</v>
      </c>
      <c r="X397" s="361">
        <v>2460785</v>
      </c>
      <c r="Y397" s="380">
        <v>0</v>
      </c>
      <c r="Z397" s="380">
        <v>0</v>
      </c>
      <c r="AA397" s="380">
        <v>0</v>
      </c>
      <c r="AB397" s="380">
        <v>0</v>
      </c>
      <c r="AC397" s="380">
        <v>0</v>
      </c>
      <c r="AD397" s="380">
        <v>0</v>
      </c>
      <c r="AE397" s="380">
        <v>0</v>
      </c>
      <c r="AF397" s="380">
        <v>0</v>
      </c>
      <c r="AG397" s="380">
        <v>0</v>
      </c>
      <c r="AH397" s="380">
        <v>0</v>
      </c>
      <c r="AI397" s="380">
        <v>0</v>
      </c>
      <c r="AJ397" s="380">
        <v>91547.96</v>
      </c>
      <c r="AK397" s="380">
        <v>45773.98</v>
      </c>
      <c r="AL397" s="380">
        <v>0</v>
      </c>
      <c r="AN397" s="390">
        <f>I397/'Приложение 1.1'!I395</f>
        <v>0</v>
      </c>
      <c r="AO397" s="390" t="e">
        <f t="shared" si="383"/>
        <v>#DIV/0!</v>
      </c>
      <c r="AP397" s="390" t="e">
        <f t="shared" si="384"/>
        <v>#DIV/0!</v>
      </c>
      <c r="AQ397" s="390" t="e">
        <f t="shared" si="385"/>
        <v>#DIV/0!</v>
      </c>
      <c r="AR397" s="390" t="e">
        <f t="shared" si="386"/>
        <v>#DIV/0!</v>
      </c>
      <c r="AS397" s="390" t="e">
        <f t="shared" si="387"/>
        <v>#DIV/0!</v>
      </c>
      <c r="AT397" s="390" t="e">
        <f t="shared" si="388"/>
        <v>#DIV/0!</v>
      </c>
      <c r="AU397" s="390">
        <f t="shared" si="389"/>
        <v>3350.2859087814841</v>
      </c>
      <c r="AV397" s="390" t="e">
        <f t="shared" si="390"/>
        <v>#DIV/0!</v>
      </c>
      <c r="AW397" s="390" t="e">
        <f t="shared" si="391"/>
        <v>#DIV/0!</v>
      </c>
      <c r="AX397" s="390" t="e">
        <f t="shared" si="392"/>
        <v>#DIV/0!</v>
      </c>
      <c r="AY397" s="390">
        <f>AI397/'Приложение 1.1'!J395</f>
        <v>0</v>
      </c>
      <c r="AZ397" s="390">
        <v>766.59</v>
      </c>
      <c r="BA397" s="390">
        <v>2173.62</v>
      </c>
      <c r="BB397" s="390">
        <v>891.36</v>
      </c>
      <c r="BC397" s="390">
        <v>860.72</v>
      </c>
      <c r="BD397" s="390">
        <v>1699.83</v>
      </c>
      <c r="BE397" s="390">
        <v>1134.04</v>
      </c>
      <c r="BF397" s="390">
        <v>2338035</v>
      </c>
      <c r="BG397" s="390">
        <f t="shared" si="393"/>
        <v>4837.9799999999996</v>
      </c>
      <c r="BH397" s="390">
        <v>9186</v>
      </c>
      <c r="BI397" s="390">
        <v>3559.09</v>
      </c>
      <c r="BJ397" s="390">
        <v>6295.55</v>
      </c>
      <c r="BK397" s="390">
        <f t="shared" si="394"/>
        <v>934101.09</v>
      </c>
      <c r="BL397" s="391" t="str">
        <f t="shared" si="395"/>
        <v xml:space="preserve"> </v>
      </c>
      <c r="BM397" s="391" t="e">
        <f t="shared" si="396"/>
        <v>#DIV/0!</v>
      </c>
      <c r="BN397" s="391" t="e">
        <f t="shared" si="397"/>
        <v>#DIV/0!</v>
      </c>
      <c r="BO397" s="391" t="e">
        <f t="shared" si="398"/>
        <v>#DIV/0!</v>
      </c>
      <c r="BP397" s="391" t="e">
        <f t="shared" si="399"/>
        <v>#DIV/0!</v>
      </c>
      <c r="BQ397" s="391" t="e">
        <f t="shared" si="400"/>
        <v>#DIV/0!</v>
      </c>
      <c r="BR397" s="391" t="e">
        <f t="shared" si="401"/>
        <v>#DIV/0!</v>
      </c>
      <c r="BS397" s="391" t="str">
        <f t="shared" si="402"/>
        <v xml:space="preserve"> </v>
      </c>
      <c r="BT397" s="391" t="e">
        <f t="shared" si="403"/>
        <v>#DIV/0!</v>
      </c>
      <c r="BU397" s="391" t="e">
        <f t="shared" si="404"/>
        <v>#DIV/0!</v>
      </c>
      <c r="BV397" s="391" t="e">
        <f t="shared" si="405"/>
        <v>#DIV/0!</v>
      </c>
      <c r="BW397" s="391" t="str">
        <f t="shared" si="406"/>
        <v xml:space="preserve"> </v>
      </c>
      <c r="BY397" s="388">
        <f t="shared" si="407"/>
        <v>3.5236409475893247</v>
      </c>
      <c r="BZ397" s="392">
        <f t="shared" si="408"/>
        <v>1.7618204737946623</v>
      </c>
      <c r="CA397" s="393">
        <f t="shared" si="409"/>
        <v>3537.2456637168143</v>
      </c>
      <c r="CB397" s="390">
        <f t="shared" si="410"/>
        <v>5055.6899999999996</v>
      </c>
      <c r="CC397" s="18" t="str">
        <f t="shared" si="411"/>
        <v xml:space="preserve"> </v>
      </c>
    </row>
    <row r="398" spans="1:82" s="26" customFormat="1" ht="9" customHeight="1">
      <c r="A398" s="368">
        <v>25</v>
      </c>
      <c r="B398" s="179" t="s">
        <v>639</v>
      </c>
      <c r="C398" s="396">
        <v>3524.8</v>
      </c>
      <c r="D398" s="396"/>
      <c r="E398" s="403"/>
      <c r="F398" s="403"/>
      <c r="G398" s="184">
        <f>ROUND((H398+AI398+AJ398+AK398),2)</f>
        <v>1194379.1599999999</v>
      </c>
      <c r="H398" s="361">
        <f>ROUND(I398+K398+M398+O398+Q398+S398,2)</f>
        <v>987515.57</v>
      </c>
      <c r="I398" s="190">
        <v>733098.6</v>
      </c>
      <c r="J398" s="190">
        <v>0</v>
      </c>
      <c r="K398" s="190">
        <v>0</v>
      </c>
      <c r="L398" s="190">
        <v>0</v>
      </c>
      <c r="M398" s="190">
        <v>0</v>
      </c>
      <c r="N398" s="361">
        <v>370</v>
      </c>
      <c r="O398" s="361">
        <v>254416.97</v>
      </c>
      <c r="P398" s="361">
        <v>0</v>
      </c>
      <c r="Q398" s="361">
        <v>0</v>
      </c>
      <c r="R398" s="361">
        <v>0</v>
      </c>
      <c r="S398" s="361">
        <v>0</v>
      </c>
      <c r="T398" s="103">
        <v>0</v>
      </c>
      <c r="U398" s="361">
        <v>0</v>
      </c>
      <c r="V398" s="403"/>
      <c r="W398" s="380">
        <v>0</v>
      </c>
      <c r="X398" s="361">
        <v>0</v>
      </c>
      <c r="Y398" s="380">
        <v>0</v>
      </c>
      <c r="Z398" s="380">
        <v>0</v>
      </c>
      <c r="AA398" s="380">
        <v>0</v>
      </c>
      <c r="AB398" s="380">
        <v>0</v>
      </c>
      <c r="AC398" s="380">
        <v>0</v>
      </c>
      <c r="AD398" s="380">
        <v>0</v>
      </c>
      <c r="AE398" s="380">
        <v>0</v>
      </c>
      <c r="AF398" s="380">
        <v>0</v>
      </c>
      <c r="AG398" s="380">
        <v>0</v>
      </c>
      <c r="AH398" s="380">
        <v>0</v>
      </c>
      <c r="AI398" s="361">
        <v>78271.759999999995</v>
      </c>
      <c r="AJ398" s="380">
        <v>85584.53</v>
      </c>
      <c r="AK398" s="380">
        <v>43007.3</v>
      </c>
      <c r="AL398" s="380">
        <v>0</v>
      </c>
      <c r="AN398" s="390">
        <f>I398/'Приложение 1.1'!I396</f>
        <v>192.07152588555857</v>
      </c>
      <c r="AO398" s="390" t="e">
        <f t="shared" si="383"/>
        <v>#DIV/0!</v>
      </c>
      <c r="AP398" s="390" t="e">
        <f t="shared" si="384"/>
        <v>#DIV/0!</v>
      </c>
      <c r="AQ398" s="390">
        <f t="shared" si="385"/>
        <v>687.61343243243243</v>
      </c>
      <c r="AR398" s="390" t="e">
        <f t="shared" si="386"/>
        <v>#DIV/0!</v>
      </c>
      <c r="AS398" s="390" t="e">
        <f t="shared" si="387"/>
        <v>#DIV/0!</v>
      </c>
      <c r="AT398" s="390" t="e">
        <f t="shared" si="388"/>
        <v>#DIV/0!</v>
      </c>
      <c r="AU398" s="390" t="e">
        <f t="shared" si="389"/>
        <v>#DIV/0!</v>
      </c>
      <c r="AV398" s="390" t="e">
        <f t="shared" si="390"/>
        <v>#DIV/0!</v>
      </c>
      <c r="AW398" s="390" t="e">
        <f t="shared" si="391"/>
        <v>#DIV/0!</v>
      </c>
      <c r="AX398" s="390" t="e">
        <f t="shared" si="392"/>
        <v>#DIV/0!</v>
      </c>
      <c r="AY398" s="390">
        <f>AI398/'Приложение 1.1'!J396</f>
        <v>22.206014525646843</v>
      </c>
      <c r="AZ398" s="390">
        <v>766.59</v>
      </c>
      <c r="BA398" s="390">
        <v>2173.62</v>
      </c>
      <c r="BB398" s="390">
        <v>891.36</v>
      </c>
      <c r="BC398" s="390">
        <v>860.72</v>
      </c>
      <c r="BD398" s="390">
        <v>1699.83</v>
      </c>
      <c r="BE398" s="390">
        <v>1134.04</v>
      </c>
      <c r="BF398" s="390">
        <v>2338035</v>
      </c>
      <c r="BG398" s="390">
        <f t="shared" si="393"/>
        <v>4644</v>
      </c>
      <c r="BH398" s="390">
        <v>9186</v>
      </c>
      <c r="BI398" s="390">
        <v>3559.09</v>
      </c>
      <c r="BJ398" s="390">
        <v>6295.55</v>
      </c>
      <c r="BK398" s="390">
        <f t="shared" si="394"/>
        <v>934101.09</v>
      </c>
      <c r="BL398" s="391" t="str">
        <f t="shared" si="395"/>
        <v xml:space="preserve"> </v>
      </c>
      <c r="BM398" s="391" t="e">
        <f t="shared" si="396"/>
        <v>#DIV/0!</v>
      </c>
      <c r="BN398" s="391" t="e">
        <f t="shared" si="397"/>
        <v>#DIV/0!</v>
      </c>
      <c r="BO398" s="391" t="str">
        <f t="shared" si="398"/>
        <v xml:space="preserve"> </v>
      </c>
      <c r="BP398" s="391" t="e">
        <f t="shared" si="399"/>
        <v>#DIV/0!</v>
      </c>
      <c r="BQ398" s="391" t="e">
        <f t="shared" si="400"/>
        <v>#DIV/0!</v>
      </c>
      <c r="BR398" s="391" t="e">
        <f t="shared" si="401"/>
        <v>#DIV/0!</v>
      </c>
      <c r="BS398" s="391" t="e">
        <f t="shared" si="402"/>
        <v>#DIV/0!</v>
      </c>
      <c r="BT398" s="391" t="e">
        <f t="shared" si="403"/>
        <v>#DIV/0!</v>
      </c>
      <c r="BU398" s="391" t="e">
        <f t="shared" si="404"/>
        <v>#DIV/0!</v>
      </c>
      <c r="BV398" s="391" t="e">
        <f t="shared" si="405"/>
        <v>#DIV/0!</v>
      </c>
      <c r="BW398" s="391" t="str">
        <f t="shared" si="406"/>
        <v xml:space="preserve"> </v>
      </c>
      <c r="BY398" s="388">
        <f t="shared" si="407"/>
        <v>7.1656081139259005</v>
      </c>
      <c r="BZ398" s="392">
        <f t="shared" si="408"/>
        <v>3.6008079712308447</v>
      </c>
      <c r="CA398" s="393" t="e">
        <f t="shared" si="409"/>
        <v>#DIV/0!</v>
      </c>
      <c r="CB398" s="390">
        <f t="shared" si="410"/>
        <v>4852.9799999999996</v>
      </c>
      <c r="CC398" s="18" t="e">
        <f t="shared" si="411"/>
        <v>#DIV/0!</v>
      </c>
    </row>
    <row r="399" spans="1:82" s="26" customFormat="1" ht="9" customHeight="1">
      <c r="A399" s="368">
        <v>26</v>
      </c>
      <c r="B399" s="179" t="s">
        <v>640</v>
      </c>
      <c r="C399" s="396">
        <v>3483</v>
      </c>
      <c r="D399" s="396"/>
      <c r="E399" s="403"/>
      <c r="F399" s="403"/>
      <c r="G399" s="184">
        <f t="shared" ref="G399:G460" si="417">ROUND(X399+AJ399+AK399,2)</f>
        <v>3828255.85</v>
      </c>
      <c r="H399" s="361">
        <f t="shared" si="416"/>
        <v>0</v>
      </c>
      <c r="I399" s="190">
        <v>0</v>
      </c>
      <c r="J399" s="190">
        <v>0</v>
      </c>
      <c r="K399" s="190">
        <v>0</v>
      </c>
      <c r="L399" s="190">
        <v>0</v>
      </c>
      <c r="M399" s="190">
        <v>0</v>
      </c>
      <c r="N399" s="361">
        <v>0</v>
      </c>
      <c r="O399" s="361">
        <v>0</v>
      </c>
      <c r="P399" s="361">
        <v>0</v>
      </c>
      <c r="Q399" s="361">
        <v>0</v>
      </c>
      <c r="R399" s="361">
        <v>0</v>
      </c>
      <c r="S399" s="361">
        <v>0</v>
      </c>
      <c r="T399" s="103">
        <v>0</v>
      </c>
      <c r="U399" s="361">
        <v>0</v>
      </c>
      <c r="V399" s="403" t="s">
        <v>975</v>
      </c>
      <c r="W399" s="380">
        <v>930.09</v>
      </c>
      <c r="X399" s="361">
        <v>3687503.54</v>
      </c>
      <c r="Y399" s="380">
        <v>0</v>
      </c>
      <c r="Z399" s="380">
        <v>0</v>
      </c>
      <c r="AA399" s="380">
        <v>0</v>
      </c>
      <c r="AB399" s="380">
        <v>0</v>
      </c>
      <c r="AC399" s="380">
        <v>0</v>
      </c>
      <c r="AD399" s="380">
        <v>0</v>
      </c>
      <c r="AE399" s="380">
        <v>0</v>
      </c>
      <c r="AF399" s="380">
        <v>0</v>
      </c>
      <c r="AG399" s="380">
        <v>0</v>
      </c>
      <c r="AH399" s="380">
        <v>0</v>
      </c>
      <c r="AI399" s="380">
        <v>0</v>
      </c>
      <c r="AJ399" s="380">
        <v>99149.41</v>
      </c>
      <c r="AK399" s="380">
        <v>41602.9</v>
      </c>
      <c r="AL399" s="380">
        <v>0</v>
      </c>
      <c r="AN399" s="390">
        <f>I399/'Приложение 1.1'!I397</f>
        <v>0</v>
      </c>
      <c r="AO399" s="390" t="e">
        <f t="shared" si="383"/>
        <v>#DIV/0!</v>
      </c>
      <c r="AP399" s="390" t="e">
        <f t="shared" si="384"/>
        <v>#DIV/0!</v>
      </c>
      <c r="AQ399" s="390" t="e">
        <f t="shared" si="385"/>
        <v>#DIV/0!</v>
      </c>
      <c r="AR399" s="390" t="e">
        <f t="shared" si="386"/>
        <v>#DIV/0!</v>
      </c>
      <c r="AS399" s="390" t="e">
        <f t="shared" si="387"/>
        <v>#DIV/0!</v>
      </c>
      <c r="AT399" s="390" t="e">
        <f t="shared" si="388"/>
        <v>#DIV/0!</v>
      </c>
      <c r="AU399" s="390">
        <f t="shared" si="389"/>
        <v>3964.6738917739144</v>
      </c>
      <c r="AV399" s="390" t="e">
        <f t="shared" si="390"/>
        <v>#DIV/0!</v>
      </c>
      <c r="AW399" s="390" t="e">
        <f t="shared" si="391"/>
        <v>#DIV/0!</v>
      </c>
      <c r="AX399" s="390" t="e">
        <f t="shared" si="392"/>
        <v>#DIV/0!</v>
      </c>
      <c r="AY399" s="390">
        <f>AI399/'Приложение 1.1'!J397</f>
        <v>0</v>
      </c>
      <c r="AZ399" s="390">
        <v>766.59</v>
      </c>
      <c r="BA399" s="390">
        <v>2173.62</v>
      </c>
      <c r="BB399" s="390">
        <v>891.36</v>
      </c>
      <c r="BC399" s="390">
        <v>860.72</v>
      </c>
      <c r="BD399" s="390">
        <v>1699.83</v>
      </c>
      <c r="BE399" s="390">
        <v>1134.04</v>
      </c>
      <c r="BF399" s="390">
        <v>2338035</v>
      </c>
      <c r="BG399" s="390">
        <f t="shared" si="393"/>
        <v>4837.9799999999996</v>
      </c>
      <c r="BH399" s="390">
        <v>9186</v>
      </c>
      <c r="BI399" s="390">
        <v>3559.09</v>
      </c>
      <c r="BJ399" s="390">
        <v>6295.55</v>
      </c>
      <c r="BK399" s="390">
        <f t="shared" si="394"/>
        <v>934101.09</v>
      </c>
      <c r="BL399" s="391" t="str">
        <f t="shared" si="395"/>
        <v xml:space="preserve"> </v>
      </c>
      <c r="BM399" s="391" t="e">
        <f t="shared" si="396"/>
        <v>#DIV/0!</v>
      </c>
      <c r="BN399" s="391" t="e">
        <f t="shared" si="397"/>
        <v>#DIV/0!</v>
      </c>
      <c r="BO399" s="391" t="e">
        <f t="shared" si="398"/>
        <v>#DIV/0!</v>
      </c>
      <c r="BP399" s="391" t="e">
        <f t="shared" si="399"/>
        <v>#DIV/0!</v>
      </c>
      <c r="BQ399" s="391" t="e">
        <f t="shared" si="400"/>
        <v>#DIV/0!</v>
      </c>
      <c r="BR399" s="391" t="e">
        <f t="shared" si="401"/>
        <v>#DIV/0!</v>
      </c>
      <c r="BS399" s="391" t="str">
        <f t="shared" si="402"/>
        <v xml:space="preserve"> </v>
      </c>
      <c r="BT399" s="391" t="e">
        <f t="shared" si="403"/>
        <v>#DIV/0!</v>
      </c>
      <c r="BU399" s="391" t="e">
        <f t="shared" si="404"/>
        <v>#DIV/0!</v>
      </c>
      <c r="BV399" s="391" t="e">
        <f t="shared" si="405"/>
        <v>#DIV/0!</v>
      </c>
      <c r="BW399" s="391" t="str">
        <f t="shared" si="406"/>
        <v xml:space="preserve"> </v>
      </c>
      <c r="BY399" s="388">
        <f t="shared" si="407"/>
        <v>2.5899368768678301</v>
      </c>
      <c r="BZ399" s="392">
        <f t="shared" si="408"/>
        <v>1.0867324868059693</v>
      </c>
      <c r="CA399" s="393">
        <f t="shared" si="409"/>
        <v>4116.0058166414001</v>
      </c>
      <c r="CB399" s="390">
        <f t="shared" si="410"/>
        <v>5055.6899999999996</v>
      </c>
      <c r="CC399" s="18" t="str">
        <f t="shared" si="411"/>
        <v xml:space="preserve"> </v>
      </c>
      <c r="CD399" s="418">
        <f>CA399-CB399</f>
        <v>-939.68418335859951</v>
      </c>
    </row>
    <row r="400" spans="1:82" s="26" customFormat="1" ht="9" customHeight="1">
      <c r="A400" s="368">
        <v>27</v>
      </c>
      <c r="B400" s="179" t="s">
        <v>641</v>
      </c>
      <c r="C400" s="396">
        <v>1660.4</v>
      </c>
      <c r="D400" s="396"/>
      <c r="E400" s="403"/>
      <c r="F400" s="403"/>
      <c r="G400" s="184">
        <f t="shared" si="417"/>
        <v>2192469.33</v>
      </c>
      <c r="H400" s="361">
        <f t="shared" si="416"/>
        <v>0</v>
      </c>
      <c r="I400" s="190">
        <v>0</v>
      </c>
      <c r="J400" s="190">
        <v>0</v>
      </c>
      <c r="K400" s="190">
        <v>0</v>
      </c>
      <c r="L400" s="190">
        <v>0</v>
      </c>
      <c r="M400" s="190">
        <v>0</v>
      </c>
      <c r="N400" s="361">
        <v>0</v>
      </c>
      <c r="O400" s="361">
        <v>0</v>
      </c>
      <c r="P400" s="361">
        <v>0</v>
      </c>
      <c r="Q400" s="361">
        <v>0</v>
      </c>
      <c r="R400" s="361">
        <v>0</v>
      </c>
      <c r="S400" s="361">
        <v>0</v>
      </c>
      <c r="T400" s="103">
        <v>0</v>
      </c>
      <c r="U400" s="361">
        <v>0</v>
      </c>
      <c r="V400" s="403" t="s">
        <v>976</v>
      </c>
      <c r="W400" s="380">
        <v>566</v>
      </c>
      <c r="X400" s="361">
        <v>2087358</v>
      </c>
      <c r="Y400" s="380">
        <v>0</v>
      </c>
      <c r="Z400" s="380">
        <v>0</v>
      </c>
      <c r="AA400" s="380">
        <v>0</v>
      </c>
      <c r="AB400" s="380">
        <v>0</v>
      </c>
      <c r="AC400" s="380">
        <v>0</v>
      </c>
      <c r="AD400" s="380">
        <v>0</v>
      </c>
      <c r="AE400" s="380">
        <v>0</v>
      </c>
      <c r="AF400" s="380">
        <v>0</v>
      </c>
      <c r="AG400" s="380">
        <v>0</v>
      </c>
      <c r="AH400" s="380">
        <v>0</v>
      </c>
      <c r="AI400" s="380">
        <v>0</v>
      </c>
      <c r="AJ400" s="380">
        <v>74043.03</v>
      </c>
      <c r="AK400" s="380">
        <v>31068.3</v>
      </c>
      <c r="AL400" s="380">
        <v>0</v>
      </c>
      <c r="AN400" s="390">
        <f>I400/'Приложение 1.1'!I398</f>
        <v>0</v>
      </c>
      <c r="AO400" s="390" t="e">
        <f t="shared" si="383"/>
        <v>#DIV/0!</v>
      </c>
      <c r="AP400" s="390" t="e">
        <f t="shared" si="384"/>
        <v>#DIV/0!</v>
      </c>
      <c r="AQ400" s="390" t="e">
        <f t="shared" si="385"/>
        <v>#DIV/0!</v>
      </c>
      <c r="AR400" s="390" t="e">
        <f t="shared" si="386"/>
        <v>#DIV/0!</v>
      </c>
      <c r="AS400" s="390" t="e">
        <f t="shared" si="387"/>
        <v>#DIV/0!</v>
      </c>
      <c r="AT400" s="390" t="e">
        <f t="shared" si="388"/>
        <v>#DIV/0!</v>
      </c>
      <c r="AU400" s="390">
        <f t="shared" si="389"/>
        <v>3687.9116607773854</v>
      </c>
      <c r="AV400" s="390" t="e">
        <f t="shared" si="390"/>
        <v>#DIV/0!</v>
      </c>
      <c r="AW400" s="390" t="e">
        <f t="shared" si="391"/>
        <v>#DIV/0!</v>
      </c>
      <c r="AX400" s="390" t="e">
        <f t="shared" si="392"/>
        <v>#DIV/0!</v>
      </c>
      <c r="AY400" s="390">
        <f>AI400/'Приложение 1.1'!J398</f>
        <v>0</v>
      </c>
      <c r="AZ400" s="390">
        <v>766.59</v>
      </c>
      <c r="BA400" s="390">
        <v>2173.62</v>
      </c>
      <c r="BB400" s="390">
        <v>891.36</v>
      </c>
      <c r="BC400" s="390">
        <v>860.72</v>
      </c>
      <c r="BD400" s="390">
        <v>1699.83</v>
      </c>
      <c r="BE400" s="390">
        <v>1134.04</v>
      </c>
      <c r="BF400" s="390">
        <v>2338035</v>
      </c>
      <c r="BG400" s="390">
        <f t="shared" si="393"/>
        <v>4644</v>
      </c>
      <c r="BH400" s="390">
        <v>9186</v>
      </c>
      <c r="BI400" s="390">
        <v>3559.09</v>
      </c>
      <c r="BJ400" s="390">
        <v>6295.55</v>
      </c>
      <c r="BK400" s="390">
        <f t="shared" si="394"/>
        <v>934101.09</v>
      </c>
      <c r="BL400" s="391" t="str">
        <f t="shared" si="395"/>
        <v xml:space="preserve"> </v>
      </c>
      <c r="BM400" s="391" t="e">
        <f t="shared" si="396"/>
        <v>#DIV/0!</v>
      </c>
      <c r="BN400" s="391" t="e">
        <f t="shared" si="397"/>
        <v>#DIV/0!</v>
      </c>
      <c r="BO400" s="391" t="e">
        <f t="shared" si="398"/>
        <v>#DIV/0!</v>
      </c>
      <c r="BP400" s="391" t="e">
        <f t="shared" si="399"/>
        <v>#DIV/0!</v>
      </c>
      <c r="BQ400" s="391" t="e">
        <f t="shared" si="400"/>
        <v>#DIV/0!</v>
      </c>
      <c r="BR400" s="391" t="e">
        <f t="shared" si="401"/>
        <v>#DIV/0!</v>
      </c>
      <c r="BS400" s="391" t="str">
        <f t="shared" si="402"/>
        <v xml:space="preserve"> </v>
      </c>
      <c r="BT400" s="391" t="e">
        <f t="shared" si="403"/>
        <v>#DIV/0!</v>
      </c>
      <c r="BU400" s="391" t="e">
        <f t="shared" si="404"/>
        <v>#DIV/0!</v>
      </c>
      <c r="BV400" s="391" t="e">
        <f t="shared" si="405"/>
        <v>#DIV/0!</v>
      </c>
      <c r="BW400" s="391" t="str">
        <f t="shared" si="406"/>
        <v xml:space="preserve"> </v>
      </c>
      <c r="BY400" s="388">
        <f t="shared" si="407"/>
        <v>3.377152372754058</v>
      </c>
      <c r="BZ400" s="392">
        <f t="shared" si="408"/>
        <v>1.4170460482564651</v>
      </c>
      <c r="CA400" s="393">
        <f t="shared" si="409"/>
        <v>3873.6207243816257</v>
      </c>
      <c r="CB400" s="390">
        <f t="shared" si="410"/>
        <v>4852.9799999999996</v>
      </c>
      <c r="CC400" s="18" t="str">
        <f t="shared" si="411"/>
        <v xml:space="preserve"> </v>
      </c>
    </row>
    <row r="401" spans="1:82" s="26" customFormat="1" ht="9" customHeight="1">
      <c r="A401" s="368">
        <v>28</v>
      </c>
      <c r="B401" s="179" t="s">
        <v>642</v>
      </c>
      <c r="C401" s="396">
        <v>3517.9</v>
      </c>
      <c r="D401" s="396"/>
      <c r="E401" s="403"/>
      <c r="F401" s="403"/>
      <c r="G401" s="184">
        <f t="shared" si="417"/>
        <v>3898567.69</v>
      </c>
      <c r="H401" s="361">
        <f t="shared" si="416"/>
        <v>0</v>
      </c>
      <c r="I401" s="190">
        <v>0</v>
      </c>
      <c r="J401" s="190">
        <v>0</v>
      </c>
      <c r="K401" s="190">
        <v>0</v>
      </c>
      <c r="L401" s="190">
        <v>0</v>
      </c>
      <c r="M401" s="190">
        <v>0</v>
      </c>
      <c r="N401" s="361">
        <v>0</v>
      </c>
      <c r="O401" s="361">
        <v>0</v>
      </c>
      <c r="P401" s="361">
        <v>0</v>
      </c>
      <c r="Q401" s="361">
        <v>0</v>
      </c>
      <c r="R401" s="361">
        <v>0</v>
      </c>
      <c r="S401" s="361">
        <v>0</v>
      </c>
      <c r="T401" s="103">
        <v>0</v>
      </c>
      <c r="U401" s="361">
        <v>0</v>
      </c>
      <c r="V401" s="403" t="s">
        <v>975</v>
      </c>
      <c r="W401" s="380">
        <v>980</v>
      </c>
      <c r="X401" s="361">
        <v>3758479.71</v>
      </c>
      <c r="Y401" s="380">
        <v>0</v>
      </c>
      <c r="Z401" s="380">
        <v>0</v>
      </c>
      <c r="AA401" s="380">
        <v>0</v>
      </c>
      <c r="AB401" s="380">
        <v>0</v>
      </c>
      <c r="AC401" s="380">
        <v>0</v>
      </c>
      <c r="AD401" s="380">
        <v>0</v>
      </c>
      <c r="AE401" s="380">
        <v>0</v>
      </c>
      <c r="AF401" s="380">
        <v>0</v>
      </c>
      <c r="AG401" s="380">
        <v>0</v>
      </c>
      <c r="AH401" s="380">
        <v>0</v>
      </c>
      <c r="AI401" s="380">
        <v>0</v>
      </c>
      <c r="AJ401" s="380">
        <v>106200.04</v>
      </c>
      <c r="AK401" s="380">
        <v>33887.94</v>
      </c>
      <c r="AL401" s="380">
        <v>0</v>
      </c>
      <c r="AN401" s="390">
        <f>I401/'Приложение 1.1'!I399</f>
        <v>0</v>
      </c>
      <c r="AO401" s="390" t="e">
        <f t="shared" si="383"/>
        <v>#DIV/0!</v>
      </c>
      <c r="AP401" s="390" t="e">
        <f t="shared" si="384"/>
        <v>#DIV/0!</v>
      </c>
      <c r="AQ401" s="390" t="e">
        <f t="shared" si="385"/>
        <v>#DIV/0!</v>
      </c>
      <c r="AR401" s="390" t="e">
        <f t="shared" si="386"/>
        <v>#DIV/0!</v>
      </c>
      <c r="AS401" s="390" t="e">
        <f t="shared" si="387"/>
        <v>#DIV/0!</v>
      </c>
      <c r="AT401" s="390" t="e">
        <f t="shared" si="388"/>
        <v>#DIV/0!</v>
      </c>
      <c r="AU401" s="390">
        <f t="shared" si="389"/>
        <v>3835.1833775510204</v>
      </c>
      <c r="AV401" s="390" t="e">
        <f t="shared" si="390"/>
        <v>#DIV/0!</v>
      </c>
      <c r="AW401" s="390" t="e">
        <f t="shared" si="391"/>
        <v>#DIV/0!</v>
      </c>
      <c r="AX401" s="390" t="e">
        <f t="shared" si="392"/>
        <v>#DIV/0!</v>
      </c>
      <c r="AY401" s="390">
        <f>AI401/'Приложение 1.1'!J399</f>
        <v>0</v>
      </c>
      <c r="AZ401" s="390">
        <v>766.59</v>
      </c>
      <c r="BA401" s="390">
        <v>2173.62</v>
      </c>
      <c r="BB401" s="390">
        <v>891.36</v>
      </c>
      <c r="BC401" s="390">
        <v>860.72</v>
      </c>
      <c r="BD401" s="390">
        <v>1699.83</v>
      </c>
      <c r="BE401" s="390">
        <v>1134.04</v>
      </c>
      <c r="BF401" s="390">
        <v>2338035</v>
      </c>
      <c r="BG401" s="390">
        <f t="shared" si="393"/>
        <v>4837.9799999999996</v>
      </c>
      <c r="BH401" s="390">
        <v>9186</v>
      </c>
      <c r="BI401" s="390">
        <v>3559.09</v>
      </c>
      <c r="BJ401" s="390">
        <v>6295.55</v>
      </c>
      <c r="BK401" s="390">
        <f t="shared" si="394"/>
        <v>934101.09</v>
      </c>
      <c r="BL401" s="391" t="str">
        <f t="shared" si="395"/>
        <v xml:space="preserve"> </v>
      </c>
      <c r="BM401" s="391" t="e">
        <f t="shared" si="396"/>
        <v>#DIV/0!</v>
      </c>
      <c r="BN401" s="391" t="e">
        <f t="shared" si="397"/>
        <v>#DIV/0!</v>
      </c>
      <c r="BO401" s="391" t="e">
        <f t="shared" si="398"/>
        <v>#DIV/0!</v>
      </c>
      <c r="BP401" s="391" t="e">
        <f t="shared" si="399"/>
        <v>#DIV/0!</v>
      </c>
      <c r="BQ401" s="391" t="e">
        <f t="shared" si="400"/>
        <v>#DIV/0!</v>
      </c>
      <c r="BR401" s="391" t="e">
        <f t="shared" si="401"/>
        <v>#DIV/0!</v>
      </c>
      <c r="BS401" s="391" t="str">
        <f t="shared" si="402"/>
        <v xml:space="preserve"> </v>
      </c>
      <c r="BT401" s="391" t="e">
        <f t="shared" si="403"/>
        <v>#DIV/0!</v>
      </c>
      <c r="BU401" s="391" t="e">
        <f t="shared" si="404"/>
        <v>#DIV/0!</v>
      </c>
      <c r="BV401" s="391" t="e">
        <f t="shared" si="405"/>
        <v>#DIV/0!</v>
      </c>
      <c r="BW401" s="391" t="str">
        <f t="shared" si="406"/>
        <v xml:space="preserve"> </v>
      </c>
      <c r="BY401" s="388">
        <f t="shared" si="407"/>
        <v>2.7240783909538839</v>
      </c>
      <c r="BZ401" s="392">
        <f t="shared" si="408"/>
        <v>0.86924077493701291</v>
      </c>
      <c r="CA401" s="393">
        <f t="shared" si="409"/>
        <v>3978.1302959183672</v>
      </c>
      <c r="CB401" s="390">
        <f t="shared" si="410"/>
        <v>5055.6899999999996</v>
      </c>
      <c r="CC401" s="18" t="str">
        <f t="shared" si="411"/>
        <v xml:space="preserve"> </v>
      </c>
    </row>
    <row r="402" spans="1:82" s="26" customFormat="1" ht="9" customHeight="1">
      <c r="A402" s="368">
        <v>29</v>
      </c>
      <c r="B402" s="179" t="s">
        <v>643</v>
      </c>
      <c r="C402" s="396">
        <v>3543</v>
      </c>
      <c r="D402" s="396"/>
      <c r="E402" s="403"/>
      <c r="F402" s="403"/>
      <c r="G402" s="184">
        <f t="shared" si="417"/>
        <v>4228537.38</v>
      </c>
      <c r="H402" s="361">
        <f t="shared" si="416"/>
        <v>0</v>
      </c>
      <c r="I402" s="190">
        <v>0</v>
      </c>
      <c r="J402" s="190">
        <v>0</v>
      </c>
      <c r="K402" s="190">
        <v>0</v>
      </c>
      <c r="L402" s="190">
        <v>0</v>
      </c>
      <c r="M402" s="190">
        <v>0</v>
      </c>
      <c r="N402" s="361">
        <v>0</v>
      </c>
      <c r="O402" s="361">
        <v>0</v>
      </c>
      <c r="P402" s="361">
        <v>0</v>
      </c>
      <c r="Q402" s="361">
        <v>0</v>
      </c>
      <c r="R402" s="361">
        <v>0</v>
      </c>
      <c r="S402" s="361">
        <v>0</v>
      </c>
      <c r="T402" s="103">
        <v>0</v>
      </c>
      <c r="U402" s="361">
        <v>0</v>
      </c>
      <c r="V402" s="403" t="s">
        <v>975</v>
      </c>
      <c r="W402" s="380">
        <v>1000.9</v>
      </c>
      <c r="X402" s="361">
        <v>4066156.55</v>
      </c>
      <c r="Y402" s="380">
        <v>0</v>
      </c>
      <c r="Z402" s="380">
        <v>0</v>
      </c>
      <c r="AA402" s="380">
        <v>0</v>
      </c>
      <c r="AB402" s="380">
        <v>0</v>
      </c>
      <c r="AC402" s="380">
        <v>0</v>
      </c>
      <c r="AD402" s="380">
        <v>0</v>
      </c>
      <c r="AE402" s="380">
        <v>0</v>
      </c>
      <c r="AF402" s="380">
        <v>0</v>
      </c>
      <c r="AG402" s="380">
        <v>0</v>
      </c>
      <c r="AH402" s="380">
        <v>0</v>
      </c>
      <c r="AI402" s="380">
        <v>0</v>
      </c>
      <c r="AJ402" s="380">
        <v>108072.86</v>
      </c>
      <c r="AK402" s="380">
        <v>54307.97</v>
      </c>
      <c r="AL402" s="380">
        <v>0</v>
      </c>
      <c r="AN402" s="390">
        <f>I402/'Приложение 1.1'!I400</f>
        <v>0</v>
      </c>
      <c r="AO402" s="390" t="e">
        <f t="shared" si="383"/>
        <v>#DIV/0!</v>
      </c>
      <c r="AP402" s="390" t="e">
        <f t="shared" si="384"/>
        <v>#DIV/0!</v>
      </c>
      <c r="AQ402" s="390" t="e">
        <f t="shared" si="385"/>
        <v>#DIV/0!</v>
      </c>
      <c r="AR402" s="390" t="e">
        <f t="shared" si="386"/>
        <v>#DIV/0!</v>
      </c>
      <c r="AS402" s="390" t="e">
        <f t="shared" si="387"/>
        <v>#DIV/0!</v>
      </c>
      <c r="AT402" s="390" t="e">
        <f t="shared" si="388"/>
        <v>#DIV/0!</v>
      </c>
      <c r="AU402" s="390">
        <f t="shared" si="389"/>
        <v>4062.5002997302427</v>
      </c>
      <c r="AV402" s="390" t="e">
        <f t="shared" si="390"/>
        <v>#DIV/0!</v>
      </c>
      <c r="AW402" s="390" t="e">
        <f t="shared" si="391"/>
        <v>#DIV/0!</v>
      </c>
      <c r="AX402" s="390" t="e">
        <f t="shared" si="392"/>
        <v>#DIV/0!</v>
      </c>
      <c r="AY402" s="390">
        <f>AI402/'Приложение 1.1'!J400</f>
        <v>0</v>
      </c>
      <c r="AZ402" s="390">
        <v>766.59</v>
      </c>
      <c r="BA402" s="390">
        <v>2173.62</v>
      </c>
      <c r="BB402" s="390">
        <v>891.36</v>
      </c>
      <c r="BC402" s="390">
        <v>860.72</v>
      </c>
      <c r="BD402" s="390">
        <v>1699.83</v>
      </c>
      <c r="BE402" s="390">
        <v>1134.04</v>
      </c>
      <c r="BF402" s="390">
        <v>2338035</v>
      </c>
      <c r="BG402" s="390">
        <f t="shared" si="393"/>
        <v>4837.9799999999996</v>
      </c>
      <c r="BH402" s="390">
        <v>9186</v>
      </c>
      <c r="BI402" s="390">
        <v>3559.09</v>
      </c>
      <c r="BJ402" s="390">
        <v>6295.55</v>
      </c>
      <c r="BK402" s="390">
        <f t="shared" si="394"/>
        <v>934101.09</v>
      </c>
      <c r="BL402" s="391" t="str">
        <f t="shared" si="395"/>
        <v xml:space="preserve"> </v>
      </c>
      <c r="BM402" s="391" t="e">
        <f t="shared" si="396"/>
        <v>#DIV/0!</v>
      </c>
      <c r="BN402" s="391" t="e">
        <f t="shared" si="397"/>
        <v>#DIV/0!</v>
      </c>
      <c r="BO402" s="391" t="e">
        <f t="shared" si="398"/>
        <v>#DIV/0!</v>
      </c>
      <c r="BP402" s="391" t="e">
        <f t="shared" si="399"/>
        <v>#DIV/0!</v>
      </c>
      <c r="BQ402" s="391" t="e">
        <f t="shared" si="400"/>
        <v>#DIV/0!</v>
      </c>
      <c r="BR402" s="391" t="e">
        <f t="shared" si="401"/>
        <v>#DIV/0!</v>
      </c>
      <c r="BS402" s="391" t="str">
        <f t="shared" si="402"/>
        <v xml:space="preserve"> </v>
      </c>
      <c r="BT402" s="391" t="e">
        <f t="shared" si="403"/>
        <v>#DIV/0!</v>
      </c>
      <c r="BU402" s="391" t="e">
        <f t="shared" si="404"/>
        <v>#DIV/0!</v>
      </c>
      <c r="BV402" s="391" t="e">
        <f t="shared" si="405"/>
        <v>#DIV/0!</v>
      </c>
      <c r="BW402" s="391" t="str">
        <f t="shared" si="406"/>
        <v xml:space="preserve"> </v>
      </c>
      <c r="BY402" s="388">
        <f t="shared" si="407"/>
        <v>2.5557976739465409</v>
      </c>
      <c r="BZ402" s="392">
        <f t="shared" si="408"/>
        <v>1.2843204427342678</v>
      </c>
      <c r="CA402" s="393">
        <f t="shared" si="409"/>
        <v>4224.7351183934461</v>
      </c>
      <c r="CB402" s="390">
        <f t="shared" si="410"/>
        <v>5055.6899999999996</v>
      </c>
      <c r="CC402" s="18" t="str">
        <f t="shared" si="411"/>
        <v xml:space="preserve"> </v>
      </c>
    </row>
    <row r="403" spans="1:82" s="26" customFormat="1" ht="9" customHeight="1">
      <c r="A403" s="368">
        <v>30</v>
      </c>
      <c r="B403" s="179" t="s">
        <v>644</v>
      </c>
      <c r="C403" s="396">
        <v>3546.1</v>
      </c>
      <c r="D403" s="396"/>
      <c r="E403" s="403"/>
      <c r="F403" s="403"/>
      <c r="G403" s="184">
        <f t="shared" si="417"/>
        <v>4225739.24</v>
      </c>
      <c r="H403" s="361">
        <f t="shared" si="416"/>
        <v>0</v>
      </c>
      <c r="I403" s="190">
        <v>0</v>
      </c>
      <c r="J403" s="190">
        <v>0</v>
      </c>
      <c r="K403" s="190">
        <v>0</v>
      </c>
      <c r="L403" s="190">
        <v>0</v>
      </c>
      <c r="M403" s="190">
        <v>0</v>
      </c>
      <c r="N403" s="361">
        <v>0</v>
      </c>
      <c r="O403" s="361">
        <v>0</v>
      </c>
      <c r="P403" s="361">
        <v>0</v>
      </c>
      <c r="Q403" s="361">
        <v>0</v>
      </c>
      <c r="R403" s="361">
        <v>0</v>
      </c>
      <c r="S403" s="361">
        <v>0</v>
      </c>
      <c r="T403" s="103">
        <v>0</v>
      </c>
      <c r="U403" s="361">
        <v>0</v>
      </c>
      <c r="V403" s="403" t="s">
        <v>975</v>
      </c>
      <c r="W403" s="380">
        <v>995</v>
      </c>
      <c r="X403" s="361">
        <v>4064682.62</v>
      </c>
      <c r="Y403" s="380">
        <v>0</v>
      </c>
      <c r="Z403" s="380">
        <v>0</v>
      </c>
      <c r="AA403" s="380">
        <v>0</v>
      </c>
      <c r="AB403" s="380">
        <v>0</v>
      </c>
      <c r="AC403" s="380">
        <v>0</v>
      </c>
      <c r="AD403" s="380">
        <v>0</v>
      </c>
      <c r="AE403" s="380">
        <v>0</v>
      </c>
      <c r="AF403" s="380">
        <v>0</v>
      </c>
      <c r="AG403" s="380">
        <v>0</v>
      </c>
      <c r="AH403" s="380">
        <v>0</v>
      </c>
      <c r="AI403" s="380">
        <v>0</v>
      </c>
      <c r="AJ403" s="380">
        <v>107191.53</v>
      </c>
      <c r="AK403" s="380">
        <v>53865.09</v>
      </c>
      <c r="AL403" s="380">
        <v>0</v>
      </c>
      <c r="AN403" s="390">
        <f>I403/'Приложение 1.1'!I401</f>
        <v>0</v>
      </c>
      <c r="AO403" s="390" t="e">
        <f t="shared" si="383"/>
        <v>#DIV/0!</v>
      </c>
      <c r="AP403" s="390" t="e">
        <f t="shared" si="384"/>
        <v>#DIV/0!</v>
      </c>
      <c r="AQ403" s="390" t="e">
        <f t="shared" si="385"/>
        <v>#DIV/0!</v>
      </c>
      <c r="AR403" s="390" t="e">
        <f t="shared" si="386"/>
        <v>#DIV/0!</v>
      </c>
      <c r="AS403" s="390" t="e">
        <f t="shared" si="387"/>
        <v>#DIV/0!</v>
      </c>
      <c r="AT403" s="390" t="e">
        <f t="shared" si="388"/>
        <v>#DIV/0!</v>
      </c>
      <c r="AU403" s="390">
        <f t="shared" si="389"/>
        <v>4085.1081608040204</v>
      </c>
      <c r="AV403" s="390" t="e">
        <f t="shared" si="390"/>
        <v>#DIV/0!</v>
      </c>
      <c r="AW403" s="390" t="e">
        <f t="shared" si="391"/>
        <v>#DIV/0!</v>
      </c>
      <c r="AX403" s="390" t="e">
        <f t="shared" si="392"/>
        <v>#DIV/0!</v>
      </c>
      <c r="AY403" s="390">
        <f>AI403/'Приложение 1.1'!J401</f>
        <v>0</v>
      </c>
      <c r="AZ403" s="390">
        <v>766.59</v>
      </c>
      <c r="BA403" s="390">
        <v>2173.62</v>
      </c>
      <c r="BB403" s="390">
        <v>891.36</v>
      </c>
      <c r="BC403" s="390">
        <v>860.72</v>
      </c>
      <c r="BD403" s="390">
        <v>1699.83</v>
      </c>
      <c r="BE403" s="390">
        <v>1134.04</v>
      </c>
      <c r="BF403" s="390">
        <v>2338035</v>
      </c>
      <c r="BG403" s="390">
        <f t="shared" si="393"/>
        <v>4837.9799999999996</v>
      </c>
      <c r="BH403" s="390">
        <v>9186</v>
      </c>
      <c r="BI403" s="390">
        <v>3559.09</v>
      </c>
      <c r="BJ403" s="390">
        <v>6295.55</v>
      </c>
      <c r="BK403" s="390">
        <f t="shared" si="394"/>
        <v>934101.09</v>
      </c>
      <c r="BL403" s="391" t="str">
        <f t="shared" si="395"/>
        <v xml:space="preserve"> </v>
      </c>
      <c r="BM403" s="391" t="e">
        <f t="shared" si="396"/>
        <v>#DIV/0!</v>
      </c>
      <c r="BN403" s="391" t="e">
        <f t="shared" si="397"/>
        <v>#DIV/0!</v>
      </c>
      <c r="BO403" s="391" t="e">
        <f t="shared" si="398"/>
        <v>#DIV/0!</v>
      </c>
      <c r="BP403" s="391" t="e">
        <f t="shared" si="399"/>
        <v>#DIV/0!</v>
      </c>
      <c r="BQ403" s="391" t="e">
        <f t="shared" si="400"/>
        <v>#DIV/0!</v>
      </c>
      <c r="BR403" s="391" t="e">
        <f t="shared" si="401"/>
        <v>#DIV/0!</v>
      </c>
      <c r="BS403" s="391" t="str">
        <f t="shared" si="402"/>
        <v xml:space="preserve"> </v>
      </c>
      <c r="BT403" s="391" t="e">
        <f t="shared" si="403"/>
        <v>#DIV/0!</v>
      </c>
      <c r="BU403" s="391" t="e">
        <f t="shared" si="404"/>
        <v>#DIV/0!</v>
      </c>
      <c r="BV403" s="391" t="e">
        <f t="shared" si="405"/>
        <v>#DIV/0!</v>
      </c>
      <c r="BW403" s="391" t="str">
        <f t="shared" si="406"/>
        <v xml:space="preserve"> </v>
      </c>
      <c r="BY403" s="388">
        <f t="shared" si="407"/>
        <v>2.5366338032727263</v>
      </c>
      <c r="BZ403" s="392">
        <f t="shared" si="408"/>
        <v>1.2746903427008429</v>
      </c>
      <c r="CA403" s="393">
        <f t="shared" si="409"/>
        <v>4246.9741105527637</v>
      </c>
      <c r="CB403" s="390">
        <f t="shared" si="410"/>
        <v>5055.6899999999996</v>
      </c>
      <c r="CC403" s="18" t="str">
        <f t="shared" si="411"/>
        <v xml:space="preserve"> </v>
      </c>
    </row>
    <row r="404" spans="1:82" s="26" customFormat="1" ht="9" customHeight="1">
      <c r="A404" s="368">
        <v>31</v>
      </c>
      <c r="B404" s="179" t="s">
        <v>645</v>
      </c>
      <c r="C404" s="396">
        <v>2552.8000000000002</v>
      </c>
      <c r="D404" s="396"/>
      <c r="E404" s="403"/>
      <c r="F404" s="403"/>
      <c r="G404" s="184">
        <f t="shared" si="417"/>
        <v>3287609.88</v>
      </c>
      <c r="H404" s="361">
        <f t="shared" si="416"/>
        <v>0</v>
      </c>
      <c r="I404" s="190">
        <v>0</v>
      </c>
      <c r="J404" s="190">
        <v>0</v>
      </c>
      <c r="K404" s="190">
        <v>0</v>
      </c>
      <c r="L404" s="190">
        <v>0</v>
      </c>
      <c r="M404" s="190">
        <v>0</v>
      </c>
      <c r="N404" s="361">
        <v>0</v>
      </c>
      <c r="O404" s="361">
        <v>0</v>
      </c>
      <c r="P404" s="361">
        <v>0</v>
      </c>
      <c r="Q404" s="361">
        <v>0</v>
      </c>
      <c r="R404" s="361">
        <v>0</v>
      </c>
      <c r="S404" s="361">
        <v>0</v>
      </c>
      <c r="T404" s="103">
        <v>0</v>
      </c>
      <c r="U404" s="361">
        <v>0</v>
      </c>
      <c r="V404" s="403" t="s">
        <v>975</v>
      </c>
      <c r="W404" s="380">
        <v>938.34</v>
      </c>
      <c r="X404" s="361">
        <v>3099226</v>
      </c>
      <c r="Y404" s="380">
        <v>0</v>
      </c>
      <c r="Z404" s="380">
        <v>0</v>
      </c>
      <c r="AA404" s="380">
        <v>0</v>
      </c>
      <c r="AB404" s="380">
        <v>0</v>
      </c>
      <c r="AC404" s="380">
        <v>0</v>
      </c>
      <c r="AD404" s="380">
        <v>0</v>
      </c>
      <c r="AE404" s="380">
        <v>0</v>
      </c>
      <c r="AF404" s="380">
        <v>0</v>
      </c>
      <c r="AG404" s="380">
        <v>0</v>
      </c>
      <c r="AH404" s="380">
        <v>0</v>
      </c>
      <c r="AI404" s="380">
        <v>0</v>
      </c>
      <c r="AJ404" s="380">
        <v>125589.25</v>
      </c>
      <c r="AK404" s="380">
        <v>62794.63</v>
      </c>
      <c r="AL404" s="380">
        <v>0</v>
      </c>
      <c r="AN404" s="390">
        <f>I404/'Приложение 1.1'!I402</f>
        <v>0</v>
      </c>
      <c r="AO404" s="390" t="e">
        <f t="shared" si="383"/>
        <v>#DIV/0!</v>
      </c>
      <c r="AP404" s="390" t="e">
        <f t="shared" si="384"/>
        <v>#DIV/0!</v>
      </c>
      <c r="AQ404" s="390" t="e">
        <f t="shared" si="385"/>
        <v>#DIV/0!</v>
      </c>
      <c r="AR404" s="390" t="e">
        <f t="shared" si="386"/>
        <v>#DIV/0!</v>
      </c>
      <c r="AS404" s="390" t="e">
        <f t="shared" si="387"/>
        <v>#DIV/0!</v>
      </c>
      <c r="AT404" s="390" t="e">
        <f t="shared" si="388"/>
        <v>#DIV/0!</v>
      </c>
      <c r="AU404" s="390">
        <f t="shared" si="389"/>
        <v>3302.8816846771956</v>
      </c>
      <c r="AV404" s="390" t="e">
        <f t="shared" si="390"/>
        <v>#DIV/0!</v>
      </c>
      <c r="AW404" s="390" t="e">
        <f t="shared" si="391"/>
        <v>#DIV/0!</v>
      </c>
      <c r="AX404" s="390" t="e">
        <f t="shared" si="392"/>
        <v>#DIV/0!</v>
      </c>
      <c r="AY404" s="390">
        <f>AI404/'Приложение 1.1'!J402</f>
        <v>0</v>
      </c>
      <c r="AZ404" s="390">
        <v>766.59</v>
      </c>
      <c r="BA404" s="390">
        <v>2173.62</v>
      </c>
      <c r="BB404" s="390">
        <v>891.36</v>
      </c>
      <c r="BC404" s="390">
        <v>860.72</v>
      </c>
      <c r="BD404" s="390">
        <v>1699.83</v>
      </c>
      <c r="BE404" s="390">
        <v>1134.04</v>
      </c>
      <c r="BF404" s="390">
        <v>2338035</v>
      </c>
      <c r="BG404" s="390">
        <f t="shared" si="393"/>
        <v>4837.9799999999996</v>
      </c>
      <c r="BH404" s="390">
        <v>9186</v>
      </c>
      <c r="BI404" s="390">
        <v>3559.09</v>
      </c>
      <c r="BJ404" s="390">
        <v>6295.55</v>
      </c>
      <c r="BK404" s="390">
        <f t="shared" si="394"/>
        <v>934101.09</v>
      </c>
      <c r="BL404" s="391" t="str">
        <f t="shared" si="395"/>
        <v xml:space="preserve"> </v>
      </c>
      <c r="BM404" s="391" t="e">
        <f t="shared" si="396"/>
        <v>#DIV/0!</v>
      </c>
      <c r="BN404" s="391" t="e">
        <f t="shared" si="397"/>
        <v>#DIV/0!</v>
      </c>
      <c r="BO404" s="391" t="e">
        <f t="shared" si="398"/>
        <v>#DIV/0!</v>
      </c>
      <c r="BP404" s="391" t="e">
        <f t="shared" si="399"/>
        <v>#DIV/0!</v>
      </c>
      <c r="BQ404" s="391" t="e">
        <f t="shared" si="400"/>
        <v>#DIV/0!</v>
      </c>
      <c r="BR404" s="391" t="e">
        <f t="shared" si="401"/>
        <v>#DIV/0!</v>
      </c>
      <c r="BS404" s="391" t="str">
        <f t="shared" si="402"/>
        <v xml:space="preserve"> </v>
      </c>
      <c r="BT404" s="391" t="e">
        <f t="shared" si="403"/>
        <v>#DIV/0!</v>
      </c>
      <c r="BU404" s="391" t="e">
        <f t="shared" si="404"/>
        <v>#DIV/0!</v>
      </c>
      <c r="BV404" s="391" t="e">
        <f t="shared" si="405"/>
        <v>#DIV/0!</v>
      </c>
      <c r="BW404" s="391" t="str">
        <f t="shared" si="406"/>
        <v xml:space="preserve"> </v>
      </c>
      <c r="BY404" s="388">
        <f t="shared" si="407"/>
        <v>3.8200776425455931</v>
      </c>
      <c r="BZ404" s="392">
        <f t="shared" si="408"/>
        <v>1.910038973358968</v>
      </c>
      <c r="CA404" s="393">
        <f t="shared" si="409"/>
        <v>3503.644606432636</v>
      </c>
      <c r="CB404" s="390">
        <f t="shared" si="410"/>
        <v>5055.6899999999996</v>
      </c>
      <c r="CC404" s="18" t="str">
        <f t="shared" si="411"/>
        <v xml:space="preserve"> </v>
      </c>
    </row>
    <row r="405" spans="1:82" s="26" customFormat="1" ht="9" customHeight="1">
      <c r="A405" s="368">
        <v>32</v>
      </c>
      <c r="B405" s="179" t="s">
        <v>646</v>
      </c>
      <c r="C405" s="396">
        <v>2652.1</v>
      </c>
      <c r="D405" s="396"/>
      <c r="E405" s="403"/>
      <c r="F405" s="403"/>
      <c r="G405" s="184">
        <f t="shared" si="417"/>
        <v>3381972.7</v>
      </c>
      <c r="H405" s="361">
        <f t="shared" si="416"/>
        <v>0</v>
      </c>
      <c r="I405" s="190">
        <v>0</v>
      </c>
      <c r="J405" s="190">
        <v>0</v>
      </c>
      <c r="K405" s="190">
        <v>0</v>
      </c>
      <c r="L405" s="190">
        <v>0</v>
      </c>
      <c r="M405" s="190">
        <v>0</v>
      </c>
      <c r="N405" s="361">
        <v>0</v>
      </c>
      <c r="O405" s="361">
        <v>0</v>
      </c>
      <c r="P405" s="361">
        <v>0</v>
      </c>
      <c r="Q405" s="361">
        <v>0</v>
      </c>
      <c r="R405" s="361">
        <v>0</v>
      </c>
      <c r="S405" s="361">
        <v>0</v>
      </c>
      <c r="T405" s="103">
        <v>0</v>
      </c>
      <c r="U405" s="361">
        <v>0</v>
      </c>
      <c r="V405" s="403" t="s">
        <v>975</v>
      </c>
      <c r="W405" s="380">
        <v>969.78</v>
      </c>
      <c r="X405" s="361">
        <v>3217907</v>
      </c>
      <c r="Y405" s="380">
        <v>0</v>
      </c>
      <c r="Z405" s="380">
        <v>0</v>
      </c>
      <c r="AA405" s="380">
        <v>0</v>
      </c>
      <c r="AB405" s="380">
        <v>0</v>
      </c>
      <c r="AC405" s="380">
        <v>0</v>
      </c>
      <c r="AD405" s="380">
        <v>0</v>
      </c>
      <c r="AE405" s="380">
        <v>0</v>
      </c>
      <c r="AF405" s="380">
        <v>0</v>
      </c>
      <c r="AG405" s="380">
        <v>0</v>
      </c>
      <c r="AH405" s="380">
        <v>0</v>
      </c>
      <c r="AI405" s="380">
        <v>0</v>
      </c>
      <c r="AJ405" s="380">
        <v>124377.43</v>
      </c>
      <c r="AK405" s="380">
        <v>39688.269999999997</v>
      </c>
      <c r="AL405" s="380">
        <v>0</v>
      </c>
      <c r="AN405" s="390">
        <f>I405/'Приложение 1.1'!I403</f>
        <v>0</v>
      </c>
      <c r="AO405" s="390" t="e">
        <f t="shared" si="383"/>
        <v>#DIV/0!</v>
      </c>
      <c r="AP405" s="390" t="e">
        <f t="shared" si="384"/>
        <v>#DIV/0!</v>
      </c>
      <c r="AQ405" s="390" t="e">
        <f t="shared" si="385"/>
        <v>#DIV/0!</v>
      </c>
      <c r="AR405" s="390" t="e">
        <f t="shared" si="386"/>
        <v>#DIV/0!</v>
      </c>
      <c r="AS405" s="390" t="e">
        <f t="shared" si="387"/>
        <v>#DIV/0!</v>
      </c>
      <c r="AT405" s="390" t="e">
        <f t="shared" si="388"/>
        <v>#DIV/0!</v>
      </c>
      <c r="AU405" s="390">
        <f t="shared" si="389"/>
        <v>3318.1824743756315</v>
      </c>
      <c r="AV405" s="390" t="e">
        <f t="shared" si="390"/>
        <v>#DIV/0!</v>
      </c>
      <c r="AW405" s="390" t="e">
        <f t="shared" si="391"/>
        <v>#DIV/0!</v>
      </c>
      <c r="AX405" s="390" t="e">
        <f t="shared" si="392"/>
        <v>#DIV/0!</v>
      </c>
      <c r="AY405" s="390">
        <f>AI405/'Приложение 1.1'!J403</f>
        <v>0</v>
      </c>
      <c r="AZ405" s="390">
        <v>766.59</v>
      </c>
      <c r="BA405" s="390">
        <v>2173.62</v>
      </c>
      <c r="BB405" s="390">
        <v>891.36</v>
      </c>
      <c r="BC405" s="390">
        <v>860.72</v>
      </c>
      <c r="BD405" s="390">
        <v>1699.83</v>
      </c>
      <c r="BE405" s="390">
        <v>1134.04</v>
      </c>
      <c r="BF405" s="390">
        <v>2338035</v>
      </c>
      <c r="BG405" s="390">
        <f t="shared" si="393"/>
        <v>4837.9799999999996</v>
      </c>
      <c r="BH405" s="390">
        <v>9186</v>
      </c>
      <c r="BI405" s="390">
        <v>3559.09</v>
      </c>
      <c r="BJ405" s="390">
        <v>6295.55</v>
      </c>
      <c r="BK405" s="390">
        <f t="shared" si="394"/>
        <v>934101.09</v>
      </c>
      <c r="BL405" s="391" t="str">
        <f t="shared" si="395"/>
        <v xml:space="preserve"> </v>
      </c>
      <c r="BM405" s="391" t="e">
        <f t="shared" si="396"/>
        <v>#DIV/0!</v>
      </c>
      <c r="BN405" s="391" t="e">
        <f t="shared" si="397"/>
        <v>#DIV/0!</v>
      </c>
      <c r="BO405" s="391" t="e">
        <f t="shared" si="398"/>
        <v>#DIV/0!</v>
      </c>
      <c r="BP405" s="391" t="e">
        <f t="shared" si="399"/>
        <v>#DIV/0!</v>
      </c>
      <c r="BQ405" s="391" t="e">
        <f t="shared" si="400"/>
        <v>#DIV/0!</v>
      </c>
      <c r="BR405" s="391" t="e">
        <f t="shared" si="401"/>
        <v>#DIV/0!</v>
      </c>
      <c r="BS405" s="391" t="str">
        <f t="shared" si="402"/>
        <v xml:space="preserve"> </v>
      </c>
      <c r="BT405" s="391" t="e">
        <f t="shared" si="403"/>
        <v>#DIV/0!</v>
      </c>
      <c r="BU405" s="391" t="e">
        <f t="shared" si="404"/>
        <v>#DIV/0!</v>
      </c>
      <c r="BV405" s="391" t="e">
        <f t="shared" si="405"/>
        <v>#DIV/0!</v>
      </c>
      <c r="BW405" s="391" t="str">
        <f t="shared" si="406"/>
        <v xml:space="preserve"> </v>
      </c>
      <c r="BY405" s="388">
        <f t="shared" si="407"/>
        <v>3.6776591957705627</v>
      </c>
      <c r="BZ405" s="392">
        <f t="shared" si="408"/>
        <v>1.1735242570112998</v>
      </c>
      <c r="CA405" s="393">
        <f t="shared" si="409"/>
        <v>3487.3607416114996</v>
      </c>
      <c r="CB405" s="390">
        <f t="shared" si="410"/>
        <v>5055.6899999999996</v>
      </c>
      <c r="CC405" s="18" t="str">
        <f t="shared" si="411"/>
        <v xml:space="preserve"> </v>
      </c>
    </row>
    <row r="406" spans="1:82" s="26" customFormat="1" ht="9" customHeight="1">
      <c r="A406" s="368">
        <v>33</v>
      </c>
      <c r="B406" s="179" t="s">
        <v>647</v>
      </c>
      <c r="C406" s="396">
        <v>3633.5</v>
      </c>
      <c r="D406" s="396"/>
      <c r="E406" s="403"/>
      <c r="F406" s="403"/>
      <c r="G406" s="184">
        <f t="shared" si="417"/>
        <v>2504127.17</v>
      </c>
      <c r="H406" s="361">
        <f t="shared" si="416"/>
        <v>0</v>
      </c>
      <c r="I406" s="190">
        <v>0</v>
      </c>
      <c r="J406" s="190">
        <v>0</v>
      </c>
      <c r="K406" s="190">
        <v>0</v>
      </c>
      <c r="L406" s="190">
        <v>0</v>
      </c>
      <c r="M406" s="190">
        <v>0</v>
      </c>
      <c r="N406" s="361">
        <v>0</v>
      </c>
      <c r="O406" s="361">
        <v>0</v>
      </c>
      <c r="P406" s="361">
        <v>0</v>
      </c>
      <c r="Q406" s="361">
        <v>0</v>
      </c>
      <c r="R406" s="361">
        <v>0</v>
      </c>
      <c r="S406" s="361">
        <v>0</v>
      </c>
      <c r="T406" s="103">
        <v>0</v>
      </c>
      <c r="U406" s="361">
        <v>0</v>
      </c>
      <c r="V406" s="403" t="s">
        <v>975</v>
      </c>
      <c r="W406" s="380">
        <v>725</v>
      </c>
      <c r="X406" s="361">
        <v>2330469</v>
      </c>
      <c r="Y406" s="380">
        <v>0</v>
      </c>
      <c r="Z406" s="380">
        <v>0</v>
      </c>
      <c r="AA406" s="380">
        <v>0</v>
      </c>
      <c r="AB406" s="380">
        <v>0</v>
      </c>
      <c r="AC406" s="380">
        <v>0</v>
      </c>
      <c r="AD406" s="380">
        <v>0</v>
      </c>
      <c r="AE406" s="380">
        <v>0</v>
      </c>
      <c r="AF406" s="380">
        <v>0</v>
      </c>
      <c r="AG406" s="380">
        <v>0</v>
      </c>
      <c r="AH406" s="380">
        <v>0</v>
      </c>
      <c r="AI406" s="380">
        <v>0</v>
      </c>
      <c r="AJ406" s="380">
        <v>136055.03</v>
      </c>
      <c r="AK406" s="380">
        <v>37603.14</v>
      </c>
      <c r="AL406" s="380">
        <v>0</v>
      </c>
      <c r="AN406" s="390">
        <f>I406/'Приложение 1.1'!I404</f>
        <v>0</v>
      </c>
      <c r="AO406" s="390" t="e">
        <f t="shared" si="383"/>
        <v>#DIV/0!</v>
      </c>
      <c r="AP406" s="390" t="e">
        <f t="shared" si="384"/>
        <v>#DIV/0!</v>
      </c>
      <c r="AQ406" s="390" t="e">
        <f t="shared" si="385"/>
        <v>#DIV/0!</v>
      </c>
      <c r="AR406" s="390" t="e">
        <f t="shared" si="386"/>
        <v>#DIV/0!</v>
      </c>
      <c r="AS406" s="390" t="e">
        <f t="shared" si="387"/>
        <v>#DIV/0!</v>
      </c>
      <c r="AT406" s="390" t="e">
        <f t="shared" si="388"/>
        <v>#DIV/0!</v>
      </c>
      <c r="AU406" s="390">
        <f t="shared" si="389"/>
        <v>3214.44</v>
      </c>
      <c r="AV406" s="390" t="e">
        <f t="shared" si="390"/>
        <v>#DIV/0!</v>
      </c>
      <c r="AW406" s="390" t="e">
        <f t="shared" si="391"/>
        <v>#DIV/0!</v>
      </c>
      <c r="AX406" s="390" t="e">
        <f t="shared" si="392"/>
        <v>#DIV/0!</v>
      </c>
      <c r="AY406" s="390">
        <f>AI406/'Приложение 1.1'!J404</f>
        <v>0</v>
      </c>
      <c r="AZ406" s="390">
        <v>766.59</v>
      </c>
      <c r="BA406" s="390">
        <v>2173.62</v>
      </c>
      <c r="BB406" s="390">
        <v>891.36</v>
      </c>
      <c r="BC406" s="390">
        <v>860.72</v>
      </c>
      <c r="BD406" s="390">
        <v>1699.83</v>
      </c>
      <c r="BE406" s="390">
        <v>1134.04</v>
      </c>
      <c r="BF406" s="390">
        <v>2338035</v>
      </c>
      <c r="BG406" s="390">
        <f t="shared" si="393"/>
        <v>4837.9799999999996</v>
      </c>
      <c r="BH406" s="390">
        <v>9186</v>
      </c>
      <c r="BI406" s="390">
        <v>3559.09</v>
      </c>
      <c r="BJ406" s="390">
        <v>6295.55</v>
      </c>
      <c r="BK406" s="390">
        <f t="shared" si="394"/>
        <v>934101.09</v>
      </c>
      <c r="BL406" s="391" t="str">
        <f t="shared" si="395"/>
        <v xml:space="preserve"> </v>
      </c>
      <c r="BM406" s="391" t="e">
        <f t="shared" si="396"/>
        <v>#DIV/0!</v>
      </c>
      <c r="BN406" s="391" t="e">
        <f t="shared" si="397"/>
        <v>#DIV/0!</v>
      </c>
      <c r="BO406" s="391" t="e">
        <f t="shared" si="398"/>
        <v>#DIV/0!</v>
      </c>
      <c r="BP406" s="391" t="e">
        <f t="shared" si="399"/>
        <v>#DIV/0!</v>
      </c>
      <c r="BQ406" s="391" t="e">
        <f t="shared" si="400"/>
        <v>#DIV/0!</v>
      </c>
      <c r="BR406" s="391" t="e">
        <f t="shared" si="401"/>
        <v>#DIV/0!</v>
      </c>
      <c r="BS406" s="391" t="str">
        <f t="shared" si="402"/>
        <v xml:space="preserve"> </v>
      </c>
      <c r="BT406" s="391" t="e">
        <f t="shared" si="403"/>
        <v>#DIV/0!</v>
      </c>
      <c r="BU406" s="391" t="e">
        <f t="shared" si="404"/>
        <v>#DIV/0!</v>
      </c>
      <c r="BV406" s="391" t="e">
        <f t="shared" si="405"/>
        <v>#DIV/0!</v>
      </c>
      <c r="BW406" s="391" t="str">
        <f t="shared" si="406"/>
        <v xml:space="preserve"> </v>
      </c>
      <c r="BY406" s="388">
        <f t="shared" si="407"/>
        <v>5.4332316517295727</v>
      </c>
      <c r="BZ406" s="392">
        <f t="shared" si="408"/>
        <v>1.5016465797142404</v>
      </c>
      <c r="CA406" s="393">
        <f t="shared" si="409"/>
        <v>3453.9685103448273</v>
      </c>
      <c r="CB406" s="390">
        <f t="shared" si="410"/>
        <v>5055.6899999999996</v>
      </c>
      <c r="CC406" s="18" t="str">
        <f t="shared" si="411"/>
        <v xml:space="preserve"> </v>
      </c>
    </row>
    <row r="407" spans="1:82" s="26" customFormat="1" ht="9" customHeight="1">
      <c r="A407" s="368">
        <v>34</v>
      </c>
      <c r="B407" s="179" t="s">
        <v>648</v>
      </c>
      <c r="C407" s="396">
        <v>1072.0999999999999</v>
      </c>
      <c r="D407" s="396"/>
      <c r="E407" s="403"/>
      <c r="F407" s="403"/>
      <c r="G407" s="184">
        <f>ROUND(H407+AI407+AJ407+AK407,2)</f>
        <v>317048.96999999997</v>
      </c>
      <c r="H407" s="361">
        <f t="shared" si="416"/>
        <v>264368</v>
      </c>
      <c r="I407" s="190">
        <v>0</v>
      </c>
      <c r="J407" s="190">
        <v>0</v>
      </c>
      <c r="K407" s="190">
        <v>0</v>
      </c>
      <c r="L407" s="190">
        <v>0</v>
      </c>
      <c r="M407" s="190">
        <v>0</v>
      </c>
      <c r="N407" s="361">
        <v>126</v>
      </c>
      <c r="O407" s="361">
        <v>107936</v>
      </c>
      <c r="P407" s="361">
        <v>0</v>
      </c>
      <c r="Q407" s="361">
        <v>0</v>
      </c>
      <c r="R407" s="361">
        <v>140</v>
      </c>
      <c r="S407" s="361">
        <v>156432</v>
      </c>
      <c r="T407" s="103">
        <v>0</v>
      </c>
      <c r="U407" s="361">
        <v>0</v>
      </c>
      <c r="V407" s="403"/>
      <c r="W407" s="380">
        <v>0</v>
      </c>
      <c r="X407" s="361">
        <v>0</v>
      </c>
      <c r="Y407" s="380">
        <v>0</v>
      </c>
      <c r="Z407" s="380">
        <v>0</v>
      </c>
      <c r="AA407" s="380">
        <v>0</v>
      </c>
      <c r="AB407" s="380">
        <v>0</v>
      </c>
      <c r="AC407" s="380">
        <v>0</v>
      </c>
      <c r="AD407" s="380">
        <v>0</v>
      </c>
      <c r="AE407" s="380">
        <v>0</v>
      </c>
      <c r="AF407" s="380">
        <v>0</v>
      </c>
      <c r="AG407" s="380">
        <v>0</v>
      </c>
      <c r="AH407" s="380">
        <v>0</v>
      </c>
      <c r="AI407" s="380">
        <v>42594</v>
      </c>
      <c r="AJ407" s="380">
        <v>6713.4</v>
      </c>
      <c r="AK407" s="380">
        <v>3373.57</v>
      </c>
      <c r="AL407" s="380">
        <v>0</v>
      </c>
      <c r="AN407" s="390">
        <f>I407/'Приложение 1.1'!I405</f>
        <v>0</v>
      </c>
      <c r="AO407" s="390" t="e">
        <f t="shared" si="383"/>
        <v>#DIV/0!</v>
      </c>
      <c r="AP407" s="390" t="e">
        <f t="shared" si="384"/>
        <v>#DIV/0!</v>
      </c>
      <c r="AQ407" s="390">
        <f t="shared" si="385"/>
        <v>856.6349206349206</v>
      </c>
      <c r="AR407" s="390" t="e">
        <f t="shared" si="386"/>
        <v>#DIV/0!</v>
      </c>
      <c r="AS407" s="390">
        <f t="shared" si="387"/>
        <v>1117.3714285714286</v>
      </c>
      <c r="AT407" s="390" t="e">
        <f t="shared" si="388"/>
        <v>#DIV/0!</v>
      </c>
      <c r="AU407" s="390" t="e">
        <f t="shared" si="389"/>
        <v>#DIV/0!</v>
      </c>
      <c r="AV407" s="390" t="e">
        <f t="shared" si="390"/>
        <v>#DIV/0!</v>
      </c>
      <c r="AW407" s="390" t="e">
        <f t="shared" si="391"/>
        <v>#DIV/0!</v>
      </c>
      <c r="AX407" s="390" t="e">
        <f t="shared" si="392"/>
        <v>#DIV/0!</v>
      </c>
      <c r="AY407" s="390">
        <f>AI407/'Приложение 1.1'!J405</f>
        <v>39.729502844883875</v>
      </c>
      <c r="AZ407" s="390">
        <v>766.59</v>
      </c>
      <c r="BA407" s="390">
        <v>2173.62</v>
      </c>
      <c r="BB407" s="390">
        <v>891.36</v>
      </c>
      <c r="BC407" s="390">
        <v>860.72</v>
      </c>
      <c r="BD407" s="390">
        <v>1699.83</v>
      </c>
      <c r="BE407" s="390">
        <v>1134.04</v>
      </c>
      <c r="BF407" s="390">
        <v>2338035</v>
      </c>
      <c r="BG407" s="390">
        <f t="shared" si="393"/>
        <v>4644</v>
      </c>
      <c r="BH407" s="390">
        <v>9186</v>
      </c>
      <c r="BI407" s="390">
        <v>3559.09</v>
      </c>
      <c r="BJ407" s="390">
        <v>6295.55</v>
      </c>
      <c r="BK407" s="390">
        <f t="shared" si="394"/>
        <v>934101.09</v>
      </c>
      <c r="BL407" s="391" t="str">
        <f t="shared" si="395"/>
        <v xml:space="preserve"> </v>
      </c>
      <c r="BM407" s="391" t="e">
        <f t="shared" si="396"/>
        <v>#DIV/0!</v>
      </c>
      <c r="BN407" s="391" t="e">
        <f t="shared" si="397"/>
        <v>#DIV/0!</v>
      </c>
      <c r="BO407" s="391" t="str">
        <f t="shared" si="398"/>
        <v xml:space="preserve"> </v>
      </c>
      <c r="BP407" s="391" t="e">
        <f t="shared" si="399"/>
        <v>#DIV/0!</v>
      </c>
      <c r="BQ407" s="391" t="str">
        <f t="shared" si="400"/>
        <v xml:space="preserve"> </v>
      </c>
      <c r="BR407" s="391" t="e">
        <f t="shared" si="401"/>
        <v>#DIV/0!</v>
      </c>
      <c r="BS407" s="391" t="e">
        <f t="shared" si="402"/>
        <v>#DIV/0!</v>
      </c>
      <c r="BT407" s="391" t="e">
        <f t="shared" si="403"/>
        <v>#DIV/0!</v>
      </c>
      <c r="BU407" s="391" t="e">
        <f t="shared" si="404"/>
        <v>#DIV/0!</v>
      </c>
      <c r="BV407" s="391" t="e">
        <f t="shared" si="405"/>
        <v>#DIV/0!</v>
      </c>
      <c r="BW407" s="391" t="str">
        <f t="shared" si="406"/>
        <v xml:space="preserve"> </v>
      </c>
      <c r="BY407" s="388">
        <f t="shared" si="407"/>
        <v>2.1174646932301973</v>
      </c>
      <c r="BZ407" s="392">
        <f t="shared" si="408"/>
        <v>1.0640532911997791</v>
      </c>
      <c r="CA407" s="393" t="e">
        <f t="shared" si="409"/>
        <v>#DIV/0!</v>
      </c>
      <c r="CB407" s="390">
        <f t="shared" si="410"/>
        <v>4852.9799999999996</v>
      </c>
      <c r="CC407" s="18" t="e">
        <f t="shared" si="411"/>
        <v>#DIV/0!</v>
      </c>
      <c r="CD407" s="418" t="e">
        <f>CA407-CB407</f>
        <v>#DIV/0!</v>
      </c>
    </row>
    <row r="408" spans="1:82" s="26" customFormat="1" ht="9" customHeight="1">
      <c r="A408" s="368">
        <v>35</v>
      </c>
      <c r="B408" s="179" t="s">
        <v>649</v>
      </c>
      <c r="C408" s="396">
        <v>2518.3000000000002</v>
      </c>
      <c r="D408" s="396"/>
      <c r="E408" s="403"/>
      <c r="F408" s="403"/>
      <c r="G408" s="184">
        <f t="shared" si="417"/>
        <v>3450782.38</v>
      </c>
      <c r="H408" s="361">
        <f t="shared" si="416"/>
        <v>0</v>
      </c>
      <c r="I408" s="190">
        <v>0</v>
      </c>
      <c r="J408" s="190">
        <v>0</v>
      </c>
      <c r="K408" s="190">
        <v>0</v>
      </c>
      <c r="L408" s="190">
        <v>0</v>
      </c>
      <c r="M408" s="190">
        <v>0</v>
      </c>
      <c r="N408" s="361">
        <v>0</v>
      </c>
      <c r="O408" s="361">
        <v>0</v>
      </c>
      <c r="P408" s="361">
        <v>0</v>
      </c>
      <c r="Q408" s="361">
        <v>0</v>
      </c>
      <c r="R408" s="361">
        <v>0</v>
      </c>
      <c r="S408" s="361">
        <v>0</v>
      </c>
      <c r="T408" s="103">
        <v>0</v>
      </c>
      <c r="U408" s="361">
        <v>0</v>
      </c>
      <c r="V408" s="403" t="s">
        <v>976</v>
      </c>
      <c r="W408" s="380">
        <v>881.8</v>
      </c>
      <c r="X408" s="361">
        <v>3285988</v>
      </c>
      <c r="Y408" s="380">
        <v>0</v>
      </c>
      <c r="Z408" s="380">
        <v>0</v>
      </c>
      <c r="AA408" s="380">
        <v>0</v>
      </c>
      <c r="AB408" s="380">
        <v>0</v>
      </c>
      <c r="AC408" s="380">
        <v>0</v>
      </c>
      <c r="AD408" s="380">
        <v>0</v>
      </c>
      <c r="AE408" s="380">
        <v>0</v>
      </c>
      <c r="AF408" s="380">
        <v>0</v>
      </c>
      <c r="AG408" s="380">
        <v>0</v>
      </c>
      <c r="AH408" s="380">
        <v>0</v>
      </c>
      <c r="AI408" s="380">
        <v>0</v>
      </c>
      <c r="AJ408" s="380">
        <v>109862.92</v>
      </c>
      <c r="AK408" s="380">
        <v>54931.46</v>
      </c>
      <c r="AL408" s="380">
        <v>0</v>
      </c>
      <c r="AN408" s="390">
        <f>I408/'Приложение 1.1'!I406</f>
        <v>0</v>
      </c>
      <c r="AO408" s="390" t="e">
        <f t="shared" si="383"/>
        <v>#DIV/0!</v>
      </c>
      <c r="AP408" s="390" t="e">
        <f t="shared" si="384"/>
        <v>#DIV/0!</v>
      </c>
      <c r="AQ408" s="390" t="e">
        <f t="shared" si="385"/>
        <v>#DIV/0!</v>
      </c>
      <c r="AR408" s="390" t="e">
        <f t="shared" si="386"/>
        <v>#DIV/0!</v>
      </c>
      <c r="AS408" s="390" t="e">
        <f t="shared" si="387"/>
        <v>#DIV/0!</v>
      </c>
      <c r="AT408" s="390" t="e">
        <f t="shared" si="388"/>
        <v>#DIV/0!</v>
      </c>
      <c r="AU408" s="390">
        <f t="shared" si="389"/>
        <v>3726.4549784531641</v>
      </c>
      <c r="AV408" s="390" t="e">
        <f t="shared" si="390"/>
        <v>#DIV/0!</v>
      </c>
      <c r="AW408" s="390" t="e">
        <f t="shared" si="391"/>
        <v>#DIV/0!</v>
      </c>
      <c r="AX408" s="390" t="e">
        <f t="shared" si="392"/>
        <v>#DIV/0!</v>
      </c>
      <c r="AY408" s="390">
        <f>AI408/'Приложение 1.1'!J406</f>
        <v>0</v>
      </c>
      <c r="AZ408" s="390">
        <v>766.59</v>
      </c>
      <c r="BA408" s="390">
        <v>2173.62</v>
      </c>
      <c r="BB408" s="390">
        <v>891.36</v>
      </c>
      <c r="BC408" s="390">
        <v>860.72</v>
      </c>
      <c r="BD408" s="390">
        <v>1699.83</v>
      </c>
      <c r="BE408" s="390">
        <v>1134.04</v>
      </c>
      <c r="BF408" s="390">
        <v>2338035</v>
      </c>
      <c r="BG408" s="390">
        <f t="shared" si="393"/>
        <v>4644</v>
      </c>
      <c r="BH408" s="390">
        <v>9186</v>
      </c>
      <c r="BI408" s="390">
        <v>3559.09</v>
      </c>
      <c r="BJ408" s="390">
        <v>6295.55</v>
      </c>
      <c r="BK408" s="390">
        <f t="shared" si="394"/>
        <v>934101.09</v>
      </c>
      <c r="BL408" s="391" t="str">
        <f t="shared" si="395"/>
        <v xml:space="preserve"> </v>
      </c>
      <c r="BM408" s="391" t="e">
        <f t="shared" si="396"/>
        <v>#DIV/0!</v>
      </c>
      <c r="BN408" s="391" t="e">
        <f t="shared" si="397"/>
        <v>#DIV/0!</v>
      </c>
      <c r="BO408" s="391" t="e">
        <f t="shared" si="398"/>
        <v>#DIV/0!</v>
      </c>
      <c r="BP408" s="391" t="e">
        <f t="shared" si="399"/>
        <v>#DIV/0!</v>
      </c>
      <c r="BQ408" s="391" t="e">
        <f t="shared" si="400"/>
        <v>#DIV/0!</v>
      </c>
      <c r="BR408" s="391" t="e">
        <f t="shared" si="401"/>
        <v>#DIV/0!</v>
      </c>
      <c r="BS408" s="391" t="str">
        <f t="shared" si="402"/>
        <v xml:space="preserve"> </v>
      </c>
      <c r="BT408" s="391" t="e">
        <f t="shared" si="403"/>
        <v>#DIV/0!</v>
      </c>
      <c r="BU408" s="391" t="e">
        <f t="shared" si="404"/>
        <v>#DIV/0!</v>
      </c>
      <c r="BV408" s="391" t="e">
        <f t="shared" si="405"/>
        <v>#DIV/0!</v>
      </c>
      <c r="BW408" s="391" t="str">
        <f t="shared" si="406"/>
        <v xml:space="preserve"> </v>
      </c>
      <c r="BY408" s="388">
        <f t="shared" si="407"/>
        <v>3.1837104720582237</v>
      </c>
      <c r="BZ408" s="392">
        <f t="shared" si="408"/>
        <v>1.5918552360291118</v>
      </c>
      <c r="CA408" s="393">
        <f t="shared" si="409"/>
        <v>3913.3390564753913</v>
      </c>
      <c r="CB408" s="390">
        <f t="shared" si="410"/>
        <v>4852.9799999999996</v>
      </c>
      <c r="CC408" s="18" t="str">
        <f t="shared" si="411"/>
        <v xml:space="preserve"> </v>
      </c>
    </row>
    <row r="409" spans="1:82" s="26" customFormat="1" ht="9" customHeight="1">
      <c r="A409" s="368">
        <v>36</v>
      </c>
      <c r="B409" s="179" t="s">
        <v>650</v>
      </c>
      <c r="C409" s="396">
        <v>3239.1</v>
      </c>
      <c r="D409" s="396"/>
      <c r="E409" s="403"/>
      <c r="F409" s="403"/>
      <c r="G409" s="184">
        <f t="shared" si="417"/>
        <v>4415186.99</v>
      </c>
      <c r="H409" s="361">
        <f t="shared" si="416"/>
        <v>0</v>
      </c>
      <c r="I409" s="190">
        <v>0</v>
      </c>
      <c r="J409" s="190">
        <v>0</v>
      </c>
      <c r="K409" s="190">
        <v>0</v>
      </c>
      <c r="L409" s="190">
        <v>0</v>
      </c>
      <c r="M409" s="190">
        <v>0</v>
      </c>
      <c r="N409" s="361">
        <v>0</v>
      </c>
      <c r="O409" s="361">
        <v>0</v>
      </c>
      <c r="P409" s="361">
        <v>0</v>
      </c>
      <c r="Q409" s="361">
        <v>0</v>
      </c>
      <c r="R409" s="361">
        <v>0</v>
      </c>
      <c r="S409" s="361">
        <v>0</v>
      </c>
      <c r="T409" s="103">
        <v>0</v>
      </c>
      <c r="U409" s="361">
        <v>0</v>
      </c>
      <c r="V409" s="403" t="s">
        <v>975</v>
      </c>
      <c r="W409" s="380">
        <v>932</v>
      </c>
      <c r="X409" s="361">
        <v>4247327.04</v>
      </c>
      <c r="Y409" s="380">
        <v>0</v>
      </c>
      <c r="Z409" s="380">
        <v>0</v>
      </c>
      <c r="AA409" s="380">
        <v>0</v>
      </c>
      <c r="AB409" s="380">
        <v>0</v>
      </c>
      <c r="AC409" s="380">
        <v>0</v>
      </c>
      <c r="AD409" s="380">
        <v>0</v>
      </c>
      <c r="AE409" s="380">
        <v>0</v>
      </c>
      <c r="AF409" s="380">
        <v>0</v>
      </c>
      <c r="AG409" s="380">
        <v>0</v>
      </c>
      <c r="AH409" s="380">
        <v>0</v>
      </c>
      <c r="AI409" s="380">
        <v>0</v>
      </c>
      <c r="AJ409" s="380">
        <v>111906.63</v>
      </c>
      <c r="AK409" s="380">
        <v>55953.32</v>
      </c>
      <c r="AL409" s="380">
        <v>0</v>
      </c>
      <c r="AN409" s="390">
        <f>I409/'Приложение 1.1'!I407</f>
        <v>0</v>
      </c>
      <c r="AO409" s="390" t="e">
        <f t="shared" si="383"/>
        <v>#DIV/0!</v>
      </c>
      <c r="AP409" s="390" t="e">
        <f t="shared" si="384"/>
        <v>#DIV/0!</v>
      </c>
      <c r="AQ409" s="390" t="e">
        <f t="shared" si="385"/>
        <v>#DIV/0!</v>
      </c>
      <c r="AR409" s="390" t="e">
        <f t="shared" si="386"/>
        <v>#DIV/0!</v>
      </c>
      <c r="AS409" s="390" t="e">
        <f t="shared" si="387"/>
        <v>#DIV/0!</v>
      </c>
      <c r="AT409" s="390" t="e">
        <f t="shared" si="388"/>
        <v>#DIV/0!</v>
      </c>
      <c r="AU409" s="390">
        <f t="shared" si="389"/>
        <v>4557.2178540772529</v>
      </c>
      <c r="AV409" s="390" t="e">
        <f t="shared" si="390"/>
        <v>#DIV/0!</v>
      </c>
      <c r="AW409" s="390" t="e">
        <f t="shared" si="391"/>
        <v>#DIV/0!</v>
      </c>
      <c r="AX409" s="390" t="e">
        <f t="shared" si="392"/>
        <v>#DIV/0!</v>
      </c>
      <c r="AY409" s="390">
        <f>AI409/'Приложение 1.1'!J407</f>
        <v>0</v>
      </c>
      <c r="AZ409" s="390">
        <v>766.59</v>
      </c>
      <c r="BA409" s="390">
        <v>2173.62</v>
      </c>
      <c r="BB409" s="390">
        <v>891.36</v>
      </c>
      <c r="BC409" s="390">
        <v>860.72</v>
      </c>
      <c r="BD409" s="390">
        <v>1699.83</v>
      </c>
      <c r="BE409" s="390">
        <v>1134.04</v>
      </c>
      <c r="BF409" s="390">
        <v>2338035</v>
      </c>
      <c r="BG409" s="390">
        <f t="shared" si="393"/>
        <v>4837.9799999999996</v>
      </c>
      <c r="BH409" s="390">
        <v>9186</v>
      </c>
      <c r="BI409" s="390">
        <v>3559.09</v>
      </c>
      <c r="BJ409" s="390">
        <v>6295.55</v>
      </c>
      <c r="BK409" s="390">
        <f t="shared" si="394"/>
        <v>934101.09</v>
      </c>
      <c r="BL409" s="391" t="str">
        <f t="shared" si="395"/>
        <v xml:space="preserve"> </v>
      </c>
      <c r="BM409" s="391" t="e">
        <f t="shared" si="396"/>
        <v>#DIV/0!</v>
      </c>
      <c r="BN409" s="391" t="e">
        <f t="shared" si="397"/>
        <v>#DIV/0!</v>
      </c>
      <c r="BO409" s="391" t="e">
        <f t="shared" si="398"/>
        <v>#DIV/0!</v>
      </c>
      <c r="BP409" s="391" t="e">
        <f t="shared" si="399"/>
        <v>#DIV/0!</v>
      </c>
      <c r="BQ409" s="391" t="e">
        <f t="shared" si="400"/>
        <v>#DIV/0!</v>
      </c>
      <c r="BR409" s="391" t="e">
        <f t="shared" si="401"/>
        <v>#DIV/0!</v>
      </c>
      <c r="BS409" s="391" t="str">
        <f t="shared" si="402"/>
        <v xml:space="preserve"> </v>
      </c>
      <c r="BT409" s="391" t="e">
        <f t="shared" si="403"/>
        <v>#DIV/0!</v>
      </c>
      <c r="BU409" s="391" t="e">
        <f t="shared" si="404"/>
        <v>#DIV/0!</v>
      </c>
      <c r="BV409" s="391" t="e">
        <f t="shared" si="405"/>
        <v>#DIV/0!</v>
      </c>
      <c r="BW409" s="391" t="str">
        <f t="shared" si="406"/>
        <v xml:space="preserve"> </v>
      </c>
      <c r="BY409" s="388">
        <f t="shared" si="407"/>
        <v>2.5345841581219193</v>
      </c>
      <c r="BZ409" s="392">
        <f t="shared" si="408"/>
        <v>1.2672921923064464</v>
      </c>
      <c r="CA409" s="393">
        <f t="shared" si="409"/>
        <v>4737.3250965665238</v>
      </c>
      <c r="CB409" s="390">
        <f t="shared" si="410"/>
        <v>5055.6899999999996</v>
      </c>
      <c r="CC409" s="18" t="str">
        <f t="shared" si="411"/>
        <v xml:space="preserve"> </v>
      </c>
      <c r="CD409" s="418">
        <f>CA409-CB409</f>
        <v>-318.36490343347577</v>
      </c>
    </row>
    <row r="410" spans="1:82" s="26" customFormat="1" ht="9" customHeight="1">
      <c r="A410" s="368">
        <v>37</v>
      </c>
      <c r="B410" s="179" t="s">
        <v>651</v>
      </c>
      <c r="C410" s="396">
        <v>3151.3</v>
      </c>
      <c r="D410" s="396"/>
      <c r="E410" s="403"/>
      <c r="F410" s="403"/>
      <c r="G410" s="184">
        <f t="shared" si="417"/>
        <v>4674797.59</v>
      </c>
      <c r="H410" s="361">
        <f t="shared" si="416"/>
        <v>0</v>
      </c>
      <c r="I410" s="190">
        <v>0</v>
      </c>
      <c r="J410" s="190">
        <v>0</v>
      </c>
      <c r="K410" s="190">
        <v>0</v>
      </c>
      <c r="L410" s="190">
        <v>0</v>
      </c>
      <c r="M410" s="190">
        <v>0</v>
      </c>
      <c r="N410" s="361">
        <v>0</v>
      </c>
      <c r="O410" s="361">
        <v>0</v>
      </c>
      <c r="P410" s="361">
        <v>0</v>
      </c>
      <c r="Q410" s="361">
        <v>0</v>
      </c>
      <c r="R410" s="361">
        <v>0</v>
      </c>
      <c r="S410" s="361">
        <v>0</v>
      </c>
      <c r="T410" s="103">
        <v>0</v>
      </c>
      <c r="U410" s="361">
        <v>0</v>
      </c>
      <c r="V410" s="403" t="s">
        <v>975</v>
      </c>
      <c r="W410" s="380">
        <v>981.25</v>
      </c>
      <c r="X410" s="361">
        <v>4522938.7300000004</v>
      </c>
      <c r="Y410" s="380">
        <v>0</v>
      </c>
      <c r="Z410" s="380">
        <v>0</v>
      </c>
      <c r="AA410" s="380">
        <v>0</v>
      </c>
      <c r="AB410" s="380">
        <v>0</v>
      </c>
      <c r="AC410" s="380">
        <v>0</v>
      </c>
      <c r="AD410" s="380">
        <v>0</v>
      </c>
      <c r="AE410" s="380">
        <v>0</v>
      </c>
      <c r="AF410" s="380">
        <v>0</v>
      </c>
      <c r="AG410" s="380">
        <v>0</v>
      </c>
      <c r="AH410" s="380">
        <v>0</v>
      </c>
      <c r="AI410" s="380">
        <v>0</v>
      </c>
      <c r="AJ410" s="380">
        <v>115123.48</v>
      </c>
      <c r="AK410" s="380">
        <v>36735.379999999997</v>
      </c>
      <c r="AL410" s="380">
        <v>0</v>
      </c>
      <c r="AN410" s="390">
        <f>I410/'Приложение 1.1'!I408</f>
        <v>0</v>
      </c>
      <c r="AO410" s="390" t="e">
        <f t="shared" si="383"/>
        <v>#DIV/0!</v>
      </c>
      <c r="AP410" s="390" t="e">
        <f t="shared" si="384"/>
        <v>#DIV/0!</v>
      </c>
      <c r="AQ410" s="390" t="e">
        <f t="shared" si="385"/>
        <v>#DIV/0!</v>
      </c>
      <c r="AR410" s="390" t="e">
        <f t="shared" si="386"/>
        <v>#DIV/0!</v>
      </c>
      <c r="AS410" s="390" t="e">
        <f t="shared" si="387"/>
        <v>#DIV/0!</v>
      </c>
      <c r="AT410" s="390" t="e">
        <f t="shared" si="388"/>
        <v>#DIV/0!</v>
      </c>
      <c r="AU410" s="390">
        <f t="shared" si="389"/>
        <v>4609.3643108280257</v>
      </c>
      <c r="AV410" s="390" t="e">
        <f t="shared" si="390"/>
        <v>#DIV/0!</v>
      </c>
      <c r="AW410" s="390" t="e">
        <f t="shared" si="391"/>
        <v>#DIV/0!</v>
      </c>
      <c r="AX410" s="390" t="e">
        <f t="shared" si="392"/>
        <v>#DIV/0!</v>
      </c>
      <c r="AY410" s="390">
        <f>AI410/'Приложение 1.1'!J408</f>
        <v>0</v>
      </c>
      <c r="AZ410" s="390">
        <v>766.59</v>
      </c>
      <c r="BA410" s="390">
        <v>2173.62</v>
      </c>
      <c r="BB410" s="390">
        <v>891.36</v>
      </c>
      <c r="BC410" s="390">
        <v>860.72</v>
      </c>
      <c r="BD410" s="390">
        <v>1699.83</v>
      </c>
      <c r="BE410" s="390">
        <v>1134.04</v>
      </c>
      <c r="BF410" s="390">
        <v>2338035</v>
      </c>
      <c r="BG410" s="390">
        <f t="shared" si="393"/>
        <v>4837.9799999999996</v>
      </c>
      <c r="BH410" s="390">
        <v>9186</v>
      </c>
      <c r="BI410" s="390">
        <v>3559.09</v>
      </c>
      <c r="BJ410" s="390">
        <v>6295.55</v>
      </c>
      <c r="BK410" s="390">
        <f t="shared" si="394"/>
        <v>934101.09</v>
      </c>
      <c r="BL410" s="391" t="str">
        <f t="shared" si="395"/>
        <v xml:space="preserve"> </v>
      </c>
      <c r="BM410" s="391" t="e">
        <f t="shared" si="396"/>
        <v>#DIV/0!</v>
      </c>
      <c r="BN410" s="391" t="e">
        <f t="shared" si="397"/>
        <v>#DIV/0!</v>
      </c>
      <c r="BO410" s="391" t="e">
        <f t="shared" si="398"/>
        <v>#DIV/0!</v>
      </c>
      <c r="BP410" s="391" t="e">
        <f t="shared" si="399"/>
        <v>#DIV/0!</v>
      </c>
      <c r="BQ410" s="391" t="e">
        <f t="shared" si="400"/>
        <v>#DIV/0!</v>
      </c>
      <c r="BR410" s="391" t="e">
        <f t="shared" si="401"/>
        <v>#DIV/0!</v>
      </c>
      <c r="BS410" s="391" t="str">
        <f t="shared" si="402"/>
        <v xml:space="preserve"> </v>
      </c>
      <c r="BT410" s="391" t="e">
        <f t="shared" si="403"/>
        <v>#DIV/0!</v>
      </c>
      <c r="BU410" s="391" t="e">
        <f t="shared" si="404"/>
        <v>#DIV/0!</v>
      </c>
      <c r="BV410" s="391" t="e">
        <f t="shared" si="405"/>
        <v>#DIV/0!</v>
      </c>
      <c r="BW410" s="391" t="str">
        <f t="shared" si="406"/>
        <v xml:space="preserve"> </v>
      </c>
      <c r="BY410" s="388">
        <f t="shared" si="407"/>
        <v>2.462640954685698</v>
      </c>
      <c r="BZ410" s="392">
        <f t="shared" si="408"/>
        <v>0.78581755237021933</v>
      </c>
      <c r="CA410" s="393">
        <f t="shared" si="409"/>
        <v>4764.1249324840765</v>
      </c>
      <c r="CB410" s="390">
        <f t="shared" si="410"/>
        <v>5055.6899999999996</v>
      </c>
      <c r="CC410" s="18" t="str">
        <f t="shared" si="411"/>
        <v xml:space="preserve"> </v>
      </c>
    </row>
    <row r="411" spans="1:82" s="26" customFormat="1" ht="9" customHeight="1">
      <c r="A411" s="368">
        <v>38</v>
      </c>
      <c r="B411" s="179" t="s">
        <v>652</v>
      </c>
      <c r="C411" s="396">
        <v>2529.1999999999998</v>
      </c>
      <c r="D411" s="396"/>
      <c r="E411" s="403"/>
      <c r="F411" s="403"/>
      <c r="G411" s="184">
        <f t="shared" si="417"/>
        <v>3073041.92</v>
      </c>
      <c r="H411" s="361">
        <f t="shared" si="416"/>
        <v>0</v>
      </c>
      <c r="I411" s="190">
        <v>0</v>
      </c>
      <c r="J411" s="190">
        <v>0</v>
      </c>
      <c r="K411" s="190">
        <v>0</v>
      </c>
      <c r="L411" s="190">
        <v>0</v>
      </c>
      <c r="M411" s="190">
        <v>0</v>
      </c>
      <c r="N411" s="361">
        <v>0</v>
      </c>
      <c r="O411" s="361">
        <v>0</v>
      </c>
      <c r="P411" s="361">
        <v>0</v>
      </c>
      <c r="Q411" s="361">
        <v>0</v>
      </c>
      <c r="R411" s="361">
        <v>0</v>
      </c>
      <c r="S411" s="361">
        <v>0</v>
      </c>
      <c r="T411" s="103">
        <v>0</v>
      </c>
      <c r="U411" s="361">
        <v>0</v>
      </c>
      <c r="V411" s="403" t="s">
        <v>975</v>
      </c>
      <c r="W411" s="380">
        <v>773.83</v>
      </c>
      <c r="X411" s="361">
        <v>2972916.8</v>
      </c>
      <c r="Y411" s="380">
        <v>0</v>
      </c>
      <c r="Z411" s="380">
        <v>0</v>
      </c>
      <c r="AA411" s="380">
        <v>0</v>
      </c>
      <c r="AB411" s="380">
        <v>0</v>
      </c>
      <c r="AC411" s="380">
        <v>0</v>
      </c>
      <c r="AD411" s="380">
        <v>0</v>
      </c>
      <c r="AE411" s="380">
        <v>0</v>
      </c>
      <c r="AF411" s="380">
        <v>0</v>
      </c>
      <c r="AG411" s="380">
        <v>0</v>
      </c>
      <c r="AH411" s="380">
        <v>0</v>
      </c>
      <c r="AI411" s="380">
        <v>0</v>
      </c>
      <c r="AJ411" s="380">
        <v>75904.38</v>
      </c>
      <c r="AK411" s="380">
        <v>24220.74</v>
      </c>
      <c r="AL411" s="380">
        <v>0</v>
      </c>
      <c r="AN411" s="390">
        <f>I411/'Приложение 1.1'!I409</f>
        <v>0</v>
      </c>
      <c r="AO411" s="390" t="e">
        <f t="shared" si="383"/>
        <v>#DIV/0!</v>
      </c>
      <c r="AP411" s="390" t="e">
        <f t="shared" si="384"/>
        <v>#DIV/0!</v>
      </c>
      <c r="AQ411" s="390" t="e">
        <f t="shared" si="385"/>
        <v>#DIV/0!</v>
      </c>
      <c r="AR411" s="390" t="e">
        <f t="shared" si="386"/>
        <v>#DIV/0!</v>
      </c>
      <c r="AS411" s="390" t="e">
        <f t="shared" si="387"/>
        <v>#DIV/0!</v>
      </c>
      <c r="AT411" s="390" t="e">
        <f t="shared" si="388"/>
        <v>#DIV/0!</v>
      </c>
      <c r="AU411" s="390">
        <f t="shared" si="389"/>
        <v>3841.8215887210363</v>
      </c>
      <c r="AV411" s="390" t="e">
        <f t="shared" si="390"/>
        <v>#DIV/0!</v>
      </c>
      <c r="AW411" s="390" t="e">
        <f t="shared" si="391"/>
        <v>#DIV/0!</v>
      </c>
      <c r="AX411" s="390" t="e">
        <f t="shared" si="392"/>
        <v>#DIV/0!</v>
      </c>
      <c r="AY411" s="390">
        <f>AI411/'Приложение 1.1'!J409</f>
        <v>0</v>
      </c>
      <c r="AZ411" s="390">
        <v>766.59</v>
      </c>
      <c r="BA411" s="390">
        <v>2173.62</v>
      </c>
      <c r="BB411" s="390">
        <v>891.36</v>
      </c>
      <c r="BC411" s="390">
        <v>860.72</v>
      </c>
      <c r="BD411" s="390">
        <v>1699.83</v>
      </c>
      <c r="BE411" s="390">
        <v>1134.04</v>
      </c>
      <c r="BF411" s="390">
        <v>2338035</v>
      </c>
      <c r="BG411" s="390">
        <f t="shared" si="393"/>
        <v>4837.9799999999996</v>
      </c>
      <c r="BH411" s="390">
        <v>9186</v>
      </c>
      <c r="BI411" s="390">
        <v>3559.09</v>
      </c>
      <c r="BJ411" s="390">
        <v>6295.55</v>
      </c>
      <c r="BK411" s="390">
        <f t="shared" si="394"/>
        <v>934101.09</v>
      </c>
      <c r="BL411" s="391" t="str">
        <f t="shared" si="395"/>
        <v xml:space="preserve"> </v>
      </c>
      <c r="BM411" s="391" t="e">
        <f t="shared" si="396"/>
        <v>#DIV/0!</v>
      </c>
      <c r="BN411" s="391" t="e">
        <f t="shared" si="397"/>
        <v>#DIV/0!</v>
      </c>
      <c r="BO411" s="391" t="e">
        <f t="shared" si="398"/>
        <v>#DIV/0!</v>
      </c>
      <c r="BP411" s="391" t="e">
        <f t="shared" si="399"/>
        <v>#DIV/0!</v>
      </c>
      <c r="BQ411" s="391" t="e">
        <f t="shared" si="400"/>
        <v>#DIV/0!</v>
      </c>
      <c r="BR411" s="391" t="e">
        <f t="shared" si="401"/>
        <v>#DIV/0!</v>
      </c>
      <c r="BS411" s="391" t="str">
        <f t="shared" si="402"/>
        <v xml:space="preserve"> </v>
      </c>
      <c r="BT411" s="391" t="e">
        <f t="shared" si="403"/>
        <v>#DIV/0!</v>
      </c>
      <c r="BU411" s="391" t="e">
        <f t="shared" si="404"/>
        <v>#DIV/0!</v>
      </c>
      <c r="BV411" s="391" t="e">
        <f t="shared" si="405"/>
        <v>#DIV/0!</v>
      </c>
      <c r="BW411" s="391" t="str">
        <f t="shared" si="406"/>
        <v xml:space="preserve"> </v>
      </c>
      <c r="BY411" s="388">
        <f t="shared" si="407"/>
        <v>2.470007958758988</v>
      </c>
      <c r="BZ411" s="392">
        <f t="shared" si="408"/>
        <v>0.78816822648485074</v>
      </c>
      <c r="CA411" s="393">
        <f t="shared" si="409"/>
        <v>3971.2106276572372</v>
      </c>
      <c r="CB411" s="390">
        <f t="shared" si="410"/>
        <v>5055.6899999999996</v>
      </c>
      <c r="CC411" s="18" t="str">
        <f t="shared" si="411"/>
        <v xml:space="preserve"> </v>
      </c>
    </row>
    <row r="412" spans="1:82" s="26" customFormat="1" ht="9" customHeight="1">
      <c r="A412" s="368">
        <v>39</v>
      </c>
      <c r="B412" s="179" t="s">
        <v>653</v>
      </c>
      <c r="C412" s="396">
        <v>2706.6</v>
      </c>
      <c r="D412" s="396"/>
      <c r="E412" s="403"/>
      <c r="F412" s="403"/>
      <c r="G412" s="184">
        <f t="shared" si="417"/>
        <v>3778246.47</v>
      </c>
      <c r="H412" s="361">
        <f t="shared" si="416"/>
        <v>0</v>
      </c>
      <c r="I412" s="190">
        <v>0</v>
      </c>
      <c r="J412" s="190">
        <v>0</v>
      </c>
      <c r="K412" s="190">
        <v>0</v>
      </c>
      <c r="L412" s="190">
        <v>0</v>
      </c>
      <c r="M412" s="190">
        <v>0</v>
      </c>
      <c r="N412" s="361">
        <v>0</v>
      </c>
      <c r="O412" s="361">
        <v>0</v>
      </c>
      <c r="P412" s="361">
        <v>0</v>
      </c>
      <c r="Q412" s="361">
        <v>0</v>
      </c>
      <c r="R412" s="361">
        <v>0</v>
      </c>
      <c r="S412" s="361">
        <v>0</v>
      </c>
      <c r="T412" s="103">
        <v>0</v>
      </c>
      <c r="U412" s="361">
        <v>0</v>
      </c>
      <c r="V412" s="403" t="s">
        <v>1215</v>
      </c>
      <c r="W412" s="380">
        <v>991.78</v>
      </c>
      <c r="X412" s="361">
        <v>3617023.32</v>
      </c>
      <c r="Y412" s="380">
        <v>0</v>
      </c>
      <c r="Z412" s="380">
        <v>0</v>
      </c>
      <c r="AA412" s="380">
        <v>0</v>
      </c>
      <c r="AB412" s="380">
        <v>0</v>
      </c>
      <c r="AC412" s="380">
        <v>0</v>
      </c>
      <c r="AD412" s="380">
        <v>0</v>
      </c>
      <c r="AE412" s="380">
        <v>0</v>
      </c>
      <c r="AF412" s="380">
        <v>0</v>
      </c>
      <c r="AG412" s="380">
        <v>0</v>
      </c>
      <c r="AH412" s="380">
        <v>0</v>
      </c>
      <c r="AI412" s="380">
        <v>0</v>
      </c>
      <c r="AJ412" s="380">
        <v>122222.51</v>
      </c>
      <c r="AK412" s="380">
        <v>39000.639999999999</v>
      </c>
      <c r="AL412" s="380">
        <v>0</v>
      </c>
      <c r="AN412" s="390">
        <f>I412/'Приложение 1.1'!I410</f>
        <v>0</v>
      </c>
      <c r="AO412" s="390" t="e">
        <f t="shared" si="383"/>
        <v>#DIV/0!</v>
      </c>
      <c r="AP412" s="390" t="e">
        <f t="shared" si="384"/>
        <v>#DIV/0!</v>
      </c>
      <c r="AQ412" s="390" t="e">
        <f t="shared" si="385"/>
        <v>#DIV/0!</v>
      </c>
      <c r="AR412" s="390" t="e">
        <f t="shared" si="386"/>
        <v>#DIV/0!</v>
      </c>
      <c r="AS412" s="390" t="e">
        <f t="shared" si="387"/>
        <v>#DIV/0!</v>
      </c>
      <c r="AT412" s="390" t="e">
        <f t="shared" si="388"/>
        <v>#DIV/0!</v>
      </c>
      <c r="AU412" s="390">
        <f t="shared" si="389"/>
        <v>3647.0016737582932</v>
      </c>
      <c r="AV412" s="390" t="e">
        <f t="shared" si="390"/>
        <v>#DIV/0!</v>
      </c>
      <c r="AW412" s="390" t="e">
        <f t="shared" si="391"/>
        <v>#DIV/0!</v>
      </c>
      <c r="AX412" s="390" t="e">
        <f t="shared" si="392"/>
        <v>#DIV/0!</v>
      </c>
      <c r="AY412" s="390">
        <f>AI412/'Приложение 1.1'!J410</f>
        <v>0</v>
      </c>
      <c r="AZ412" s="390">
        <v>766.59</v>
      </c>
      <c r="BA412" s="390">
        <v>2173.62</v>
      </c>
      <c r="BB412" s="390">
        <v>891.36</v>
      </c>
      <c r="BC412" s="390">
        <v>860.72</v>
      </c>
      <c r="BD412" s="390">
        <v>1699.83</v>
      </c>
      <c r="BE412" s="390">
        <v>1134.04</v>
      </c>
      <c r="BF412" s="390">
        <v>2338035</v>
      </c>
      <c r="BG412" s="390">
        <f t="shared" si="393"/>
        <v>4644</v>
      </c>
      <c r="BH412" s="390">
        <v>9186</v>
      </c>
      <c r="BI412" s="390">
        <v>3559.09</v>
      </c>
      <c r="BJ412" s="390">
        <v>6295.55</v>
      </c>
      <c r="BK412" s="390">
        <f t="shared" si="394"/>
        <v>934101.09</v>
      </c>
      <c r="BL412" s="391" t="str">
        <f t="shared" si="395"/>
        <v xml:space="preserve"> </v>
      </c>
      <c r="BM412" s="391" t="e">
        <f t="shared" si="396"/>
        <v>#DIV/0!</v>
      </c>
      <c r="BN412" s="391" t="e">
        <f t="shared" si="397"/>
        <v>#DIV/0!</v>
      </c>
      <c r="BO412" s="391" t="e">
        <f t="shared" si="398"/>
        <v>#DIV/0!</v>
      </c>
      <c r="BP412" s="391" t="e">
        <f t="shared" si="399"/>
        <v>#DIV/0!</v>
      </c>
      <c r="BQ412" s="391" t="e">
        <f t="shared" si="400"/>
        <v>#DIV/0!</v>
      </c>
      <c r="BR412" s="391" t="e">
        <f t="shared" si="401"/>
        <v>#DIV/0!</v>
      </c>
      <c r="BS412" s="391" t="str">
        <f t="shared" si="402"/>
        <v xml:space="preserve"> </v>
      </c>
      <c r="BT412" s="391" t="e">
        <f t="shared" si="403"/>
        <v>#DIV/0!</v>
      </c>
      <c r="BU412" s="391" t="e">
        <f t="shared" si="404"/>
        <v>#DIV/0!</v>
      </c>
      <c r="BV412" s="391" t="e">
        <f t="shared" si="405"/>
        <v>#DIV/0!</v>
      </c>
      <c r="BW412" s="391" t="str">
        <f t="shared" si="406"/>
        <v xml:space="preserve"> </v>
      </c>
      <c r="BY412" s="388">
        <f t="shared" si="407"/>
        <v>3.2349003954736699</v>
      </c>
      <c r="BZ412" s="392">
        <f t="shared" si="408"/>
        <v>1.0322418166647556</v>
      </c>
      <c r="CA412" s="393">
        <f t="shared" si="409"/>
        <v>3809.5610619290574</v>
      </c>
      <c r="CB412" s="390">
        <f t="shared" si="410"/>
        <v>4852.9799999999996</v>
      </c>
      <c r="CC412" s="18" t="str">
        <f t="shared" si="411"/>
        <v xml:space="preserve"> </v>
      </c>
    </row>
    <row r="413" spans="1:82" s="26" customFormat="1" ht="9" customHeight="1">
      <c r="A413" s="368">
        <v>40</v>
      </c>
      <c r="B413" s="179" t="s">
        <v>654</v>
      </c>
      <c r="C413" s="396">
        <v>3586.8</v>
      </c>
      <c r="D413" s="396"/>
      <c r="E413" s="403"/>
      <c r="F413" s="403"/>
      <c r="G413" s="184">
        <f t="shared" si="417"/>
        <v>3932873.67</v>
      </c>
      <c r="H413" s="361">
        <f t="shared" si="416"/>
        <v>0</v>
      </c>
      <c r="I413" s="190">
        <v>0</v>
      </c>
      <c r="J413" s="190">
        <v>0</v>
      </c>
      <c r="K413" s="190">
        <v>0</v>
      </c>
      <c r="L413" s="190">
        <v>0</v>
      </c>
      <c r="M413" s="190">
        <v>0</v>
      </c>
      <c r="N413" s="361">
        <v>0</v>
      </c>
      <c r="O413" s="361">
        <v>0</v>
      </c>
      <c r="P413" s="361">
        <v>0</v>
      </c>
      <c r="Q413" s="361">
        <v>0</v>
      </c>
      <c r="R413" s="361">
        <v>0</v>
      </c>
      <c r="S413" s="361">
        <v>0</v>
      </c>
      <c r="T413" s="103">
        <v>0</v>
      </c>
      <c r="U413" s="361">
        <v>0</v>
      </c>
      <c r="V413" s="403" t="s">
        <v>975</v>
      </c>
      <c r="W413" s="380">
        <v>1116</v>
      </c>
      <c r="X413" s="361">
        <v>3762995.18</v>
      </c>
      <c r="Y413" s="380">
        <v>0</v>
      </c>
      <c r="Z413" s="380">
        <v>0</v>
      </c>
      <c r="AA413" s="380">
        <v>0</v>
      </c>
      <c r="AB413" s="380">
        <v>0</v>
      </c>
      <c r="AC413" s="380">
        <v>0</v>
      </c>
      <c r="AD413" s="380">
        <v>0</v>
      </c>
      <c r="AE413" s="380">
        <v>0</v>
      </c>
      <c r="AF413" s="380">
        <v>0</v>
      </c>
      <c r="AG413" s="380">
        <v>0</v>
      </c>
      <c r="AH413" s="380">
        <v>0</v>
      </c>
      <c r="AI413" s="380">
        <v>0</v>
      </c>
      <c r="AJ413" s="380">
        <v>128784.07</v>
      </c>
      <c r="AK413" s="380">
        <v>41094.42</v>
      </c>
      <c r="AL413" s="380">
        <v>0</v>
      </c>
      <c r="AN413" s="390">
        <f>I413/'Приложение 1.1'!I411</f>
        <v>0</v>
      </c>
      <c r="AO413" s="390" t="e">
        <f t="shared" si="383"/>
        <v>#DIV/0!</v>
      </c>
      <c r="AP413" s="390" t="e">
        <f t="shared" si="384"/>
        <v>#DIV/0!</v>
      </c>
      <c r="AQ413" s="390" t="e">
        <f t="shared" si="385"/>
        <v>#DIV/0!</v>
      </c>
      <c r="AR413" s="390" t="e">
        <f t="shared" si="386"/>
        <v>#DIV/0!</v>
      </c>
      <c r="AS413" s="390" t="e">
        <f t="shared" si="387"/>
        <v>#DIV/0!</v>
      </c>
      <c r="AT413" s="390" t="e">
        <f t="shared" si="388"/>
        <v>#DIV/0!</v>
      </c>
      <c r="AU413" s="390">
        <f t="shared" si="389"/>
        <v>3371.8594802867383</v>
      </c>
      <c r="AV413" s="390" t="e">
        <f t="shared" si="390"/>
        <v>#DIV/0!</v>
      </c>
      <c r="AW413" s="390" t="e">
        <f t="shared" si="391"/>
        <v>#DIV/0!</v>
      </c>
      <c r="AX413" s="390" t="e">
        <f t="shared" si="392"/>
        <v>#DIV/0!</v>
      </c>
      <c r="AY413" s="390">
        <f>AI413/'Приложение 1.1'!J411</f>
        <v>0</v>
      </c>
      <c r="AZ413" s="390">
        <v>766.59</v>
      </c>
      <c r="BA413" s="390">
        <v>2173.62</v>
      </c>
      <c r="BB413" s="390">
        <v>891.36</v>
      </c>
      <c r="BC413" s="390">
        <v>860.72</v>
      </c>
      <c r="BD413" s="390">
        <v>1699.83</v>
      </c>
      <c r="BE413" s="390">
        <v>1134.04</v>
      </c>
      <c r="BF413" s="390">
        <v>2338035</v>
      </c>
      <c r="BG413" s="390">
        <f t="shared" si="393"/>
        <v>4837.9799999999996</v>
      </c>
      <c r="BH413" s="390">
        <v>9186</v>
      </c>
      <c r="BI413" s="390">
        <v>3559.09</v>
      </c>
      <c r="BJ413" s="390">
        <v>6295.55</v>
      </c>
      <c r="BK413" s="390">
        <f t="shared" si="394"/>
        <v>934101.09</v>
      </c>
      <c r="BL413" s="391" t="str">
        <f t="shared" si="395"/>
        <v xml:space="preserve"> </v>
      </c>
      <c r="BM413" s="391" t="e">
        <f t="shared" si="396"/>
        <v>#DIV/0!</v>
      </c>
      <c r="BN413" s="391" t="e">
        <f t="shared" si="397"/>
        <v>#DIV/0!</v>
      </c>
      <c r="BO413" s="391" t="e">
        <f t="shared" si="398"/>
        <v>#DIV/0!</v>
      </c>
      <c r="BP413" s="391" t="e">
        <f t="shared" si="399"/>
        <v>#DIV/0!</v>
      </c>
      <c r="BQ413" s="391" t="e">
        <f t="shared" si="400"/>
        <v>#DIV/0!</v>
      </c>
      <c r="BR413" s="391" t="e">
        <f t="shared" si="401"/>
        <v>#DIV/0!</v>
      </c>
      <c r="BS413" s="391" t="str">
        <f t="shared" si="402"/>
        <v xml:space="preserve"> </v>
      </c>
      <c r="BT413" s="391" t="e">
        <f t="shared" si="403"/>
        <v>#DIV/0!</v>
      </c>
      <c r="BU413" s="391" t="e">
        <f t="shared" si="404"/>
        <v>#DIV/0!</v>
      </c>
      <c r="BV413" s="391" t="e">
        <f t="shared" si="405"/>
        <v>#DIV/0!</v>
      </c>
      <c r="BW413" s="391" t="str">
        <f t="shared" si="406"/>
        <v xml:space="preserve"> </v>
      </c>
      <c r="BY413" s="388">
        <f t="shared" si="407"/>
        <v>3.2745539472159044</v>
      </c>
      <c r="BZ413" s="392">
        <f t="shared" si="408"/>
        <v>1.0448955000377624</v>
      </c>
      <c r="CA413" s="393">
        <f t="shared" si="409"/>
        <v>3524.0803494623656</v>
      </c>
      <c r="CB413" s="390">
        <f t="shared" si="410"/>
        <v>5055.6899999999996</v>
      </c>
      <c r="CC413" s="18" t="str">
        <f t="shared" si="411"/>
        <v xml:space="preserve"> </v>
      </c>
    </row>
    <row r="414" spans="1:82" s="26" customFormat="1" ht="9" customHeight="1">
      <c r="A414" s="368">
        <v>41</v>
      </c>
      <c r="B414" s="179" t="s">
        <v>655</v>
      </c>
      <c r="C414" s="396">
        <v>5705.4</v>
      </c>
      <c r="D414" s="396"/>
      <c r="E414" s="403"/>
      <c r="F414" s="403"/>
      <c r="G414" s="184">
        <f t="shared" si="417"/>
        <v>7371959.5800000001</v>
      </c>
      <c r="H414" s="361">
        <f t="shared" si="416"/>
        <v>0</v>
      </c>
      <c r="I414" s="190">
        <v>0</v>
      </c>
      <c r="J414" s="190">
        <v>0</v>
      </c>
      <c r="K414" s="190">
        <v>0</v>
      </c>
      <c r="L414" s="190">
        <v>0</v>
      </c>
      <c r="M414" s="190">
        <v>0</v>
      </c>
      <c r="N414" s="361">
        <v>0</v>
      </c>
      <c r="O414" s="361">
        <v>0</v>
      </c>
      <c r="P414" s="361">
        <v>0</v>
      </c>
      <c r="Q414" s="361">
        <v>0</v>
      </c>
      <c r="R414" s="361">
        <v>0</v>
      </c>
      <c r="S414" s="361">
        <v>0</v>
      </c>
      <c r="T414" s="103">
        <v>0</v>
      </c>
      <c r="U414" s="361">
        <v>0</v>
      </c>
      <c r="V414" s="403" t="s">
        <v>975</v>
      </c>
      <c r="W414" s="380">
        <v>1940.99</v>
      </c>
      <c r="X414" s="361">
        <v>7014988</v>
      </c>
      <c r="Y414" s="380">
        <v>0</v>
      </c>
      <c r="Z414" s="380">
        <v>0</v>
      </c>
      <c r="AA414" s="380">
        <v>0</v>
      </c>
      <c r="AB414" s="380">
        <v>0</v>
      </c>
      <c r="AC414" s="380">
        <v>0</v>
      </c>
      <c r="AD414" s="380">
        <v>0</v>
      </c>
      <c r="AE414" s="380">
        <v>0</v>
      </c>
      <c r="AF414" s="380">
        <v>0</v>
      </c>
      <c r="AG414" s="380">
        <v>0</v>
      </c>
      <c r="AH414" s="380">
        <v>0</v>
      </c>
      <c r="AI414" s="380">
        <v>0</v>
      </c>
      <c r="AJ414" s="380">
        <v>275415.03000000003</v>
      </c>
      <c r="AK414" s="380">
        <v>81556.55</v>
      </c>
      <c r="AL414" s="380">
        <v>0</v>
      </c>
      <c r="AN414" s="390">
        <f>I414/'Приложение 1.1'!I412</f>
        <v>0</v>
      </c>
      <c r="AO414" s="390" t="e">
        <f t="shared" si="383"/>
        <v>#DIV/0!</v>
      </c>
      <c r="AP414" s="390" t="e">
        <f t="shared" si="384"/>
        <v>#DIV/0!</v>
      </c>
      <c r="AQ414" s="390" t="e">
        <f t="shared" si="385"/>
        <v>#DIV/0!</v>
      </c>
      <c r="AR414" s="390" t="e">
        <f t="shared" si="386"/>
        <v>#DIV/0!</v>
      </c>
      <c r="AS414" s="390" t="e">
        <f t="shared" si="387"/>
        <v>#DIV/0!</v>
      </c>
      <c r="AT414" s="390" t="e">
        <f t="shared" si="388"/>
        <v>#DIV/0!</v>
      </c>
      <c r="AU414" s="390">
        <f t="shared" si="389"/>
        <v>3614.1288723795587</v>
      </c>
      <c r="AV414" s="390" t="e">
        <f t="shared" si="390"/>
        <v>#DIV/0!</v>
      </c>
      <c r="AW414" s="390" t="e">
        <f t="shared" si="391"/>
        <v>#DIV/0!</v>
      </c>
      <c r="AX414" s="390" t="e">
        <f t="shared" si="392"/>
        <v>#DIV/0!</v>
      </c>
      <c r="AY414" s="390">
        <f>AI414/'Приложение 1.1'!J412</f>
        <v>0</v>
      </c>
      <c r="AZ414" s="390">
        <v>766.59</v>
      </c>
      <c r="BA414" s="390">
        <v>2173.62</v>
      </c>
      <c r="BB414" s="390">
        <v>891.36</v>
      </c>
      <c r="BC414" s="390">
        <v>860.72</v>
      </c>
      <c r="BD414" s="390">
        <v>1699.83</v>
      </c>
      <c r="BE414" s="390">
        <v>1134.04</v>
      </c>
      <c r="BF414" s="390">
        <v>2338035</v>
      </c>
      <c r="BG414" s="390">
        <f t="shared" si="393"/>
        <v>4837.9799999999996</v>
      </c>
      <c r="BH414" s="390">
        <v>9186</v>
      </c>
      <c r="BI414" s="390">
        <v>3559.09</v>
      </c>
      <c r="BJ414" s="390">
        <v>6295.55</v>
      </c>
      <c r="BK414" s="390">
        <f t="shared" si="394"/>
        <v>934101.09</v>
      </c>
      <c r="BL414" s="391" t="str">
        <f t="shared" si="395"/>
        <v xml:space="preserve"> </v>
      </c>
      <c r="BM414" s="391" t="e">
        <f t="shared" si="396"/>
        <v>#DIV/0!</v>
      </c>
      <c r="BN414" s="391" t="e">
        <f t="shared" si="397"/>
        <v>#DIV/0!</v>
      </c>
      <c r="BO414" s="391" t="e">
        <f t="shared" si="398"/>
        <v>#DIV/0!</v>
      </c>
      <c r="BP414" s="391" t="e">
        <f t="shared" si="399"/>
        <v>#DIV/0!</v>
      </c>
      <c r="BQ414" s="391" t="e">
        <f t="shared" si="400"/>
        <v>#DIV/0!</v>
      </c>
      <c r="BR414" s="391" t="e">
        <f t="shared" si="401"/>
        <v>#DIV/0!</v>
      </c>
      <c r="BS414" s="391" t="str">
        <f t="shared" si="402"/>
        <v xml:space="preserve"> </v>
      </c>
      <c r="BT414" s="391" t="e">
        <f t="shared" si="403"/>
        <v>#DIV/0!</v>
      </c>
      <c r="BU414" s="391" t="e">
        <f t="shared" si="404"/>
        <v>#DIV/0!</v>
      </c>
      <c r="BV414" s="391" t="e">
        <f t="shared" si="405"/>
        <v>#DIV/0!</v>
      </c>
      <c r="BW414" s="391" t="str">
        <f t="shared" si="406"/>
        <v xml:space="preserve"> </v>
      </c>
      <c r="BY414" s="388">
        <f t="shared" si="407"/>
        <v>3.7359812816553726</v>
      </c>
      <c r="BZ414" s="392">
        <f t="shared" si="408"/>
        <v>1.1063076121749438</v>
      </c>
      <c r="CA414" s="393">
        <f t="shared" si="409"/>
        <v>3798.0409893920114</v>
      </c>
      <c r="CB414" s="390">
        <f t="shared" si="410"/>
        <v>5055.6899999999996</v>
      </c>
      <c r="CC414" s="18" t="str">
        <f t="shared" si="411"/>
        <v xml:space="preserve"> </v>
      </c>
      <c r="CD414" s="418">
        <f>CA414-CB414</f>
        <v>-1257.6490106079882</v>
      </c>
    </row>
    <row r="415" spans="1:82" s="26" customFormat="1" ht="9" customHeight="1">
      <c r="A415" s="368">
        <v>42</v>
      </c>
      <c r="B415" s="179" t="s">
        <v>656</v>
      </c>
      <c r="C415" s="396">
        <v>3841.74</v>
      </c>
      <c r="D415" s="396"/>
      <c r="E415" s="403"/>
      <c r="F415" s="403"/>
      <c r="G415" s="184">
        <f t="shared" si="417"/>
        <v>7806812.04</v>
      </c>
      <c r="H415" s="361">
        <f t="shared" si="416"/>
        <v>0</v>
      </c>
      <c r="I415" s="190">
        <v>0</v>
      </c>
      <c r="J415" s="190">
        <v>0</v>
      </c>
      <c r="K415" s="190">
        <v>0</v>
      </c>
      <c r="L415" s="190">
        <v>0</v>
      </c>
      <c r="M415" s="190">
        <v>0</v>
      </c>
      <c r="N415" s="361">
        <v>0</v>
      </c>
      <c r="O415" s="361">
        <v>0</v>
      </c>
      <c r="P415" s="361">
        <v>0</v>
      </c>
      <c r="Q415" s="361">
        <v>0</v>
      </c>
      <c r="R415" s="361">
        <v>0</v>
      </c>
      <c r="S415" s="361">
        <v>0</v>
      </c>
      <c r="T415" s="103">
        <v>0</v>
      </c>
      <c r="U415" s="361">
        <v>0</v>
      </c>
      <c r="V415" s="403" t="s">
        <v>976</v>
      </c>
      <c r="W415" s="380">
        <v>1626.1</v>
      </c>
      <c r="X415" s="361">
        <v>7486472.2400000002</v>
      </c>
      <c r="Y415" s="380">
        <v>0</v>
      </c>
      <c r="Z415" s="380">
        <v>0</v>
      </c>
      <c r="AA415" s="380">
        <v>0</v>
      </c>
      <c r="AB415" s="380">
        <v>0</v>
      </c>
      <c r="AC415" s="380">
        <v>0</v>
      </c>
      <c r="AD415" s="380">
        <v>0</v>
      </c>
      <c r="AE415" s="380">
        <v>0</v>
      </c>
      <c r="AF415" s="380">
        <v>0</v>
      </c>
      <c r="AG415" s="380">
        <v>0</v>
      </c>
      <c r="AH415" s="380">
        <v>0</v>
      </c>
      <c r="AI415" s="380">
        <v>0</v>
      </c>
      <c r="AJ415" s="380">
        <v>213202.74</v>
      </c>
      <c r="AK415" s="380">
        <v>107137.06</v>
      </c>
      <c r="AL415" s="380">
        <v>0</v>
      </c>
      <c r="AN415" s="390">
        <f>I415/'Приложение 1.1'!I413</f>
        <v>0</v>
      </c>
      <c r="AO415" s="390" t="e">
        <f t="shared" si="383"/>
        <v>#DIV/0!</v>
      </c>
      <c r="AP415" s="390" t="e">
        <f t="shared" si="384"/>
        <v>#DIV/0!</v>
      </c>
      <c r="AQ415" s="390" t="e">
        <f t="shared" si="385"/>
        <v>#DIV/0!</v>
      </c>
      <c r="AR415" s="390" t="e">
        <f t="shared" si="386"/>
        <v>#DIV/0!</v>
      </c>
      <c r="AS415" s="390" t="e">
        <f t="shared" si="387"/>
        <v>#DIV/0!</v>
      </c>
      <c r="AT415" s="390" t="e">
        <f t="shared" si="388"/>
        <v>#DIV/0!</v>
      </c>
      <c r="AU415" s="390">
        <f t="shared" si="389"/>
        <v>4603.9433245187874</v>
      </c>
      <c r="AV415" s="390" t="e">
        <f t="shared" si="390"/>
        <v>#DIV/0!</v>
      </c>
      <c r="AW415" s="390" t="e">
        <f t="shared" si="391"/>
        <v>#DIV/0!</v>
      </c>
      <c r="AX415" s="390" t="e">
        <f t="shared" si="392"/>
        <v>#DIV/0!</v>
      </c>
      <c r="AY415" s="390">
        <f>AI415/'Приложение 1.1'!J413</f>
        <v>0</v>
      </c>
      <c r="AZ415" s="390">
        <v>766.59</v>
      </c>
      <c r="BA415" s="390">
        <v>2173.62</v>
      </c>
      <c r="BB415" s="390">
        <v>891.36</v>
      </c>
      <c r="BC415" s="390">
        <v>860.72</v>
      </c>
      <c r="BD415" s="390">
        <v>1699.83</v>
      </c>
      <c r="BE415" s="390">
        <v>1134.04</v>
      </c>
      <c r="BF415" s="390">
        <v>2338035</v>
      </c>
      <c r="BG415" s="390">
        <f t="shared" si="393"/>
        <v>4644</v>
      </c>
      <c r="BH415" s="390">
        <v>9186</v>
      </c>
      <c r="BI415" s="390">
        <v>3559.09</v>
      </c>
      <c r="BJ415" s="390">
        <v>6295.55</v>
      </c>
      <c r="BK415" s="390">
        <f t="shared" si="394"/>
        <v>934101.09</v>
      </c>
      <c r="BL415" s="391" t="str">
        <f t="shared" si="395"/>
        <v xml:space="preserve"> </v>
      </c>
      <c r="BM415" s="391" t="e">
        <f t="shared" si="396"/>
        <v>#DIV/0!</v>
      </c>
      <c r="BN415" s="391" t="e">
        <f t="shared" si="397"/>
        <v>#DIV/0!</v>
      </c>
      <c r="BO415" s="391" t="e">
        <f t="shared" si="398"/>
        <v>#DIV/0!</v>
      </c>
      <c r="BP415" s="391" t="e">
        <f t="shared" si="399"/>
        <v>#DIV/0!</v>
      </c>
      <c r="BQ415" s="391" t="e">
        <f t="shared" si="400"/>
        <v>#DIV/0!</v>
      </c>
      <c r="BR415" s="391" t="e">
        <f t="shared" si="401"/>
        <v>#DIV/0!</v>
      </c>
      <c r="BS415" s="391" t="str">
        <f t="shared" si="402"/>
        <v xml:space="preserve"> </v>
      </c>
      <c r="BT415" s="391" t="e">
        <f t="shared" si="403"/>
        <v>#DIV/0!</v>
      </c>
      <c r="BU415" s="391" t="e">
        <f t="shared" si="404"/>
        <v>#DIV/0!</v>
      </c>
      <c r="BV415" s="391" t="e">
        <f t="shared" si="405"/>
        <v>#DIV/0!</v>
      </c>
      <c r="BW415" s="391" t="str">
        <f t="shared" si="406"/>
        <v xml:space="preserve"> </v>
      </c>
      <c r="BY415" s="388">
        <f t="shared" si="407"/>
        <v>2.7309833887072807</v>
      </c>
      <c r="BZ415" s="392">
        <f t="shared" si="408"/>
        <v>1.3723535221683139</v>
      </c>
      <c r="CA415" s="393">
        <f t="shared" si="409"/>
        <v>4800.9421560789624</v>
      </c>
      <c r="CB415" s="390">
        <f t="shared" si="410"/>
        <v>4852.9799999999996</v>
      </c>
      <c r="CC415" s="18" t="str">
        <f t="shared" si="411"/>
        <v xml:space="preserve"> </v>
      </c>
    </row>
    <row r="416" spans="1:82" s="26" customFormat="1" ht="9" customHeight="1">
      <c r="A416" s="368">
        <v>43</v>
      </c>
      <c r="B416" s="179" t="s">
        <v>657</v>
      </c>
      <c r="C416" s="396">
        <v>3925.3</v>
      </c>
      <c r="D416" s="396"/>
      <c r="E416" s="403"/>
      <c r="F416" s="403"/>
      <c r="G416" s="184">
        <f t="shared" si="417"/>
        <v>1379279.85</v>
      </c>
      <c r="H416" s="361">
        <f t="shared" si="416"/>
        <v>0</v>
      </c>
      <c r="I416" s="190">
        <v>0</v>
      </c>
      <c r="J416" s="190">
        <v>0</v>
      </c>
      <c r="K416" s="190">
        <v>0</v>
      </c>
      <c r="L416" s="190">
        <v>0</v>
      </c>
      <c r="M416" s="190">
        <v>0</v>
      </c>
      <c r="N416" s="361">
        <v>0</v>
      </c>
      <c r="O416" s="361">
        <v>0</v>
      </c>
      <c r="P416" s="361">
        <v>0</v>
      </c>
      <c r="Q416" s="361">
        <v>0</v>
      </c>
      <c r="R416" s="361">
        <v>0</v>
      </c>
      <c r="S416" s="361">
        <v>0</v>
      </c>
      <c r="T416" s="103">
        <v>0</v>
      </c>
      <c r="U416" s="361">
        <v>0</v>
      </c>
      <c r="V416" s="403" t="s">
        <v>975</v>
      </c>
      <c r="W416" s="380">
        <v>439.6</v>
      </c>
      <c r="X416" s="361">
        <v>1223670.3600000001</v>
      </c>
      <c r="Y416" s="380">
        <v>0</v>
      </c>
      <c r="Z416" s="380">
        <v>0</v>
      </c>
      <c r="AA416" s="380">
        <v>0</v>
      </c>
      <c r="AB416" s="380">
        <v>0</v>
      </c>
      <c r="AC416" s="380">
        <v>0</v>
      </c>
      <c r="AD416" s="380">
        <v>0</v>
      </c>
      <c r="AE416" s="380">
        <v>0</v>
      </c>
      <c r="AF416" s="380">
        <v>0</v>
      </c>
      <c r="AG416" s="380">
        <v>0</v>
      </c>
      <c r="AH416" s="380">
        <v>0</v>
      </c>
      <c r="AI416" s="380">
        <v>0</v>
      </c>
      <c r="AJ416" s="380">
        <v>109615.18</v>
      </c>
      <c r="AK416" s="380">
        <v>45994.31</v>
      </c>
      <c r="AL416" s="380">
        <v>0</v>
      </c>
      <c r="AN416" s="390">
        <f>I416/'Приложение 1.1'!I414</f>
        <v>0</v>
      </c>
      <c r="AO416" s="390" t="e">
        <f t="shared" si="383"/>
        <v>#DIV/0!</v>
      </c>
      <c r="AP416" s="390" t="e">
        <f t="shared" si="384"/>
        <v>#DIV/0!</v>
      </c>
      <c r="AQ416" s="390" t="e">
        <f t="shared" si="385"/>
        <v>#DIV/0!</v>
      </c>
      <c r="AR416" s="390" t="e">
        <f t="shared" si="386"/>
        <v>#DIV/0!</v>
      </c>
      <c r="AS416" s="390" t="e">
        <f t="shared" si="387"/>
        <v>#DIV/0!</v>
      </c>
      <c r="AT416" s="390" t="e">
        <f t="shared" si="388"/>
        <v>#DIV/0!</v>
      </c>
      <c r="AU416" s="390">
        <f t="shared" si="389"/>
        <v>2783.5995450409464</v>
      </c>
      <c r="AV416" s="390" t="e">
        <f t="shared" si="390"/>
        <v>#DIV/0!</v>
      </c>
      <c r="AW416" s="390" t="e">
        <f t="shared" si="391"/>
        <v>#DIV/0!</v>
      </c>
      <c r="AX416" s="390" t="e">
        <f t="shared" si="392"/>
        <v>#DIV/0!</v>
      </c>
      <c r="AY416" s="390">
        <f>AI416/'Приложение 1.1'!J414</f>
        <v>0</v>
      </c>
      <c r="AZ416" s="390">
        <v>766.59</v>
      </c>
      <c r="BA416" s="390">
        <v>2173.62</v>
      </c>
      <c r="BB416" s="390">
        <v>891.36</v>
      </c>
      <c r="BC416" s="390">
        <v>860.72</v>
      </c>
      <c r="BD416" s="390">
        <v>1699.83</v>
      </c>
      <c r="BE416" s="390">
        <v>1134.04</v>
      </c>
      <c r="BF416" s="390">
        <v>2338035</v>
      </c>
      <c r="BG416" s="390">
        <f t="shared" si="393"/>
        <v>4837.9799999999996</v>
      </c>
      <c r="BH416" s="390">
        <v>9186</v>
      </c>
      <c r="BI416" s="390">
        <v>3559.09</v>
      </c>
      <c r="BJ416" s="390">
        <v>6295.55</v>
      </c>
      <c r="BK416" s="390">
        <f t="shared" si="394"/>
        <v>934101.09</v>
      </c>
      <c r="BL416" s="391" t="str">
        <f t="shared" si="395"/>
        <v xml:space="preserve"> </v>
      </c>
      <c r="BM416" s="391" t="e">
        <f t="shared" si="396"/>
        <v>#DIV/0!</v>
      </c>
      <c r="BN416" s="391" t="e">
        <f t="shared" si="397"/>
        <v>#DIV/0!</v>
      </c>
      <c r="BO416" s="391" t="e">
        <f t="shared" si="398"/>
        <v>#DIV/0!</v>
      </c>
      <c r="BP416" s="391" t="e">
        <f t="shared" si="399"/>
        <v>#DIV/0!</v>
      </c>
      <c r="BQ416" s="391" t="e">
        <f t="shared" si="400"/>
        <v>#DIV/0!</v>
      </c>
      <c r="BR416" s="391" t="e">
        <f t="shared" si="401"/>
        <v>#DIV/0!</v>
      </c>
      <c r="BS416" s="391" t="str">
        <f t="shared" si="402"/>
        <v xml:space="preserve"> </v>
      </c>
      <c r="BT416" s="391" t="e">
        <f t="shared" si="403"/>
        <v>#DIV/0!</v>
      </c>
      <c r="BU416" s="391" t="e">
        <f t="shared" si="404"/>
        <v>#DIV/0!</v>
      </c>
      <c r="BV416" s="391" t="e">
        <f t="shared" si="405"/>
        <v>#DIV/0!</v>
      </c>
      <c r="BW416" s="391" t="str">
        <f t="shared" si="406"/>
        <v xml:space="preserve"> </v>
      </c>
      <c r="BY416" s="388">
        <f t="shared" si="407"/>
        <v>7.9472762543438868</v>
      </c>
      <c r="BZ416" s="392">
        <f t="shared" si="408"/>
        <v>3.3346612001908098</v>
      </c>
      <c r="CA416" s="393">
        <f t="shared" si="409"/>
        <v>3137.5792766151048</v>
      </c>
      <c r="CB416" s="390">
        <f t="shared" si="410"/>
        <v>5055.6899999999996</v>
      </c>
      <c r="CC416" s="18" t="str">
        <f t="shared" si="411"/>
        <v xml:space="preserve"> </v>
      </c>
    </row>
    <row r="417" spans="1:82" s="26" customFormat="1" ht="9" customHeight="1">
      <c r="A417" s="368">
        <v>44</v>
      </c>
      <c r="B417" s="179" t="s">
        <v>658</v>
      </c>
      <c r="C417" s="396">
        <v>2034.9</v>
      </c>
      <c r="D417" s="396"/>
      <c r="E417" s="403"/>
      <c r="F417" s="403"/>
      <c r="G417" s="184">
        <f t="shared" si="417"/>
        <v>3958626.06</v>
      </c>
      <c r="H417" s="361">
        <f t="shared" si="416"/>
        <v>0</v>
      </c>
      <c r="I417" s="190">
        <v>0</v>
      </c>
      <c r="J417" s="190">
        <v>0</v>
      </c>
      <c r="K417" s="190">
        <v>0</v>
      </c>
      <c r="L417" s="190">
        <v>0</v>
      </c>
      <c r="M417" s="190">
        <v>0</v>
      </c>
      <c r="N417" s="361">
        <v>0</v>
      </c>
      <c r="O417" s="361">
        <v>0</v>
      </c>
      <c r="P417" s="361">
        <v>0</v>
      </c>
      <c r="Q417" s="361">
        <v>0</v>
      </c>
      <c r="R417" s="361">
        <v>0</v>
      </c>
      <c r="S417" s="361">
        <v>0</v>
      </c>
      <c r="T417" s="103">
        <v>0</v>
      </c>
      <c r="U417" s="361">
        <v>0</v>
      </c>
      <c r="V417" s="403" t="s">
        <v>976</v>
      </c>
      <c r="W417" s="380">
        <v>858.4</v>
      </c>
      <c r="X417" s="361">
        <v>3833006</v>
      </c>
      <c r="Y417" s="380">
        <v>0</v>
      </c>
      <c r="Z417" s="380">
        <v>0</v>
      </c>
      <c r="AA417" s="380">
        <v>0</v>
      </c>
      <c r="AB417" s="380">
        <v>0</v>
      </c>
      <c r="AC417" s="380">
        <v>0</v>
      </c>
      <c r="AD417" s="380">
        <v>0</v>
      </c>
      <c r="AE417" s="380">
        <v>0</v>
      </c>
      <c r="AF417" s="380">
        <v>0</v>
      </c>
      <c r="AG417" s="380">
        <v>0</v>
      </c>
      <c r="AH417" s="380">
        <v>0</v>
      </c>
      <c r="AI417" s="380">
        <v>0</v>
      </c>
      <c r="AJ417" s="380">
        <v>98418.87</v>
      </c>
      <c r="AK417" s="380">
        <v>27201.19</v>
      </c>
      <c r="AL417" s="380">
        <v>0</v>
      </c>
      <c r="AN417" s="390">
        <f>I417/'Приложение 1.1'!I415</f>
        <v>0</v>
      </c>
      <c r="AO417" s="390" t="e">
        <f t="shared" si="383"/>
        <v>#DIV/0!</v>
      </c>
      <c r="AP417" s="390" t="e">
        <f t="shared" si="384"/>
        <v>#DIV/0!</v>
      </c>
      <c r="AQ417" s="390" t="e">
        <f t="shared" si="385"/>
        <v>#DIV/0!</v>
      </c>
      <c r="AR417" s="390" t="e">
        <f t="shared" si="386"/>
        <v>#DIV/0!</v>
      </c>
      <c r="AS417" s="390" t="e">
        <f t="shared" si="387"/>
        <v>#DIV/0!</v>
      </c>
      <c r="AT417" s="390" t="e">
        <f t="shared" si="388"/>
        <v>#DIV/0!</v>
      </c>
      <c r="AU417" s="390">
        <f t="shared" si="389"/>
        <v>4465.2912395153771</v>
      </c>
      <c r="AV417" s="390" t="e">
        <f t="shared" si="390"/>
        <v>#DIV/0!</v>
      </c>
      <c r="AW417" s="390" t="e">
        <f t="shared" si="391"/>
        <v>#DIV/0!</v>
      </c>
      <c r="AX417" s="390" t="e">
        <f t="shared" si="392"/>
        <v>#DIV/0!</v>
      </c>
      <c r="AY417" s="390">
        <f>AI417/'Приложение 1.1'!J415</f>
        <v>0</v>
      </c>
      <c r="AZ417" s="390">
        <v>766.59</v>
      </c>
      <c r="BA417" s="390">
        <v>2173.62</v>
      </c>
      <c r="BB417" s="390">
        <v>891.36</v>
      </c>
      <c r="BC417" s="390">
        <v>860.72</v>
      </c>
      <c r="BD417" s="390">
        <v>1699.83</v>
      </c>
      <c r="BE417" s="390">
        <v>1134.04</v>
      </c>
      <c r="BF417" s="390">
        <v>2338035</v>
      </c>
      <c r="BG417" s="390">
        <f t="shared" si="393"/>
        <v>4644</v>
      </c>
      <c r="BH417" s="390">
        <v>9186</v>
      </c>
      <c r="BI417" s="390">
        <v>3559.09</v>
      </c>
      <c r="BJ417" s="390">
        <v>6295.55</v>
      </c>
      <c r="BK417" s="390">
        <f t="shared" si="394"/>
        <v>934101.09</v>
      </c>
      <c r="BL417" s="391" t="str">
        <f t="shared" si="395"/>
        <v xml:space="preserve"> </v>
      </c>
      <c r="BM417" s="391" t="e">
        <f t="shared" si="396"/>
        <v>#DIV/0!</v>
      </c>
      <c r="BN417" s="391" t="e">
        <f t="shared" si="397"/>
        <v>#DIV/0!</v>
      </c>
      <c r="BO417" s="391" t="e">
        <f t="shared" si="398"/>
        <v>#DIV/0!</v>
      </c>
      <c r="BP417" s="391" t="e">
        <f t="shared" si="399"/>
        <v>#DIV/0!</v>
      </c>
      <c r="BQ417" s="391" t="e">
        <f t="shared" si="400"/>
        <v>#DIV/0!</v>
      </c>
      <c r="BR417" s="391" t="e">
        <f t="shared" si="401"/>
        <v>#DIV/0!</v>
      </c>
      <c r="BS417" s="391" t="str">
        <f t="shared" si="402"/>
        <v xml:space="preserve"> </v>
      </c>
      <c r="BT417" s="391" t="e">
        <f t="shared" si="403"/>
        <v>#DIV/0!</v>
      </c>
      <c r="BU417" s="391" t="e">
        <f t="shared" si="404"/>
        <v>#DIV/0!</v>
      </c>
      <c r="BV417" s="391" t="e">
        <f t="shared" si="405"/>
        <v>#DIV/0!</v>
      </c>
      <c r="BW417" s="391" t="str">
        <f t="shared" si="406"/>
        <v xml:space="preserve"> </v>
      </c>
      <c r="BY417" s="388">
        <f t="shared" si="407"/>
        <v>2.4861875940866209</v>
      </c>
      <c r="BZ417" s="392">
        <f t="shared" si="408"/>
        <v>0.6871371427287577</v>
      </c>
      <c r="CA417" s="393">
        <f t="shared" si="409"/>
        <v>4611.6333410997204</v>
      </c>
      <c r="CB417" s="390">
        <f t="shared" si="410"/>
        <v>4852.9799999999996</v>
      </c>
      <c r="CC417" s="18" t="str">
        <f t="shared" si="411"/>
        <v xml:space="preserve"> </v>
      </c>
    </row>
    <row r="418" spans="1:82" s="26" customFormat="1" ht="9" customHeight="1">
      <c r="A418" s="368">
        <v>45</v>
      </c>
      <c r="B418" s="179" t="s">
        <v>659</v>
      </c>
      <c r="C418" s="396">
        <v>3477.8</v>
      </c>
      <c r="D418" s="396"/>
      <c r="E418" s="403"/>
      <c r="F418" s="403"/>
      <c r="G418" s="184">
        <f t="shared" si="417"/>
        <v>4905654.97</v>
      </c>
      <c r="H418" s="361">
        <f t="shared" si="416"/>
        <v>0</v>
      </c>
      <c r="I418" s="190">
        <v>0</v>
      </c>
      <c r="J418" s="190">
        <v>0</v>
      </c>
      <c r="K418" s="190">
        <v>0</v>
      </c>
      <c r="L418" s="190">
        <v>0</v>
      </c>
      <c r="M418" s="190">
        <v>0</v>
      </c>
      <c r="N418" s="361">
        <v>0</v>
      </c>
      <c r="O418" s="361">
        <v>0</v>
      </c>
      <c r="P418" s="361">
        <v>0</v>
      </c>
      <c r="Q418" s="361">
        <v>0</v>
      </c>
      <c r="R418" s="361">
        <v>0</v>
      </c>
      <c r="S418" s="361">
        <v>0</v>
      </c>
      <c r="T418" s="103">
        <v>0</v>
      </c>
      <c r="U418" s="361">
        <v>0</v>
      </c>
      <c r="V418" s="403" t="s">
        <v>976</v>
      </c>
      <c r="W418" s="380">
        <v>1060</v>
      </c>
      <c r="X418" s="361">
        <v>4729034.1100000003</v>
      </c>
      <c r="Y418" s="380">
        <v>0</v>
      </c>
      <c r="Z418" s="380">
        <v>0</v>
      </c>
      <c r="AA418" s="380">
        <v>0</v>
      </c>
      <c r="AB418" s="380">
        <v>0</v>
      </c>
      <c r="AC418" s="380">
        <v>0</v>
      </c>
      <c r="AD418" s="380">
        <v>0</v>
      </c>
      <c r="AE418" s="380">
        <v>0</v>
      </c>
      <c r="AF418" s="380">
        <v>0</v>
      </c>
      <c r="AG418" s="380">
        <v>0</v>
      </c>
      <c r="AH418" s="380">
        <v>0</v>
      </c>
      <c r="AI418" s="380">
        <v>0</v>
      </c>
      <c r="AJ418" s="380">
        <v>133895.44</v>
      </c>
      <c r="AK418" s="380">
        <v>42725.42</v>
      </c>
      <c r="AL418" s="380">
        <v>0</v>
      </c>
      <c r="AN418" s="390">
        <f>I418/'Приложение 1.1'!I416</f>
        <v>0</v>
      </c>
      <c r="AO418" s="390" t="e">
        <f t="shared" si="383"/>
        <v>#DIV/0!</v>
      </c>
      <c r="AP418" s="390" t="e">
        <f t="shared" si="384"/>
        <v>#DIV/0!</v>
      </c>
      <c r="AQ418" s="390" t="e">
        <f t="shared" si="385"/>
        <v>#DIV/0!</v>
      </c>
      <c r="AR418" s="390" t="e">
        <f t="shared" si="386"/>
        <v>#DIV/0!</v>
      </c>
      <c r="AS418" s="390" t="e">
        <f t="shared" si="387"/>
        <v>#DIV/0!</v>
      </c>
      <c r="AT418" s="390" t="e">
        <f t="shared" si="388"/>
        <v>#DIV/0!</v>
      </c>
      <c r="AU418" s="390">
        <f t="shared" si="389"/>
        <v>4461.3529339622646</v>
      </c>
      <c r="AV418" s="390" t="e">
        <f t="shared" si="390"/>
        <v>#DIV/0!</v>
      </c>
      <c r="AW418" s="390" t="e">
        <f t="shared" si="391"/>
        <v>#DIV/0!</v>
      </c>
      <c r="AX418" s="390" t="e">
        <f t="shared" si="392"/>
        <v>#DIV/0!</v>
      </c>
      <c r="AY418" s="390">
        <f>AI418/'Приложение 1.1'!J416</f>
        <v>0</v>
      </c>
      <c r="AZ418" s="390">
        <v>766.59</v>
      </c>
      <c r="BA418" s="390">
        <v>2173.62</v>
      </c>
      <c r="BB418" s="390">
        <v>891.36</v>
      </c>
      <c r="BC418" s="390">
        <v>860.72</v>
      </c>
      <c r="BD418" s="390">
        <v>1699.83</v>
      </c>
      <c r="BE418" s="390">
        <v>1134.04</v>
      </c>
      <c r="BF418" s="390">
        <v>2338035</v>
      </c>
      <c r="BG418" s="390">
        <f t="shared" si="393"/>
        <v>4644</v>
      </c>
      <c r="BH418" s="390">
        <v>9186</v>
      </c>
      <c r="BI418" s="390">
        <v>3559.09</v>
      </c>
      <c r="BJ418" s="390">
        <v>6295.55</v>
      </c>
      <c r="BK418" s="390">
        <f t="shared" si="394"/>
        <v>934101.09</v>
      </c>
      <c r="BL418" s="391" t="str">
        <f t="shared" si="395"/>
        <v xml:space="preserve"> </v>
      </c>
      <c r="BM418" s="391" t="e">
        <f t="shared" si="396"/>
        <v>#DIV/0!</v>
      </c>
      <c r="BN418" s="391" t="e">
        <f t="shared" si="397"/>
        <v>#DIV/0!</v>
      </c>
      <c r="BO418" s="391" t="e">
        <f t="shared" si="398"/>
        <v>#DIV/0!</v>
      </c>
      <c r="BP418" s="391" t="e">
        <f t="shared" si="399"/>
        <v>#DIV/0!</v>
      </c>
      <c r="BQ418" s="391" t="e">
        <f t="shared" si="400"/>
        <v>#DIV/0!</v>
      </c>
      <c r="BR418" s="391" t="e">
        <f t="shared" si="401"/>
        <v>#DIV/0!</v>
      </c>
      <c r="BS418" s="391" t="str">
        <f t="shared" si="402"/>
        <v xml:space="preserve"> </v>
      </c>
      <c r="BT418" s="391" t="e">
        <f t="shared" si="403"/>
        <v>#DIV/0!</v>
      </c>
      <c r="BU418" s="391" t="e">
        <f t="shared" si="404"/>
        <v>#DIV/0!</v>
      </c>
      <c r="BV418" s="391" t="e">
        <f t="shared" si="405"/>
        <v>#DIV/0!</v>
      </c>
      <c r="BW418" s="391" t="str">
        <f t="shared" si="406"/>
        <v xml:space="preserve"> </v>
      </c>
      <c r="BY418" s="388">
        <f t="shared" si="407"/>
        <v>2.7294100546985676</v>
      </c>
      <c r="BZ418" s="392">
        <f t="shared" si="408"/>
        <v>0.87094221385895809</v>
      </c>
      <c r="CA418" s="393">
        <f t="shared" si="409"/>
        <v>4627.976386792453</v>
      </c>
      <c r="CB418" s="390">
        <f t="shared" si="410"/>
        <v>4852.9799999999996</v>
      </c>
      <c r="CC418" s="18" t="str">
        <f t="shared" si="411"/>
        <v xml:space="preserve"> </v>
      </c>
    </row>
    <row r="419" spans="1:82" s="26" customFormat="1" ht="9" customHeight="1">
      <c r="A419" s="368">
        <v>46</v>
      </c>
      <c r="B419" s="179" t="s">
        <v>660</v>
      </c>
      <c r="C419" s="396">
        <v>2399.8000000000002</v>
      </c>
      <c r="D419" s="396"/>
      <c r="E419" s="403"/>
      <c r="F419" s="403"/>
      <c r="G419" s="184">
        <f t="shared" si="417"/>
        <v>3219629.14</v>
      </c>
      <c r="H419" s="361">
        <f t="shared" si="416"/>
        <v>0</v>
      </c>
      <c r="I419" s="190">
        <v>0</v>
      </c>
      <c r="J419" s="190">
        <v>0</v>
      </c>
      <c r="K419" s="190">
        <v>0</v>
      </c>
      <c r="L419" s="190">
        <v>0</v>
      </c>
      <c r="M419" s="190">
        <v>0</v>
      </c>
      <c r="N419" s="361">
        <v>0</v>
      </c>
      <c r="O419" s="361">
        <v>0</v>
      </c>
      <c r="P419" s="361">
        <v>0</v>
      </c>
      <c r="Q419" s="361">
        <v>0</v>
      </c>
      <c r="R419" s="361">
        <v>0</v>
      </c>
      <c r="S419" s="361">
        <v>0</v>
      </c>
      <c r="T419" s="103">
        <v>0</v>
      </c>
      <c r="U419" s="361">
        <v>0</v>
      </c>
      <c r="V419" s="403" t="s">
        <v>976</v>
      </c>
      <c r="W419" s="380">
        <v>1069.2</v>
      </c>
      <c r="X419" s="361">
        <v>3071956.84</v>
      </c>
      <c r="Y419" s="380">
        <v>0</v>
      </c>
      <c r="Z419" s="380">
        <v>0</v>
      </c>
      <c r="AA419" s="380">
        <v>0</v>
      </c>
      <c r="AB419" s="380">
        <v>0</v>
      </c>
      <c r="AC419" s="380">
        <v>0</v>
      </c>
      <c r="AD419" s="380">
        <v>0</v>
      </c>
      <c r="AE419" s="380">
        <v>0</v>
      </c>
      <c r="AF419" s="380">
        <v>0</v>
      </c>
      <c r="AG419" s="380">
        <v>0</v>
      </c>
      <c r="AH419" s="380">
        <v>0</v>
      </c>
      <c r="AI419" s="380">
        <v>0</v>
      </c>
      <c r="AJ419" s="380">
        <v>96917.92</v>
      </c>
      <c r="AK419" s="380">
        <v>50754.38</v>
      </c>
      <c r="AL419" s="380">
        <v>0</v>
      </c>
      <c r="AN419" s="390">
        <f>I419/'Приложение 1.1'!I417</f>
        <v>0</v>
      </c>
      <c r="AO419" s="390" t="e">
        <f t="shared" si="383"/>
        <v>#DIV/0!</v>
      </c>
      <c r="AP419" s="390" t="e">
        <f t="shared" si="384"/>
        <v>#DIV/0!</v>
      </c>
      <c r="AQ419" s="390" t="e">
        <f t="shared" si="385"/>
        <v>#DIV/0!</v>
      </c>
      <c r="AR419" s="390" t="e">
        <f t="shared" si="386"/>
        <v>#DIV/0!</v>
      </c>
      <c r="AS419" s="390" t="e">
        <f t="shared" si="387"/>
        <v>#DIV/0!</v>
      </c>
      <c r="AT419" s="390" t="e">
        <f t="shared" si="388"/>
        <v>#DIV/0!</v>
      </c>
      <c r="AU419" s="390">
        <f t="shared" si="389"/>
        <v>2873.135839880284</v>
      </c>
      <c r="AV419" s="390" t="e">
        <f t="shared" si="390"/>
        <v>#DIV/0!</v>
      </c>
      <c r="AW419" s="390" t="e">
        <f t="shared" si="391"/>
        <v>#DIV/0!</v>
      </c>
      <c r="AX419" s="390" t="e">
        <f t="shared" si="392"/>
        <v>#DIV/0!</v>
      </c>
      <c r="AY419" s="390">
        <f>AI419/'Приложение 1.1'!J417</f>
        <v>0</v>
      </c>
      <c r="AZ419" s="390">
        <v>766.59</v>
      </c>
      <c r="BA419" s="390">
        <v>2173.62</v>
      </c>
      <c r="BB419" s="390">
        <v>891.36</v>
      </c>
      <c r="BC419" s="390">
        <v>860.72</v>
      </c>
      <c r="BD419" s="390">
        <v>1699.83</v>
      </c>
      <c r="BE419" s="390">
        <v>1134.04</v>
      </c>
      <c r="BF419" s="390">
        <v>2338035</v>
      </c>
      <c r="BG419" s="390">
        <f t="shared" si="393"/>
        <v>4644</v>
      </c>
      <c r="BH419" s="390">
        <v>9186</v>
      </c>
      <c r="BI419" s="390">
        <v>3559.09</v>
      </c>
      <c r="BJ419" s="390">
        <v>6295.55</v>
      </c>
      <c r="BK419" s="390">
        <f t="shared" si="394"/>
        <v>934101.09</v>
      </c>
      <c r="BL419" s="391" t="str">
        <f t="shared" si="395"/>
        <v xml:space="preserve"> </v>
      </c>
      <c r="BM419" s="391" t="e">
        <f t="shared" si="396"/>
        <v>#DIV/0!</v>
      </c>
      <c r="BN419" s="391" t="e">
        <f t="shared" si="397"/>
        <v>#DIV/0!</v>
      </c>
      <c r="BO419" s="391" t="e">
        <f t="shared" si="398"/>
        <v>#DIV/0!</v>
      </c>
      <c r="BP419" s="391" t="e">
        <f t="shared" si="399"/>
        <v>#DIV/0!</v>
      </c>
      <c r="BQ419" s="391" t="e">
        <f t="shared" si="400"/>
        <v>#DIV/0!</v>
      </c>
      <c r="BR419" s="391" t="e">
        <f t="shared" si="401"/>
        <v>#DIV/0!</v>
      </c>
      <c r="BS419" s="391" t="str">
        <f t="shared" si="402"/>
        <v xml:space="preserve"> </v>
      </c>
      <c r="BT419" s="391" t="e">
        <f t="shared" si="403"/>
        <v>#DIV/0!</v>
      </c>
      <c r="BU419" s="391" t="e">
        <f t="shared" si="404"/>
        <v>#DIV/0!</v>
      </c>
      <c r="BV419" s="391" t="e">
        <f t="shared" si="405"/>
        <v>#DIV/0!</v>
      </c>
      <c r="BW419" s="391" t="str">
        <f t="shared" si="406"/>
        <v xml:space="preserve"> </v>
      </c>
      <c r="BY419" s="388">
        <f t="shared" si="407"/>
        <v>3.0102199907409211</v>
      </c>
      <c r="BZ419" s="392">
        <f t="shared" si="408"/>
        <v>1.5764045420461066</v>
      </c>
      <c r="CA419" s="393">
        <f t="shared" si="409"/>
        <v>3011.2505985783764</v>
      </c>
      <c r="CB419" s="390">
        <f t="shared" si="410"/>
        <v>4852.9799999999996</v>
      </c>
      <c r="CC419" s="18" t="str">
        <f t="shared" si="411"/>
        <v xml:space="preserve"> </v>
      </c>
    </row>
    <row r="420" spans="1:82" s="26" customFormat="1" ht="9" customHeight="1">
      <c r="A420" s="368">
        <v>47</v>
      </c>
      <c r="B420" s="179" t="s">
        <v>661</v>
      </c>
      <c r="C420" s="396">
        <v>1601</v>
      </c>
      <c r="D420" s="396"/>
      <c r="E420" s="403"/>
      <c r="F420" s="403"/>
      <c r="G420" s="184">
        <f t="shared" si="417"/>
        <v>2195281.84</v>
      </c>
      <c r="H420" s="361">
        <f t="shared" si="416"/>
        <v>0</v>
      </c>
      <c r="I420" s="190">
        <v>0</v>
      </c>
      <c r="J420" s="190">
        <v>0</v>
      </c>
      <c r="K420" s="190">
        <v>0</v>
      </c>
      <c r="L420" s="190">
        <v>0</v>
      </c>
      <c r="M420" s="190">
        <v>0</v>
      </c>
      <c r="N420" s="361">
        <v>0</v>
      </c>
      <c r="O420" s="361">
        <v>0</v>
      </c>
      <c r="P420" s="361">
        <v>0</v>
      </c>
      <c r="Q420" s="361">
        <v>0</v>
      </c>
      <c r="R420" s="361">
        <v>0</v>
      </c>
      <c r="S420" s="361">
        <v>0</v>
      </c>
      <c r="T420" s="103">
        <v>0</v>
      </c>
      <c r="U420" s="361">
        <v>0</v>
      </c>
      <c r="V420" s="403" t="s">
        <v>976</v>
      </c>
      <c r="W420" s="380">
        <v>534.16</v>
      </c>
      <c r="X420" s="361">
        <v>2098554</v>
      </c>
      <c r="Y420" s="380">
        <v>0</v>
      </c>
      <c r="Z420" s="380">
        <v>0</v>
      </c>
      <c r="AA420" s="380">
        <v>0</v>
      </c>
      <c r="AB420" s="380">
        <v>0</v>
      </c>
      <c r="AC420" s="380">
        <v>0</v>
      </c>
      <c r="AD420" s="380">
        <v>0</v>
      </c>
      <c r="AE420" s="380">
        <v>0</v>
      </c>
      <c r="AF420" s="380">
        <v>0</v>
      </c>
      <c r="AG420" s="380">
        <v>0</v>
      </c>
      <c r="AH420" s="380">
        <v>0</v>
      </c>
      <c r="AI420" s="380">
        <v>0</v>
      </c>
      <c r="AJ420" s="380">
        <v>63482.879999999997</v>
      </c>
      <c r="AK420" s="380">
        <v>33244.959999999999</v>
      </c>
      <c r="AL420" s="380">
        <v>0</v>
      </c>
      <c r="AN420" s="390">
        <f>I420/'Приложение 1.1'!I418</f>
        <v>0</v>
      </c>
      <c r="AO420" s="390" t="e">
        <f t="shared" si="383"/>
        <v>#DIV/0!</v>
      </c>
      <c r="AP420" s="390" t="e">
        <f t="shared" si="384"/>
        <v>#DIV/0!</v>
      </c>
      <c r="AQ420" s="390" t="e">
        <f t="shared" si="385"/>
        <v>#DIV/0!</v>
      </c>
      <c r="AR420" s="390" t="e">
        <f t="shared" si="386"/>
        <v>#DIV/0!</v>
      </c>
      <c r="AS420" s="390" t="e">
        <f t="shared" si="387"/>
        <v>#DIV/0!</v>
      </c>
      <c r="AT420" s="390" t="e">
        <f t="shared" si="388"/>
        <v>#DIV/0!</v>
      </c>
      <c r="AU420" s="390">
        <f t="shared" si="389"/>
        <v>3928.699266137487</v>
      </c>
      <c r="AV420" s="390" t="e">
        <f t="shared" si="390"/>
        <v>#DIV/0!</v>
      </c>
      <c r="AW420" s="390" t="e">
        <f t="shared" si="391"/>
        <v>#DIV/0!</v>
      </c>
      <c r="AX420" s="390" t="e">
        <f t="shared" si="392"/>
        <v>#DIV/0!</v>
      </c>
      <c r="AY420" s="390">
        <f>AI420/'Приложение 1.1'!J418</f>
        <v>0</v>
      </c>
      <c r="AZ420" s="390">
        <v>766.59</v>
      </c>
      <c r="BA420" s="390">
        <v>2173.62</v>
      </c>
      <c r="BB420" s="390">
        <v>891.36</v>
      </c>
      <c r="BC420" s="390">
        <v>860.72</v>
      </c>
      <c r="BD420" s="390">
        <v>1699.83</v>
      </c>
      <c r="BE420" s="390">
        <v>1134.04</v>
      </c>
      <c r="BF420" s="390">
        <v>2338035</v>
      </c>
      <c r="BG420" s="390">
        <f t="shared" si="393"/>
        <v>4644</v>
      </c>
      <c r="BH420" s="390">
        <v>9186</v>
      </c>
      <c r="BI420" s="390">
        <v>3559.09</v>
      </c>
      <c r="BJ420" s="390">
        <v>6295.55</v>
      </c>
      <c r="BK420" s="390">
        <f t="shared" si="394"/>
        <v>934101.09</v>
      </c>
      <c r="BL420" s="391" t="str">
        <f t="shared" si="395"/>
        <v xml:space="preserve"> </v>
      </c>
      <c r="BM420" s="391" t="e">
        <f t="shared" si="396"/>
        <v>#DIV/0!</v>
      </c>
      <c r="BN420" s="391" t="e">
        <f t="shared" si="397"/>
        <v>#DIV/0!</v>
      </c>
      <c r="BO420" s="391" t="e">
        <f t="shared" si="398"/>
        <v>#DIV/0!</v>
      </c>
      <c r="BP420" s="391" t="e">
        <f t="shared" si="399"/>
        <v>#DIV/0!</v>
      </c>
      <c r="BQ420" s="391" t="e">
        <f t="shared" si="400"/>
        <v>#DIV/0!</v>
      </c>
      <c r="BR420" s="391" t="e">
        <f t="shared" si="401"/>
        <v>#DIV/0!</v>
      </c>
      <c r="BS420" s="391" t="str">
        <f t="shared" si="402"/>
        <v xml:space="preserve"> </v>
      </c>
      <c r="BT420" s="391" t="e">
        <f t="shared" si="403"/>
        <v>#DIV/0!</v>
      </c>
      <c r="BU420" s="391" t="e">
        <f t="shared" si="404"/>
        <v>#DIV/0!</v>
      </c>
      <c r="BV420" s="391" t="e">
        <f t="shared" si="405"/>
        <v>#DIV/0!</v>
      </c>
      <c r="BW420" s="391" t="str">
        <f t="shared" si="406"/>
        <v xml:space="preserve"> </v>
      </c>
      <c r="BY420" s="388">
        <f t="shared" si="407"/>
        <v>2.8917872340254953</v>
      </c>
      <c r="BZ420" s="392">
        <f t="shared" si="408"/>
        <v>1.5143823173064648</v>
      </c>
      <c r="CA420" s="393">
        <f t="shared" si="409"/>
        <v>4109.783285906844</v>
      </c>
      <c r="CB420" s="390">
        <f t="shared" si="410"/>
        <v>4852.9799999999996</v>
      </c>
      <c r="CC420" s="18" t="str">
        <f t="shared" si="411"/>
        <v xml:space="preserve"> </v>
      </c>
    </row>
    <row r="421" spans="1:82" s="26" customFormat="1" ht="9" customHeight="1">
      <c r="A421" s="368">
        <v>48</v>
      </c>
      <c r="B421" s="179" t="s">
        <v>662</v>
      </c>
      <c r="C421" s="396">
        <v>1855.1</v>
      </c>
      <c r="D421" s="396"/>
      <c r="E421" s="403"/>
      <c r="F421" s="403"/>
      <c r="G421" s="184">
        <f t="shared" si="417"/>
        <v>2032550.39</v>
      </c>
      <c r="H421" s="361">
        <f t="shared" si="416"/>
        <v>0</v>
      </c>
      <c r="I421" s="190">
        <v>0</v>
      </c>
      <c r="J421" s="190">
        <v>0</v>
      </c>
      <c r="K421" s="190">
        <v>0</v>
      </c>
      <c r="L421" s="190">
        <v>0</v>
      </c>
      <c r="M421" s="190">
        <v>0</v>
      </c>
      <c r="N421" s="361">
        <v>0</v>
      </c>
      <c r="O421" s="361">
        <v>0</v>
      </c>
      <c r="P421" s="361">
        <v>0</v>
      </c>
      <c r="Q421" s="361">
        <v>0</v>
      </c>
      <c r="R421" s="361">
        <v>0</v>
      </c>
      <c r="S421" s="361">
        <v>0</v>
      </c>
      <c r="T421" s="103">
        <v>0</v>
      </c>
      <c r="U421" s="361">
        <v>0</v>
      </c>
      <c r="V421" s="403" t="s">
        <v>975</v>
      </c>
      <c r="W421" s="380">
        <v>539.54999999999995</v>
      </c>
      <c r="X421" s="361">
        <v>1966200</v>
      </c>
      <c r="Y421" s="380">
        <v>0</v>
      </c>
      <c r="Z421" s="380">
        <v>0</v>
      </c>
      <c r="AA421" s="380">
        <v>0</v>
      </c>
      <c r="AB421" s="380">
        <v>0</v>
      </c>
      <c r="AC421" s="380">
        <v>0</v>
      </c>
      <c r="AD421" s="380">
        <v>0</v>
      </c>
      <c r="AE421" s="380">
        <v>0</v>
      </c>
      <c r="AF421" s="380">
        <v>0</v>
      </c>
      <c r="AG421" s="380">
        <v>0</v>
      </c>
      <c r="AH421" s="380">
        <v>0</v>
      </c>
      <c r="AI421" s="380">
        <v>0</v>
      </c>
      <c r="AJ421" s="380">
        <v>43546.02</v>
      </c>
      <c r="AK421" s="380">
        <v>22804.37</v>
      </c>
      <c r="AL421" s="380">
        <v>0</v>
      </c>
      <c r="AN421" s="390">
        <f>I421/'Приложение 1.1'!I419</f>
        <v>0</v>
      </c>
      <c r="AO421" s="390" t="e">
        <f t="shared" si="383"/>
        <v>#DIV/0!</v>
      </c>
      <c r="AP421" s="390" t="e">
        <f t="shared" si="384"/>
        <v>#DIV/0!</v>
      </c>
      <c r="AQ421" s="390" t="e">
        <f t="shared" si="385"/>
        <v>#DIV/0!</v>
      </c>
      <c r="AR421" s="390" t="e">
        <f t="shared" si="386"/>
        <v>#DIV/0!</v>
      </c>
      <c r="AS421" s="390" t="e">
        <f t="shared" si="387"/>
        <v>#DIV/0!</v>
      </c>
      <c r="AT421" s="390" t="e">
        <f t="shared" si="388"/>
        <v>#DIV/0!</v>
      </c>
      <c r="AU421" s="390">
        <f t="shared" si="389"/>
        <v>3644.1479010286353</v>
      </c>
      <c r="AV421" s="390" t="e">
        <f t="shared" si="390"/>
        <v>#DIV/0!</v>
      </c>
      <c r="AW421" s="390" t="e">
        <f t="shared" si="391"/>
        <v>#DIV/0!</v>
      </c>
      <c r="AX421" s="390" t="e">
        <f t="shared" si="392"/>
        <v>#DIV/0!</v>
      </c>
      <c r="AY421" s="390">
        <f>AI421/'Приложение 1.1'!J419</f>
        <v>0</v>
      </c>
      <c r="AZ421" s="390">
        <v>766.59</v>
      </c>
      <c r="BA421" s="390">
        <v>2173.62</v>
      </c>
      <c r="BB421" s="390">
        <v>891.36</v>
      </c>
      <c r="BC421" s="390">
        <v>860.72</v>
      </c>
      <c r="BD421" s="390">
        <v>1699.83</v>
      </c>
      <c r="BE421" s="390">
        <v>1134.04</v>
      </c>
      <c r="BF421" s="390">
        <v>2338035</v>
      </c>
      <c r="BG421" s="390">
        <f t="shared" si="393"/>
        <v>4837.9799999999996</v>
      </c>
      <c r="BH421" s="390">
        <v>9186</v>
      </c>
      <c r="BI421" s="390">
        <v>3559.09</v>
      </c>
      <c r="BJ421" s="390">
        <v>6295.55</v>
      </c>
      <c r="BK421" s="390">
        <f t="shared" si="394"/>
        <v>934101.09</v>
      </c>
      <c r="BL421" s="391" t="str">
        <f t="shared" si="395"/>
        <v xml:space="preserve"> </v>
      </c>
      <c r="BM421" s="391" t="e">
        <f t="shared" si="396"/>
        <v>#DIV/0!</v>
      </c>
      <c r="BN421" s="391" t="e">
        <f t="shared" si="397"/>
        <v>#DIV/0!</v>
      </c>
      <c r="BO421" s="391" t="e">
        <f t="shared" si="398"/>
        <v>#DIV/0!</v>
      </c>
      <c r="BP421" s="391" t="e">
        <f t="shared" si="399"/>
        <v>#DIV/0!</v>
      </c>
      <c r="BQ421" s="391" t="e">
        <f t="shared" si="400"/>
        <v>#DIV/0!</v>
      </c>
      <c r="BR421" s="391" t="e">
        <f t="shared" si="401"/>
        <v>#DIV/0!</v>
      </c>
      <c r="BS421" s="391" t="str">
        <f t="shared" si="402"/>
        <v xml:space="preserve"> </v>
      </c>
      <c r="BT421" s="391" t="e">
        <f t="shared" si="403"/>
        <v>#DIV/0!</v>
      </c>
      <c r="BU421" s="391" t="e">
        <f t="shared" si="404"/>
        <v>#DIV/0!</v>
      </c>
      <c r="BV421" s="391" t="e">
        <f t="shared" si="405"/>
        <v>#DIV/0!</v>
      </c>
      <c r="BW421" s="391" t="str">
        <f t="shared" si="406"/>
        <v xml:space="preserve"> </v>
      </c>
      <c r="BY421" s="388">
        <f t="shared" si="407"/>
        <v>2.1424324933956496</v>
      </c>
      <c r="BZ421" s="392">
        <f t="shared" si="408"/>
        <v>1.121958408125862</v>
      </c>
      <c r="CA421" s="393">
        <f t="shared" si="409"/>
        <v>3767.1214715967012</v>
      </c>
      <c r="CB421" s="390">
        <f t="shared" si="410"/>
        <v>5055.6899999999996</v>
      </c>
      <c r="CC421" s="18" t="str">
        <f t="shared" si="411"/>
        <v xml:space="preserve"> </v>
      </c>
    </row>
    <row r="422" spans="1:82" s="26" customFormat="1" ht="9" customHeight="1">
      <c r="A422" s="368">
        <v>49</v>
      </c>
      <c r="B422" s="179" t="s">
        <v>663</v>
      </c>
      <c r="C422" s="396">
        <v>2568.1</v>
      </c>
      <c r="D422" s="396"/>
      <c r="E422" s="403"/>
      <c r="F422" s="403"/>
      <c r="G422" s="184">
        <f t="shared" si="417"/>
        <v>3250469.33</v>
      </c>
      <c r="H422" s="361">
        <f t="shared" si="416"/>
        <v>0</v>
      </c>
      <c r="I422" s="190">
        <v>0</v>
      </c>
      <c r="J422" s="190">
        <v>0</v>
      </c>
      <c r="K422" s="190">
        <v>0</v>
      </c>
      <c r="L422" s="190">
        <v>0</v>
      </c>
      <c r="M422" s="190">
        <v>0</v>
      </c>
      <c r="N422" s="361">
        <v>0</v>
      </c>
      <c r="O422" s="361">
        <v>0</v>
      </c>
      <c r="P422" s="361">
        <v>0</v>
      </c>
      <c r="Q422" s="361">
        <v>0</v>
      </c>
      <c r="R422" s="361">
        <v>0</v>
      </c>
      <c r="S422" s="361">
        <v>0</v>
      </c>
      <c r="T422" s="103">
        <v>0</v>
      </c>
      <c r="U422" s="361">
        <v>0</v>
      </c>
      <c r="V422" s="403" t="s">
        <v>976</v>
      </c>
      <c r="W422" s="380">
        <v>942</v>
      </c>
      <c r="X422" s="361">
        <v>3099540.08</v>
      </c>
      <c r="Y422" s="380">
        <v>0</v>
      </c>
      <c r="Z422" s="380">
        <v>0</v>
      </c>
      <c r="AA422" s="380">
        <v>0</v>
      </c>
      <c r="AB422" s="380">
        <v>0</v>
      </c>
      <c r="AC422" s="380">
        <v>0</v>
      </c>
      <c r="AD422" s="380">
        <v>0</v>
      </c>
      <c r="AE422" s="380">
        <v>0</v>
      </c>
      <c r="AF422" s="380">
        <v>0</v>
      </c>
      <c r="AG422" s="380">
        <v>0</v>
      </c>
      <c r="AH422" s="380">
        <v>0</v>
      </c>
      <c r="AI422" s="380">
        <v>0</v>
      </c>
      <c r="AJ422" s="380">
        <v>98884.68</v>
      </c>
      <c r="AK422" s="380">
        <v>52044.57</v>
      </c>
      <c r="AL422" s="380">
        <v>0</v>
      </c>
      <c r="AN422" s="390">
        <f>I422/'Приложение 1.1'!I420</f>
        <v>0</v>
      </c>
      <c r="AO422" s="390" t="e">
        <f t="shared" si="383"/>
        <v>#DIV/0!</v>
      </c>
      <c r="AP422" s="390" t="e">
        <f t="shared" si="384"/>
        <v>#DIV/0!</v>
      </c>
      <c r="AQ422" s="390" t="e">
        <f t="shared" si="385"/>
        <v>#DIV/0!</v>
      </c>
      <c r="AR422" s="390" t="e">
        <f t="shared" si="386"/>
        <v>#DIV/0!</v>
      </c>
      <c r="AS422" s="390" t="e">
        <f t="shared" si="387"/>
        <v>#DIV/0!</v>
      </c>
      <c r="AT422" s="390" t="e">
        <f t="shared" si="388"/>
        <v>#DIV/0!</v>
      </c>
      <c r="AU422" s="390">
        <f t="shared" si="389"/>
        <v>3290.3822505307858</v>
      </c>
      <c r="AV422" s="390" t="e">
        <f t="shared" si="390"/>
        <v>#DIV/0!</v>
      </c>
      <c r="AW422" s="390" t="e">
        <f t="shared" si="391"/>
        <v>#DIV/0!</v>
      </c>
      <c r="AX422" s="390" t="e">
        <f t="shared" si="392"/>
        <v>#DIV/0!</v>
      </c>
      <c r="AY422" s="390">
        <f>AI422/'Приложение 1.1'!J420</f>
        <v>0</v>
      </c>
      <c r="AZ422" s="390">
        <v>766.59</v>
      </c>
      <c r="BA422" s="390">
        <v>2173.62</v>
      </c>
      <c r="BB422" s="390">
        <v>891.36</v>
      </c>
      <c r="BC422" s="390">
        <v>860.72</v>
      </c>
      <c r="BD422" s="390">
        <v>1699.83</v>
      </c>
      <c r="BE422" s="390">
        <v>1134.04</v>
      </c>
      <c r="BF422" s="390">
        <v>2338035</v>
      </c>
      <c r="BG422" s="390">
        <f t="shared" si="393"/>
        <v>4644</v>
      </c>
      <c r="BH422" s="390">
        <v>9186</v>
      </c>
      <c r="BI422" s="390">
        <v>3559.09</v>
      </c>
      <c r="BJ422" s="390">
        <v>6295.55</v>
      </c>
      <c r="BK422" s="390">
        <f t="shared" si="394"/>
        <v>934101.09</v>
      </c>
      <c r="BL422" s="391" t="str">
        <f t="shared" si="395"/>
        <v xml:space="preserve"> </v>
      </c>
      <c r="BM422" s="391" t="e">
        <f t="shared" si="396"/>
        <v>#DIV/0!</v>
      </c>
      <c r="BN422" s="391" t="e">
        <f t="shared" si="397"/>
        <v>#DIV/0!</v>
      </c>
      <c r="BO422" s="391" t="e">
        <f t="shared" si="398"/>
        <v>#DIV/0!</v>
      </c>
      <c r="BP422" s="391" t="e">
        <f t="shared" si="399"/>
        <v>#DIV/0!</v>
      </c>
      <c r="BQ422" s="391" t="e">
        <f t="shared" si="400"/>
        <v>#DIV/0!</v>
      </c>
      <c r="BR422" s="391" t="e">
        <f t="shared" si="401"/>
        <v>#DIV/0!</v>
      </c>
      <c r="BS422" s="391" t="str">
        <f t="shared" si="402"/>
        <v xml:space="preserve"> </v>
      </c>
      <c r="BT422" s="391" t="e">
        <f t="shared" si="403"/>
        <v>#DIV/0!</v>
      </c>
      <c r="BU422" s="391" t="e">
        <f t="shared" si="404"/>
        <v>#DIV/0!</v>
      </c>
      <c r="BV422" s="391" t="e">
        <f t="shared" si="405"/>
        <v>#DIV/0!</v>
      </c>
      <c r="BW422" s="391" t="str">
        <f t="shared" si="406"/>
        <v xml:space="preserve"> </v>
      </c>
      <c r="BY422" s="388">
        <f t="shared" si="407"/>
        <v>3.0421662215776077</v>
      </c>
      <c r="BZ422" s="392">
        <f t="shared" si="408"/>
        <v>1.6011401651957751</v>
      </c>
      <c r="CA422" s="393">
        <f t="shared" si="409"/>
        <v>3450.6043842887475</v>
      </c>
      <c r="CB422" s="390">
        <f t="shared" si="410"/>
        <v>4852.9799999999996</v>
      </c>
      <c r="CC422" s="18" t="str">
        <f t="shared" si="411"/>
        <v xml:space="preserve"> </v>
      </c>
    </row>
    <row r="423" spans="1:82" s="26" customFormat="1" ht="9" customHeight="1">
      <c r="A423" s="368">
        <v>50</v>
      </c>
      <c r="B423" s="179" t="s">
        <v>664</v>
      </c>
      <c r="C423" s="396">
        <v>3770.3</v>
      </c>
      <c r="D423" s="396"/>
      <c r="E423" s="403"/>
      <c r="F423" s="403"/>
      <c r="G423" s="184">
        <f t="shared" si="417"/>
        <v>3952416.12</v>
      </c>
      <c r="H423" s="361">
        <f t="shared" si="416"/>
        <v>0</v>
      </c>
      <c r="I423" s="190">
        <v>0</v>
      </c>
      <c r="J423" s="190">
        <v>0</v>
      </c>
      <c r="K423" s="190">
        <v>0</v>
      </c>
      <c r="L423" s="190">
        <v>0</v>
      </c>
      <c r="M423" s="190">
        <v>0</v>
      </c>
      <c r="N423" s="361">
        <v>0</v>
      </c>
      <c r="O423" s="361">
        <v>0</v>
      </c>
      <c r="P423" s="361">
        <v>0</v>
      </c>
      <c r="Q423" s="361">
        <v>0</v>
      </c>
      <c r="R423" s="361">
        <v>0</v>
      </c>
      <c r="S423" s="361">
        <v>0</v>
      </c>
      <c r="T423" s="103">
        <v>0</v>
      </c>
      <c r="U423" s="361">
        <v>0</v>
      </c>
      <c r="V423" s="403" t="s">
        <v>1215</v>
      </c>
      <c r="W423" s="380">
        <v>1225</v>
      </c>
      <c r="X423" s="361">
        <v>3791464.04</v>
      </c>
      <c r="Y423" s="380">
        <v>0</v>
      </c>
      <c r="Z423" s="380">
        <v>0</v>
      </c>
      <c r="AA423" s="380">
        <v>0</v>
      </c>
      <c r="AB423" s="380">
        <v>0</v>
      </c>
      <c r="AC423" s="380">
        <v>0</v>
      </c>
      <c r="AD423" s="380">
        <v>0</v>
      </c>
      <c r="AE423" s="380">
        <v>0</v>
      </c>
      <c r="AF423" s="380">
        <v>0</v>
      </c>
      <c r="AG423" s="380">
        <v>0</v>
      </c>
      <c r="AH423" s="380">
        <v>0</v>
      </c>
      <c r="AI423" s="380">
        <v>0</v>
      </c>
      <c r="AJ423" s="380">
        <v>137486.72</v>
      </c>
      <c r="AK423" s="380">
        <v>23465.360000000001</v>
      </c>
      <c r="AL423" s="380">
        <v>0</v>
      </c>
      <c r="AN423" s="390">
        <f>I423/'Приложение 1.1'!I421</f>
        <v>0</v>
      </c>
      <c r="AO423" s="390" t="e">
        <f t="shared" si="383"/>
        <v>#DIV/0!</v>
      </c>
      <c r="AP423" s="390" t="e">
        <f t="shared" si="384"/>
        <v>#DIV/0!</v>
      </c>
      <c r="AQ423" s="390" t="e">
        <f t="shared" si="385"/>
        <v>#DIV/0!</v>
      </c>
      <c r="AR423" s="390" t="e">
        <f t="shared" si="386"/>
        <v>#DIV/0!</v>
      </c>
      <c r="AS423" s="390" t="e">
        <f t="shared" si="387"/>
        <v>#DIV/0!</v>
      </c>
      <c r="AT423" s="390" t="e">
        <f t="shared" si="388"/>
        <v>#DIV/0!</v>
      </c>
      <c r="AU423" s="390">
        <f t="shared" si="389"/>
        <v>3095.0726857142859</v>
      </c>
      <c r="AV423" s="390" t="e">
        <f t="shared" si="390"/>
        <v>#DIV/0!</v>
      </c>
      <c r="AW423" s="390" t="e">
        <f t="shared" si="391"/>
        <v>#DIV/0!</v>
      </c>
      <c r="AX423" s="390" t="e">
        <f t="shared" si="392"/>
        <v>#DIV/0!</v>
      </c>
      <c r="AY423" s="390">
        <f>AI423/'Приложение 1.1'!J421</f>
        <v>0</v>
      </c>
      <c r="AZ423" s="390">
        <v>766.59</v>
      </c>
      <c r="BA423" s="390">
        <v>2173.62</v>
      </c>
      <c r="BB423" s="390">
        <v>891.36</v>
      </c>
      <c r="BC423" s="390">
        <v>860.72</v>
      </c>
      <c r="BD423" s="390">
        <v>1699.83</v>
      </c>
      <c r="BE423" s="390">
        <v>1134.04</v>
      </c>
      <c r="BF423" s="390">
        <v>2338035</v>
      </c>
      <c r="BG423" s="390">
        <f t="shared" si="393"/>
        <v>4644</v>
      </c>
      <c r="BH423" s="390">
        <v>9186</v>
      </c>
      <c r="BI423" s="390">
        <v>3559.09</v>
      </c>
      <c r="BJ423" s="390">
        <v>6295.55</v>
      </c>
      <c r="BK423" s="390">
        <f t="shared" si="394"/>
        <v>934101.09</v>
      </c>
      <c r="BL423" s="391" t="str">
        <f t="shared" si="395"/>
        <v xml:space="preserve"> </v>
      </c>
      <c r="BM423" s="391" t="e">
        <f t="shared" si="396"/>
        <v>#DIV/0!</v>
      </c>
      <c r="BN423" s="391" t="e">
        <f t="shared" si="397"/>
        <v>#DIV/0!</v>
      </c>
      <c r="BO423" s="391" t="e">
        <f t="shared" si="398"/>
        <v>#DIV/0!</v>
      </c>
      <c r="BP423" s="391" t="e">
        <f t="shared" si="399"/>
        <v>#DIV/0!</v>
      </c>
      <c r="BQ423" s="391" t="e">
        <f t="shared" si="400"/>
        <v>#DIV/0!</v>
      </c>
      <c r="BR423" s="391" t="e">
        <f t="shared" si="401"/>
        <v>#DIV/0!</v>
      </c>
      <c r="BS423" s="391" t="str">
        <f t="shared" si="402"/>
        <v xml:space="preserve"> </v>
      </c>
      <c r="BT423" s="391" t="e">
        <f t="shared" si="403"/>
        <v>#DIV/0!</v>
      </c>
      <c r="BU423" s="391" t="e">
        <f t="shared" si="404"/>
        <v>#DIV/0!</v>
      </c>
      <c r="BV423" s="391" t="e">
        <f t="shared" si="405"/>
        <v>#DIV/0!</v>
      </c>
      <c r="BW423" s="391" t="str">
        <f t="shared" si="406"/>
        <v xml:space="preserve"> </v>
      </c>
      <c r="BY423" s="388">
        <f t="shared" si="407"/>
        <v>3.4785487111109141</v>
      </c>
      <c r="BZ423" s="392">
        <f t="shared" si="408"/>
        <v>0.5936965969058946</v>
      </c>
      <c r="CA423" s="393">
        <f t="shared" si="409"/>
        <v>3226.4621387755101</v>
      </c>
      <c r="CB423" s="390">
        <f t="shared" si="410"/>
        <v>4852.9799999999996</v>
      </c>
      <c r="CC423" s="18" t="str">
        <f t="shared" si="411"/>
        <v xml:space="preserve"> </v>
      </c>
    </row>
    <row r="424" spans="1:82" s="26" customFormat="1" ht="9" customHeight="1">
      <c r="A424" s="368">
        <v>51</v>
      </c>
      <c r="B424" s="179" t="s">
        <v>665</v>
      </c>
      <c r="C424" s="396">
        <v>2512.3000000000002</v>
      </c>
      <c r="D424" s="396"/>
      <c r="E424" s="403"/>
      <c r="F424" s="403"/>
      <c r="G424" s="184">
        <f t="shared" si="417"/>
        <v>3178443.52</v>
      </c>
      <c r="H424" s="361">
        <f t="shared" si="416"/>
        <v>0</v>
      </c>
      <c r="I424" s="190">
        <v>0</v>
      </c>
      <c r="J424" s="190">
        <v>0</v>
      </c>
      <c r="K424" s="190">
        <v>0</v>
      </c>
      <c r="L424" s="190">
        <v>0</v>
      </c>
      <c r="M424" s="190">
        <v>0</v>
      </c>
      <c r="N424" s="361">
        <v>0</v>
      </c>
      <c r="O424" s="361">
        <v>0</v>
      </c>
      <c r="P424" s="361">
        <v>0</v>
      </c>
      <c r="Q424" s="361">
        <v>0</v>
      </c>
      <c r="R424" s="361">
        <v>0</v>
      </c>
      <c r="S424" s="361">
        <v>0</v>
      </c>
      <c r="T424" s="103">
        <v>0</v>
      </c>
      <c r="U424" s="361">
        <v>0</v>
      </c>
      <c r="V424" s="403" t="s">
        <v>976</v>
      </c>
      <c r="W424" s="380">
        <v>828.68</v>
      </c>
      <c r="X424" s="361">
        <v>3022946.42</v>
      </c>
      <c r="Y424" s="380">
        <v>0</v>
      </c>
      <c r="Z424" s="380">
        <v>0</v>
      </c>
      <c r="AA424" s="380">
        <v>0</v>
      </c>
      <c r="AB424" s="380">
        <v>0</v>
      </c>
      <c r="AC424" s="380">
        <v>0</v>
      </c>
      <c r="AD424" s="380">
        <v>0</v>
      </c>
      <c r="AE424" s="380">
        <v>0</v>
      </c>
      <c r="AF424" s="380">
        <v>0</v>
      </c>
      <c r="AG424" s="380">
        <v>0</v>
      </c>
      <c r="AH424" s="380">
        <v>0</v>
      </c>
      <c r="AI424" s="380">
        <v>0</v>
      </c>
      <c r="AJ424" s="380">
        <v>102053.36</v>
      </c>
      <c r="AK424" s="380">
        <v>53443.74</v>
      </c>
      <c r="AL424" s="380">
        <v>0</v>
      </c>
      <c r="AN424" s="390">
        <f>I424/'Приложение 1.1'!I422</f>
        <v>0</v>
      </c>
      <c r="AO424" s="390" t="e">
        <f t="shared" si="383"/>
        <v>#DIV/0!</v>
      </c>
      <c r="AP424" s="390" t="e">
        <f t="shared" si="384"/>
        <v>#DIV/0!</v>
      </c>
      <c r="AQ424" s="390" t="e">
        <f t="shared" si="385"/>
        <v>#DIV/0!</v>
      </c>
      <c r="AR424" s="390" t="e">
        <f t="shared" si="386"/>
        <v>#DIV/0!</v>
      </c>
      <c r="AS424" s="390" t="e">
        <f t="shared" si="387"/>
        <v>#DIV/0!</v>
      </c>
      <c r="AT424" s="390" t="e">
        <f t="shared" si="388"/>
        <v>#DIV/0!</v>
      </c>
      <c r="AU424" s="390">
        <f t="shared" si="389"/>
        <v>3647.9056089202104</v>
      </c>
      <c r="AV424" s="390" t="e">
        <f t="shared" si="390"/>
        <v>#DIV/0!</v>
      </c>
      <c r="AW424" s="390" t="e">
        <f t="shared" si="391"/>
        <v>#DIV/0!</v>
      </c>
      <c r="AX424" s="390" t="e">
        <f t="shared" si="392"/>
        <v>#DIV/0!</v>
      </c>
      <c r="AY424" s="390">
        <f>AI424/'Приложение 1.1'!J422</f>
        <v>0</v>
      </c>
      <c r="AZ424" s="390">
        <v>766.59</v>
      </c>
      <c r="BA424" s="390">
        <v>2173.62</v>
      </c>
      <c r="BB424" s="390">
        <v>891.36</v>
      </c>
      <c r="BC424" s="390">
        <v>860.72</v>
      </c>
      <c r="BD424" s="390">
        <v>1699.83</v>
      </c>
      <c r="BE424" s="390">
        <v>1134.04</v>
      </c>
      <c r="BF424" s="390">
        <v>2338035</v>
      </c>
      <c r="BG424" s="390">
        <f t="shared" si="393"/>
        <v>4644</v>
      </c>
      <c r="BH424" s="390">
        <v>9186</v>
      </c>
      <c r="BI424" s="390">
        <v>3559.09</v>
      </c>
      <c r="BJ424" s="390">
        <v>6295.55</v>
      </c>
      <c r="BK424" s="390">
        <f t="shared" si="394"/>
        <v>934101.09</v>
      </c>
      <c r="BL424" s="391" t="str">
        <f t="shared" si="395"/>
        <v xml:space="preserve"> </v>
      </c>
      <c r="BM424" s="391" t="e">
        <f t="shared" si="396"/>
        <v>#DIV/0!</v>
      </c>
      <c r="BN424" s="391" t="e">
        <f t="shared" si="397"/>
        <v>#DIV/0!</v>
      </c>
      <c r="BO424" s="391" t="e">
        <f t="shared" si="398"/>
        <v>#DIV/0!</v>
      </c>
      <c r="BP424" s="391" t="e">
        <f t="shared" si="399"/>
        <v>#DIV/0!</v>
      </c>
      <c r="BQ424" s="391" t="e">
        <f t="shared" si="400"/>
        <v>#DIV/0!</v>
      </c>
      <c r="BR424" s="391" t="e">
        <f t="shared" si="401"/>
        <v>#DIV/0!</v>
      </c>
      <c r="BS424" s="391" t="str">
        <f t="shared" si="402"/>
        <v xml:space="preserve"> </v>
      </c>
      <c r="BT424" s="391" t="e">
        <f t="shared" si="403"/>
        <v>#DIV/0!</v>
      </c>
      <c r="BU424" s="391" t="e">
        <f t="shared" si="404"/>
        <v>#DIV/0!</v>
      </c>
      <c r="BV424" s="391" t="e">
        <f t="shared" si="405"/>
        <v>#DIV/0!</v>
      </c>
      <c r="BW424" s="391" t="str">
        <f t="shared" si="406"/>
        <v xml:space="preserve"> </v>
      </c>
      <c r="BY424" s="388">
        <f t="shared" si="407"/>
        <v>3.2107967109637361</v>
      </c>
      <c r="BZ424" s="392">
        <f t="shared" si="408"/>
        <v>1.6814437526956592</v>
      </c>
      <c r="CA424" s="393">
        <f t="shared" si="409"/>
        <v>3835.549934836125</v>
      </c>
      <c r="CB424" s="390">
        <f t="shared" si="410"/>
        <v>4852.9799999999996</v>
      </c>
      <c r="CC424" s="18" t="str">
        <f t="shared" si="411"/>
        <v xml:space="preserve"> </v>
      </c>
    </row>
    <row r="425" spans="1:82" s="26" customFormat="1" ht="9" customHeight="1">
      <c r="A425" s="368">
        <v>52</v>
      </c>
      <c r="B425" s="179" t="s">
        <v>666</v>
      </c>
      <c r="C425" s="396">
        <v>2126.6</v>
      </c>
      <c r="D425" s="396"/>
      <c r="E425" s="403"/>
      <c r="F425" s="403"/>
      <c r="G425" s="184">
        <f t="shared" si="417"/>
        <v>3382055.32</v>
      </c>
      <c r="H425" s="361">
        <f t="shared" si="416"/>
        <v>0</v>
      </c>
      <c r="I425" s="190">
        <v>0</v>
      </c>
      <c r="J425" s="190">
        <v>0</v>
      </c>
      <c r="K425" s="190">
        <v>0</v>
      </c>
      <c r="L425" s="190">
        <v>0</v>
      </c>
      <c r="M425" s="190">
        <v>0</v>
      </c>
      <c r="N425" s="361">
        <v>0</v>
      </c>
      <c r="O425" s="361">
        <v>0</v>
      </c>
      <c r="P425" s="361">
        <v>0</v>
      </c>
      <c r="Q425" s="361">
        <v>0</v>
      </c>
      <c r="R425" s="361">
        <v>0</v>
      </c>
      <c r="S425" s="361">
        <v>0</v>
      </c>
      <c r="T425" s="103">
        <v>0</v>
      </c>
      <c r="U425" s="361">
        <v>0</v>
      </c>
      <c r="V425" s="403" t="s">
        <v>976</v>
      </c>
      <c r="W425" s="380">
        <v>840</v>
      </c>
      <c r="X425" s="361">
        <v>3228333.49</v>
      </c>
      <c r="Y425" s="380">
        <v>0</v>
      </c>
      <c r="Z425" s="380">
        <v>0</v>
      </c>
      <c r="AA425" s="380">
        <v>0</v>
      </c>
      <c r="AB425" s="380">
        <v>0</v>
      </c>
      <c r="AC425" s="380">
        <v>0</v>
      </c>
      <c r="AD425" s="380">
        <v>0</v>
      </c>
      <c r="AE425" s="380">
        <v>0</v>
      </c>
      <c r="AF425" s="380">
        <v>0</v>
      </c>
      <c r="AG425" s="380">
        <v>0</v>
      </c>
      <c r="AH425" s="380">
        <v>0</v>
      </c>
      <c r="AI425" s="380">
        <v>0</v>
      </c>
      <c r="AJ425" s="380">
        <v>102309.85</v>
      </c>
      <c r="AK425" s="380">
        <v>51411.98</v>
      </c>
      <c r="AL425" s="380">
        <v>0</v>
      </c>
      <c r="AN425" s="390">
        <f>I425/'Приложение 1.1'!I423</f>
        <v>0</v>
      </c>
      <c r="AO425" s="390" t="e">
        <f t="shared" si="383"/>
        <v>#DIV/0!</v>
      </c>
      <c r="AP425" s="390" t="e">
        <f t="shared" si="384"/>
        <v>#DIV/0!</v>
      </c>
      <c r="AQ425" s="390" t="e">
        <f t="shared" si="385"/>
        <v>#DIV/0!</v>
      </c>
      <c r="AR425" s="390" t="e">
        <f t="shared" si="386"/>
        <v>#DIV/0!</v>
      </c>
      <c r="AS425" s="390" t="e">
        <f t="shared" si="387"/>
        <v>#DIV/0!</v>
      </c>
      <c r="AT425" s="390" t="e">
        <f t="shared" si="388"/>
        <v>#DIV/0!</v>
      </c>
      <c r="AU425" s="390">
        <f t="shared" si="389"/>
        <v>3843.2541547619048</v>
      </c>
      <c r="AV425" s="390" t="e">
        <f t="shared" si="390"/>
        <v>#DIV/0!</v>
      </c>
      <c r="AW425" s="390" t="e">
        <f t="shared" si="391"/>
        <v>#DIV/0!</v>
      </c>
      <c r="AX425" s="390" t="e">
        <f t="shared" si="392"/>
        <v>#DIV/0!</v>
      </c>
      <c r="AY425" s="390">
        <f>AI425/'Приложение 1.1'!J423</f>
        <v>0</v>
      </c>
      <c r="AZ425" s="390">
        <v>766.59</v>
      </c>
      <c r="BA425" s="390">
        <v>2173.62</v>
      </c>
      <c r="BB425" s="390">
        <v>891.36</v>
      </c>
      <c r="BC425" s="390">
        <v>860.72</v>
      </c>
      <c r="BD425" s="390">
        <v>1699.83</v>
      </c>
      <c r="BE425" s="390">
        <v>1134.04</v>
      </c>
      <c r="BF425" s="390">
        <v>2338035</v>
      </c>
      <c r="BG425" s="390">
        <f t="shared" si="393"/>
        <v>4644</v>
      </c>
      <c r="BH425" s="390">
        <v>9186</v>
      </c>
      <c r="BI425" s="390">
        <v>3559.09</v>
      </c>
      <c r="BJ425" s="390">
        <v>6295.55</v>
      </c>
      <c r="BK425" s="390">
        <f t="shared" si="394"/>
        <v>934101.09</v>
      </c>
      <c r="BL425" s="391" t="str">
        <f t="shared" si="395"/>
        <v xml:space="preserve"> </v>
      </c>
      <c r="BM425" s="391" t="e">
        <f t="shared" si="396"/>
        <v>#DIV/0!</v>
      </c>
      <c r="BN425" s="391" t="e">
        <f t="shared" si="397"/>
        <v>#DIV/0!</v>
      </c>
      <c r="BO425" s="391" t="e">
        <f t="shared" si="398"/>
        <v>#DIV/0!</v>
      </c>
      <c r="BP425" s="391" t="e">
        <f t="shared" si="399"/>
        <v>#DIV/0!</v>
      </c>
      <c r="BQ425" s="391" t="e">
        <f t="shared" si="400"/>
        <v>#DIV/0!</v>
      </c>
      <c r="BR425" s="391" t="e">
        <f t="shared" si="401"/>
        <v>#DIV/0!</v>
      </c>
      <c r="BS425" s="391" t="str">
        <f t="shared" si="402"/>
        <v xml:space="preserve"> </v>
      </c>
      <c r="BT425" s="391" t="e">
        <f t="shared" si="403"/>
        <v>#DIV/0!</v>
      </c>
      <c r="BU425" s="391" t="e">
        <f t="shared" si="404"/>
        <v>#DIV/0!</v>
      </c>
      <c r="BV425" s="391" t="e">
        <f t="shared" si="405"/>
        <v>#DIV/0!</v>
      </c>
      <c r="BW425" s="391" t="str">
        <f t="shared" si="406"/>
        <v xml:space="preserve"> </v>
      </c>
      <c r="BY425" s="388">
        <f t="shared" si="407"/>
        <v>3.0250791403376573</v>
      </c>
      <c r="BZ425" s="392">
        <f t="shared" si="408"/>
        <v>1.5201401259160954</v>
      </c>
      <c r="CA425" s="393">
        <f t="shared" si="409"/>
        <v>4026.2563333333333</v>
      </c>
      <c r="CB425" s="390">
        <f t="shared" si="410"/>
        <v>4852.9799999999996</v>
      </c>
      <c r="CC425" s="18" t="str">
        <f t="shared" si="411"/>
        <v xml:space="preserve"> </v>
      </c>
    </row>
    <row r="426" spans="1:82" s="26" customFormat="1" ht="9" customHeight="1">
      <c r="A426" s="368">
        <v>53</v>
      </c>
      <c r="B426" s="179" t="s">
        <v>667</v>
      </c>
      <c r="C426" s="396">
        <v>2489.1</v>
      </c>
      <c r="D426" s="396"/>
      <c r="E426" s="403"/>
      <c r="F426" s="403"/>
      <c r="G426" s="184">
        <f t="shared" si="417"/>
        <v>3646667.68</v>
      </c>
      <c r="H426" s="361">
        <f t="shared" si="416"/>
        <v>0</v>
      </c>
      <c r="I426" s="190">
        <v>0</v>
      </c>
      <c r="J426" s="190">
        <v>0</v>
      </c>
      <c r="K426" s="190">
        <v>0</v>
      </c>
      <c r="L426" s="190">
        <v>0</v>
      </c>
      <c r="M426" s="190">
        <v>0</v>
      </c>
      <c r="N426" s="361">
        <v>0</v>
      </c>
      <c r="O426" s="361">
        <v>0</v>
      </c>
      <c r="P426" s="361">
        <v>0</v>
      </c>
      <c r="Q426" s="361">
        <v>0</v>
      </c>
      <c r="R426" s="361">
        <v>0</v>
      </c>
      <c r="S426" s="361">
        <v>0</v>
      </c>
      <c r="T426" s="103">
        <v>0</v>
      </c>
      <c r="U426" s="361">
        <v>0</v>
      </c>
      <c r="V426" s="403" t="s">
        <v>976</v>
      </c>
      <c r="W426" s="380">
        <v>830</v>
      </c>
      <c r="X426" s="361">
        <v>3494149.48</v>
      </c>
      <c r="Y426" s="380">
        <v>0</v>
      </c>
      <c r="Z426" s="380">
        <v>0</v>
      </c>
      <c r="AA426" s="380">
        <v>0</v>
      </c>
      <c r="AB426" s="380">
        <v>0</v>
      </c>
      <c r="AC426" s="380">
        <v>0</v>
      </c>
      <c r="AD426" s="380">
        <v>0</v>
      </c>
      <c r="AE426" s="380">
        <v>0</v>
      </c>
      <c r="AF426" s="380">
        <v>0</v>
      </c>
      <c r="AG426" s="380">
        <v>0</v>
      </c>
      <c r="AH426" s="380">
        <v>0</v>
      </c>
      <c r="AI426" s="380">
        <v>0</v>
      </c>
      <c r="AJ426" s="380">
        <v>101508.77</v>
      </c>
      <c r="AK426" s="380">
        <v>51009.43</v>
      </c>
      <c r="AL426" s="380">
        <v>0</v>
      </c>
      <c r="AN426" s="390">
        <f>I426/'Приложение 1.1'!I424</f>
        <v>0</v>
      </c>
      <c r="AO426" s="390" t="e">
        <f t="shared" si="383"/>
        <v>#DIV/0!</v>
      </c>
      <c r="AP426" s="390" t="e">
        <f t="shared" si="384"/>
        <v>#DIV/0!</v>
      </c>
      <c r="AQ426" s="390" t="e">
        <f t="shared" si="385"/>
        <v>#DIV/0!</v>
      </c>
      <c r="AR426" s="390" t="e">
        <f t="shared" si="386"/>
        <v>#DIV/0!</v>
      </c>
      <c r="AS426" s="390" t="e">
        <f t="shared" si="387"/>
        <v>#DIV/0!</v>
      </c>
      <c r="AT426" s="390" t="e">
        <f t="shared" si="388"/>
        <v>#DIV/0!</v>
      </c>
      <c r="AU426" s="390">
        <f t="shared" si="389"/>
        <v>4209.8186506024094</v>
      </c>
      <c r="AV426" s="390" t="e">
        <f t="shared" si="390"/>
        <v>#DIV/0!</v>
      </c>
      <c r="AW426" s="390" t="e">
        <f t="shared" si="391"/>
        <v>#DIV/0!</v>
      </c>
      <c r="AX426" s="390" t="e">
        <f t="shared" si="392"/>
        <v>#DIV/0!</v>
      </c>
      <c r="AY426" s="390">
        <f>AI426/'Приложение 1.1'!J424</f>
        <v>0</v>
      </c>
      <c r="AZ426" s="390">
        <v>766.59</v>
      </c>
      <c r="BA426" s="390">
        <v>2173.62</v>
      </c>
      <c r="BB426" s="390">
        <v>891.36</v>
      </c>
      <c r="BC426" s="390">
        <v>860.72</v>
      </c>
      <c r="BD426" s="390">
        <v>1699.83</v>
      </c>
      <c r="BE426" s="390">
        <v>1134.04</v>
      </c>
      <c r="BF426" s="390">
        <v>2338035</v>
      </c>
      <c r="BG426" s="390">
        <f t="shared" si="393"/>
        <v>4644</v>
      </c>
      <c r="BH426" s="390">
        <v>9186</v>
      </c>
      <c r="BI426" s="390">
        <v>3559.09</v>
      </c>
      <c r="BJ426" s="390">
        <v>6295.55</v>
      </c>
      <c r="BK426" s="390">
        <f t="shared" si="394"/>
        <v>934101.09</v>
      </c>
      <c r="BL426" s="391" t="str">
        <f t="shared" si="395"/>
        <v xml:space="preserve"> </v>
      </c>
      <c r="BM426" s="391" t="e">
        <f t="shared" si="396"/>
        <v>#DIV/0!</v>
      </c>
      <c r="BN426" s="391" t="e">
        <f t="shared" si="397"/>
        <v>#DIV/0!</v>
      </c>
      <c r="BO426" s="391" t="e">
        <f t="shared" si="398"/>
        <v>#DIV/0!</v>
      </c>
      <c r="BP426" s="391" t="e">
        <f t="shared" si="399"/>
        <v>#DIV/0!</v>
      </c>
      <c r="BQ426" s="391" t="e">
        <f t="shared" si="400"/>
        <v>#DIV/0!</v>
      </c>
      <c r="BR426" s="391" t="e">
        <f t="shared" si="401"/>
        <v>#DIV/0!</v>
      </c>
      <c r="BS426" s="391" t="str">
        <f t="shared" si="402"/>
        <v xml:space="preserve"> </v>
      </c>
      <c r="BT426" s="391" t="e">
        <f t="shared" si="403"/>
        <v>#DIV/0!</v>
      </c>
      <c r="BU426" s="391" t="e">
        <f t="shared" si="404"/>
        <v>#DIV/0!</v>
      </c>
      <c r="BV426" s="391" t="e">
        <f t="shared" si="405"/>
        <v>#DIV/0!</v>
      </c>
      <c r="BW426" s="391" t="str">
        <f t="shared" si="406"/>
        <v xml:space="preserve"> </v>
      </c>
      <c r="BY426" s="388">
        <f t="shared" si="407"/>
        <v>2.7836035226549627</v>
      </c>
      <c r="BZ426" s="392">
        <f t="shared" si="408"/>
        <v>1.3987956807734121</v>
      </c>
      <c r="CA426" s="393">
        <f t="shared" si="409"/>
        <v>4393.575518072289</v>
      </c>
      <c r="CB426" s="390">
        <f t="shared" si="410"/>
        <v>4852.9799999999996</v>
      </c>
      <c r="CC426" s="18" t="str">
        <f t="shared" si="411"/>
        <v xml:space="preserve"> </v>
      </c>
    </row>
    <row r="427" spans="1:82" s="26" customFormat="1" ht="9" customHeight="1">
      <c r="A427" s="368">
        <v>54</v>
      </c>
      <c r="B427" s="179" t="s">
        <v>668</v>
      </c>
      <c r="C427" s="396">
        <v>1360.9</v>
      </c>
      <c r="D427" s="396"/>
      <c r="E427" s="403"/>
      <c r="F427" s="403"/>
      <c r="G427" s="184">
        <f t="shared" si="417"/>
        <v>2182203.73</v>
      </c>
      <c r="H427" s="361">
        <f t="shared" si="416"/>
        <v>0</v>
      </c>
      <c r="I427" s="190">
        <v>0</v>
      </c>
      <c r="J427" s="190">
        <v>0</v>
      </c>
      <c r="K427" s="190">
        <v>0</v>
      </c>
      <c r="L427" s="190">
        <v>0</v>
      </c>
      <c r="M427" s="190">
        <v>0</v>
      </c>
      <c r="N427" s="361">
        <v>0</v>
      </c>
      <c r="O427" s="361">
        <v>0</v>
      </c>
      <c r="P427" s="361">
        <v>0</v>
      </c>
      <c r="Q427" s="361">
        <v>0</v>
      </c>
      <c r="R427" s="361">
        <v>0</v>
      </c>
      <c r="S427" s="361">
        <v>0</v>
      </c>
      <c r="T427" s="103">
        <v>0</v>
      </c>
      <c r="U427" s="361">
        <v>0</v>
      </c>
      <c r="V427" s="403" t="s">
        <v>976</v>
      </c>
      <c r="W427" s="380">
        <v>514.29999999999995</v>
      </c>
      <c r="X427" s="361">
        <v>2086142.68</v>
      </c>
      <c r="Y427" s="380">
        <v>0</v>
      </c>
      <c r="Z427" s="380">
        <v>0</v>
      </c>
      <c r="AA427" s="380">
        <v>0</v>
      </c>
      <c r="AB427" s="380">
        <v>0</v>
      </c>
      <c r="AC427" s="380">
        <v>0</v>
      </c>
      <c r="AD427" s="380">
        <v>0</v>
      </c>
      <c r="AE427" s="380">
        <v>0</v>
      </c>
      <c r="AF427" s="380">
        <v>0</v>
      </c>
      <c r="AG427" s="380">
        <v>0</v>
      </c>
      <c r="AH427" s="380">
        <v>0</v>
      </c>
      <c r="AI427" s="380">
        <v>0</v>
      </c>
      <c r="AJ427" s="380">
        <v>62936.55</v>
      </c>
      <c r="AK427" s="380">
        <v>33124.5</v>
      </c>
      <c r="AL427" s="380">
        <v>0</v>
      </c>
      <c r="AN427" s="390">
        <f>I427/'Приложение 1.1'!I425</f>
        <v>0</v>
      </c>
      <c r="AO427" s="390" t="e">
        <f t="shared" si="383"/>
        <v>#DIV/0!</v>
      </c>
      <c r="AP427" s="390" t="e">
        <f t="shared" si="384"/>
        <v>#DIV/0!</v>
      </c>
      <c r="AQ427" s="390" t="e">
        <f t="shared" si="385"/>
        <v>#DIV/0!</v>
      </c>
      <c r="AR427" s="390" t="e">
        <f t="shared" si="386"/>
        <v>#DIV/0!</v>
      </c>
      <c r="AS427" s="390" t="e">
        <f t="shared" si="387"/>
        <v>#DIV/0!</v>
      </c>
      <c r="AT427" s="390" t="e">
        <f t="shared" si="388"/>
        <v>#DIV/0!</v>
      </c>
      <c r="AU427" s="390">
        <f t="shared" si="389"/>
        <v>4056.2758701147191</v>
      </c>
      <c r="AV427" s="390" t="e">
        <f t="shared" si="390"/>
        <v>#DIV/0!</v>
      </c>
      <c r="AW427" s="390" t="e">
        <f t="shared" si="391"/>
        <v>#DIV/0!</v>
      </c>
      <c r="AX427" s="390" t="e">
        <f t="shared" si="392"/>
        <v>#DIV/0!</v>
      </c>
      <c r="AY427" s="390">
        <f>AI427/'Приложение 1.1'!J425</f>
        <v>0</v>
      </c>
      <c r="AZ427" s="390">
        <v>766.59</v>
      </c>
      <c r="BA427" s="390">
        <v>2173.62</v>
      </c>
      <c r="BB427" s="390">
        <v>891.36</v>
      </c>
      <c r="BC427" s="390">
        <v>860.72</v>
      </c>
      <c r="BD427" s="390">
        <v>1699.83</v>
      </c>
      <c r="BE427" s="390">
        <v>1134.04</v>
      </c>
      <c r="BF427" s="390">
        <v>2338035</v>
      </c>
      <c r="BG427" s="390">
        <f t="shared" si="393"/>
        <v>4644</v>
      </c>
      <c r="BH427" s="390">
        <v>9186</v>
      </c>
      <c r="BI427" s="390">
        <v>3559.09</v>
      </c>
      <c r="BJ427" s="390">
        <v>6295.55</v>
      </c>
      <c r="BK427" s="390">
        <f t="shared" si="394"/>
        <v>934101.09</v>
      </c>
      <c r="BL427" s="391" t="str">
        <f t="shared" si="395"/>
        <v xml:space="preserve"> </v>
      </c>
      <c r="BM427" s="391" t="e">
        <f t="shared" si="396"/>
        <v>#DIV/0!</v>
      </c>
      <c r="BN427" s="391" t="e">
        <f t="shared" si="397"/>
        <v>#DIV/0!</v>
      </c>
      <c r="BO427" s="391" t="e">
        <f t="shared" si="398"/>
        <v>#DIV/0!</v>
      </c>
      <c r="BP427" s="391" t="e">
        <f t="shared" si="399"/>
        <v>#DIV/0!</v>
      </c>
      <c r="BQ427" s="391" t="e">
        <f t="shared" si="400"/>
        <v>#DIV/0!</v>
      </c>
      <c r="BR427" s="391" t="e">
        <f t="shared" si="401"/>
        <v>#DIV/0!</v>
      </c>
      <c r="BS427" s="391" t="str">
        <f t="shared" si="402"/>
        <v xml:space="preserve"> </v>
      </c>
      <c r="BT427" s="391" t="e">
        <f t="shared" si="403"/>
        <v>#DIV/0!</v>
      </c>
      <c r="BU427" s="391" t="e">
        <f t="shared" si="404"/>
        <v>#DIV/0!</v>
      </c>
      <c r="BV427" s="391" t="e">
        <f t="shared" si="405"/>
        <v>#DIV/0!</v>
      </c>
      <c r="BW427" s="391" t="str">
        <f t="shared" si="406"/>
        <v xml:space="preserve"> </v>
      </c>
      <c r="BY427" s="388">
        <f t="shared" si="407"/>
        <v>2.884082230030832</v>
      </c>
      <c r="BZ427" s="392">
        <f t="shared" si="408"/>
        <v>1.5179380158057012</v>
      </c>
      <c r="CA427" s="393">
        <f t="shared" si="409"/>
        <v>4243.0560567762013</v>
      </c>
      <c r="CB427" s="390">
        <f t="shared" si="410"/>
        <v>4852.9799999999996</v>
      </c>
      <c r="CC427" s="18" t="str">
        <f t="shared" si="411"/>
        <v xml:space="preserve"> </v>
      </c>
    </row>
    <row r="428" spans="1:82" s="26" customFormat="1" ht="9" customHeight="1">
      <c r="A428" s="368">
        <v>55</v>
      </c>
      <c r="B428" s="179" t="s">
        <v>669</v>
      </c>
      <c r="C428" s="396">
        <v>2273.4</v>
      </c>
      <c r="D428" s="396"/>
      <c r="E428" s="403"/>
      <c r="F428" s="403"/>
      <c r="G428" s="184">
        <f t="shared" si="417"/>
        <v>1076177.68</v>
      </c>
      <c r="H428" s="361">
        <f t="shared" si="416"/>
        <v>0</v>
      </c>
      <c r="I428" s="190">
        <v>0</v>
      </c>
      <c r="J428" s="190">
        <v>0</v>
      </c>
      <c r="K428" s="190">
        <v>0</v>
      </c>
      <c r="L428" s="190">
        <v>0</v>
      </c>
      <c r="M428" s="190">
        <v>0</v>
      </c>
      <c r="N428" s="361">
        <v>0</v>
      </c>
      <c r="O428" s="361">
        <v>0</v>
      </c>
      <c r="P428" s="361">
        <v>0</v>
      </c>
      <c r="Q428" s="361">
        <v>0</v>
      </c>
      <c r="R428" s="361">
        <v>0</v>
      </c>
      <c r="S428" s="361">
        <v>0</v>
      </c>
      <c r="T428" s="103">
        <v>0</v>
      </c>
      <c r="U428" s="361">
        <v>0</v>
      </c>
      <c r="V428" s="403" t="s">
        <v>975</v>
      </c>
      <c r="W428" s="380">
        <v>310</v>
      </c>
      <c r="X428" s="361">
        <v>1016879</v>
      </c>
      <c r="Y428" s="380">
        <v>0</v>
      </c>
      <c r="Z428" s="380">
        <v>0</v>
      </c>
      <c r="AA428" s="380">
        <v>0</v>
      </c>
      <c r="AB428" s="380">
        <v>0</v>
      </c>
      <c r="AC428" s="380">
        <v>0</v>
      </c>
      <c r="AD428" s="380">
        <v>0</v>
      </c>
      <c r="AE428" s="380">
        <v>0</v>
      </c>
      <c r="AF428" s="380">
        <v>0</v>
      </c>
      <c r="AG428" s="380">
        <v>0</v>
      </c>
      <c r="AH428" s="380">
        <v>0</v>
      </c>
      <c r="AI428" s="380">
        <v>0</v>
      </c>
      <c r="AJ428" s="380">
        <v>38917.949999999997</v>
      </c>
      <c r="AK428" s="380">
        <v>20380.73</v>
      </c>
      <c r="AL428" s="380">
        <v>0</v>
      </c>
      <c r="AN428" s="390">
        <f>I428/'Приложение 1.1'!I426</f>
        <v>0</v>
      </c>
      <c r="AO428" s="390" t="e">
        <f t="shared" si="383"/>
        <v>#DIV/0!</v>
      </c>
      <c r="AP428" s="390" t="e">
        <f t="shared" si="384"/>
        <v>#DIV/0!</v>
      </c>
      <c r="AQ428" s="390" t="e">
        <f t="shared" si="385"/>
        <v>#DIV/0!</v>
      </c>
      <c r="AR428" s="390" t="e">
        <f t="shared" si="386"/>
        <v>#DIV/0!</v>
      </c>
      <c r="AS428" s="390" t="e">
        <f t="shared" si="387"/>
        <v>#DIV/0!</v>
      </c>
      <c r="AT428" s="390" t="e">
        <f t="shared" si="388"/>
        <v>#DIV/0!</v>
      </c>
      <c r="AU428" s="390">
        <f t="shared" si="389"/>
        <v>3280.2548387096776</v>
      </c>
      <c r="AV428" s="390" t="e">
        <f t="shared" si="390"/>
        <v>#DIV/0!</v>
      </c>
      <c r="AW428" s="390" t="e">
        <f t="shared" si="391"/>
        <v>#DIV/0!</v>
      </c>
      <c r="AX428" s="390" t="e">
        <f t="shared" si="392"/>
        <v>#DIV/0!</v>
      </c>
      <c r="AY428" s="390">
        <f>AI428/'Приложение 1.1'!J426</f>
        <v>0</v>
      </c>
      <c r="AZ428" s="390">
        <v>766.59</v>
      </c>
      <c r="BA428" s="390">
        <v>2173.62</v>
      </c>
      <c r="BB428" s="390">
        <v>891.36</v>
      </c>
      <c r="BC428" s="390">
        <v>860.72</v>
      </c>
      <c r="BD428" s="390">
        <v>1699.83</v>
      </c>
      <c r="BE428" s="390">
        <v>1134.04</v>
      </c>
      <c r="BF428" s="390">
        <v>2338035</v>
      </c>
      <c r="BG428" s="390">
        <f t="shared" si="393"/>
        <v>4837.9799999999996</v>
      </c>
      <c r="BH428" s="390">
        <v>9186</v>
      </c>
      <c r="BI428" s="390">
        <v>3559.09</v>
      </c>
      <c r="BJ428" s="390">
        <v>6295.55</v>
      </c>
      <c r="BK428" s="390">
        <f t="shared" si="394"/>
        <v>934101.09</v>
      </c>
      <c r="BL428" s="391" t="str">
        <f t="shared" si="395"/>
        <v xml:space="preserve"> </v>
      </c>
      <c r="BM428" s="391" t="e">
        <f t="shared" si="396"/>
        <v>#DIV/0!</v>
      </c>
      <c r="BN428" s="391" t="e">
        <f t="shared" si="397"/>
        <v>#DIV/0!</v>
      </c>
      <c r="BO428" s="391" t="e">
        <f t="shared" si="398"/>
        <v>#DIV/0!</v>
      </c>
      <c r="BP428" s="391" t="e">
        <f t="shared" si="399"/>
        <v>#DIV/0!</v>
      </c>
      <c r="BQ428" s="391" t="e">
        <f t="shared" si="400"/>
        <v>#DIV/0!</v>
      </c>
      <c r="BR428" s="391" t="e">
        <f t="shared" si="401"/>
        <v>#DIV/0!</v>
      </c>
      <c r="BS428" s="391" t="str">
        <f t="shared" si="402"/>
        <v xml:space="preserve"> </v>
      </c>
      <c r="BT428" s="391" t="e">
        <f t="shared" si="403"/>
        <v>#DIV/0!</v>
      </c>
      <c r="BU428" s="391" t="e">
        <f t="shared" si="404"/>
        <v>#DIV/0!</v>
      </c>
      <c r="BV428" s="391" t="e">
        <f t="shared" si="405"/>
        <v>#DIV/0!</v>
      </c>
      <c r="BW428" s="391" t="str">
        <f t="shared" si="406"/>
        <v xml:space="preserve"> </v>
      </c>
      <c r="BY428" s="388">
        <f t="shared" si="407"/>
        <v>3.6163126891834443</v>
      </c>
      <c r="BZ428" s="392">
        <f t="shared" si="408"/>
        <v>1.8938071638876584</v>
      </c>
      <c r="CA428" s="393">
        <f t="shared" si="409"/>
        <v>3471.5409032258062</v>
      </c>
      <c r="CB428" s="390">
        <f t="shared" si="410"/>
        <v>5055.6899999999996</v>
      </c>
      <c r="CC428" s="18" t="str">
        <f t="shared" si="411"/>
        <v xml:space="preserve"> </v>
      </c>
    </row>
    <row r="429" spans="1:82" s="26" customFormat="1" ht="9" customHeight="1">
      <c r="A429" s="368">
        <v>56</v>
      </c>
      <c r="B429" s="179" t="s">
        <v>670</v>
      </c>
      <c r="C429" s="396">
        <v>3184.65</v>
      </c>
      <c r="D429" s="396"/>
      <c r="E429" s="403"/>
      <c r="F429" s="403"/>
      <c r="G429" s="184">
        <f t="shared" si="417"/>
        <v>4780360.45</v>
      </c>
      <c r="H429" s="361">
        <f t="shared" si="416"/>
        <v>0</v>
      </c>
      <c r="I429" s="190">
        <v>0</v>
      </c>
      <c r="J429" s="190">
        <v>0</v>
      </c>
      <c r="K429" s="190">
        <v>0</v>
      </c>
      <c r="L429" s="190">
        <v>0</v>
      </c>
      <c r="M429" s="190">
        <v>0</v>
      </c>
      <c r="N429" s="361">
        <v>0</v>
      </c>
      <c r="O429" s="361">
        <v>0</v>
      </c>
      <c r="P429" s="361">
        <v>0</v>
      </c>
      <c r="Q429" s="361">
        <v>0</v>
      </c>
      <c r="R429" s="361">
        <v>0</v>
      </c>
      <c r="S429" s="361">
        <v>0</v>
      </c>
      <c r="T429" s="103">
        <v>0</v>
      </c>
      <c r="U429" s="361">
        <v>0</v>
      </c>
      <c r="V429" s="403" t="s">
        <v>976</v>
      </c>
      <c r="W429" s="380">
        <v>1087.74</v>
      </c>
      <c r="X429" s="361">
        <v>4639257</v>
      </c>
      <c r="Y429" s="380">
        <v>0</v>
      </c>
      <c r="Z429" s="380">
        <v>0</v>
      </c>
      <c r="AA429" s="380">
        <v>0</v>
      </c>
      <c r="AB429" s="380">
        <v>0</v>
      </c>
      <c r="AC429" s="380">
        <v>0</v>
      </c>
      <c r="AD429" s="380">
        <v>0</v>
      </c>
      <c r="AE429" s="380">
        <v>0</v>
      </c>
      <c r="AF429" s="380">
        <v>0</v>
      </c>
      <c r="AG429" s="380">
        <v>0</v>
      </c>
      <c r="AH429" s="380">
        <v>0</v>
      </c>
      <c r="AI429" s="380">
        <v>0</v>
      </c>
      <c r="AJ429" s="380">
        <v>110549.56</v>
      </c>
      <c r="AK429" s="380">
        <v>30553.89</v>
      </c>
      <c r="AL429" s="380">
        <v>0</v>
      </c>
      <c r="AN429" s="390">
        <f>I429/'Приложение 1.1'!I427</f>
        <v>0</v>
      </c>
      <c r="AO429" s="390" t="e">
        <f t="shared" si="383"/>
        <v>#DIV/0!</v>
      </c>
      <c r="AP429" s="390" t="e">
        <f t="shared" si="384"/>
        <v>#DIV/0!</v>
      </c>
      <c r="AQ429" s="390" t="e">
        <f t="shared" si="385"/>
        <v>#DIV/0!</v>
      </c>
      <c r="AR429" s="390" t="e">
        <f t="shared" si="386"/>
        <v>#DIV/0!</v>
      </c>
      <c r="AS429" s="390" t="e">
        <f t="shared" si="387"/>
        <v>#DIV/0!</v>
      </c>
      <c r="AT429" s="390" t="e">
        <f t="shared" si="388"/>
        <v>#DIV/0!</v>
      </c>
      <c r="AU429" s="390">
        <f t="shared" si="389"/>
        <v>4265.0421975839818</v>
      </c>
      <c r="AV429" s="390" t="e">
        <f t="shared" si="390"/>
        <v>#DIV/0!</v>
      </c>
      <c r="AW429" s="390" t="e">
        <f t="shared" si="391"/>
        <v>#DIV/0!</v>
      </c>
      <c r="AX429" s="390" t="e">
        <f t="shared" si="392"/>
        <v>#DIV/0!</v>
      </c>
      <c r="AY429" s="390">
        <f>AI429/'Приложение 1.1'!J427</f>
        <v>0</v>
      </c>
      <c r="AZ429" s="390">
        <v>766.59</v>
      </c>
      <c r="BA429" s="390">
        <v>2173.62</v>
      </c>
      <c r="BB429" s="390">
        <v>891.36</v>
      </c>
      <c r="BC429" s="390">
        <v>860.72</v>
      </c>
      <c r="BD429" s="390">
        <v>1699.83</v>
      </c>
      <c r="BE429" s="390">
        <v>1134.04</v>
      </c>
      <c r="BF429" s="390">
        <v>2338035</v>
      </c>
      <c r="BG429" s="390">
        <f t="shared" si="393"/>
        <v>4644</v>
      </c>
      <c r="BH429" s="390">
        <v>9186</v>
      </c>
      <c r="BI429" s="390">
        <v>3559.09</v>
      </c>
      <c r="BJ429" s="390">
        <v>6295.55</v>
      </c>
      <c r="BK429" s="390">
        <f t="shared" si="394"/>
        <v>934101.09</v>
      </c>
      <c r="BL429" s="391" t="str">
        <f t="shared" si="395"/>
        <v xml:space="preserve"> </v>
      </c>
      <c r="BM429" s="391" t="e">
        <f t="shared" si="396"/>
        <v>#DIV/0!</v>
      </c>
      <c r="BN429" s="391" t="e">
        <f t="shared" si="397"/>
        <v>#DIV/0!</v>
      </c>
      <c r="BO429" s="391" t="e">
        <f t="shared" si="398"/>
        <v>#DIV/0!</v>
      </c>
      <c r="BP429" s="391" t="e">
        <f t="shared" si="399"/>
        <v>#DIV/0!</v>
      </c>
      <c r="BQ429" s="391" t="e">
        <f t="shared" si="400"/>
        <v>#DIV/0!</v>
      </c>
      <c r="BR429" s="391" t="e">
        <f t="shared" si="401"/>
        <v>#DIV/0!</v>
      </c>
      <c r="BS429" s="391" t="str">
        <f t="shared" si="402"/>
        <v xml:space="preserve"> </v>
      </c>
      <c r="BT429" s="391" t="e">
        <f t="shared" si="403"/>
        <v>#DIV/0!</v>
      </c>
      <c r="BU429" s="391" t="e">
        <f t="shared" si="404"/>
        <v>#DIV/0!</v>
      </c>
      <c r="BV429" s="391" t="e">
        <f t="shared" si="405"/>
        <v>#DIV/0!</v>
      </c>
      <c r="BW429" s="391" t="str">
        <f t="shared" si="406"/>
        <v xml:space="preserve"> </v>
      </c>
      <c r="BY429" s="388">
        <f t="shared" si="407"/>
        <v>2.3125779144959666</v>
      </c>
      <c r="BZ429" s="392">
        <f t="shared" si="408"/>
        <v>0.63915452233314329</v>
      </c>
      <c r="CA429" s="393">
        <f t="shared" si="409"/>
        <v>4394.7638682037987</v>
      </c>
      <c r="CB429" s="390">
        <f t="shared" si="410"/>
        <v>4852.9799999999996</v>
      </c>
      <c r="CC429" s="18" t="str">
        <f t="shared" si="411"/>
        <v xml:space="preserve"> </v>
      </c>
    </row>
    <row r="430" spans="1:82" s="26" customFormat="1" ht="9" customHeight="1">
      <c r="A430" s="368">
        <v>57</v>
      </c>
      <c r="B430" s="179" t="s">
        <v>671</v>
      </c>
      <c r="C430" s="396">
        <v>3514.8</v>
      </c>
      <c r="D430" s="396"/>
      <c r="E430" s="403"/>
      <c r="F430" s="403"/>
      <c r="G430" s="184">
        <f t="shared" si="417"/>
        <v>3933595.61</v>
      </c>
      <c r="H430" s="361">
        <f t="shared" si="416"/>
        <v>0</v>
      </c>
      <c r="I430" s="190">
        <v>0</v>
      </c>
      <c r="J430" s="190">
        <v>0</v>
      </c>
      <c r="K430" s="190">
        <v>0</v>
      </c>
      <c r="L430" s="190">
        <v>0</v>
      </c>
      <c r="M430" s="190">
        <v>0</v>
      </c>
      <c r="N430" s="361">
        <v>0</v>
      </c>
      <c r="O430" s="361">
        <v>0</v>
      </c>
      <c r="P430" s="361">
        <v>0</v>
      </c>
      <c r="Q430" s="361">
        <v>0</v>
      </c>
      <c r="R430" s="361">
        <v>0</v>
      </c>
      <c r="S430" s="361">
        <v>0</v>
      </c>
      <c r="T430" s="103">
        <v>0</v>
      </c>
      <c r="U430" s="361">
        <v>0</v>
      </c>
      <c r="V430" s="403" t="s">
        <v>975</v>
      </c>
      <c r="W430" s="380">
        <v>969.2</v>
      </c>
      <c r="X430" s="361">
        <v>3788594.99</v>
      </c>
      <c r="Y430" s="380">
        <v>0</v>
      </c>
      <c r="Z430" s="380">
        <v>0</v>
      </c>
      <c r="AA430" s="380">
        <v>0</v>
      </c>
      <c r="AB430" s="380">
        <v>0</v>
      </c>
      <c r="AC430" s="380">
        <v>0</v>
      </c>
      <c r="AD430" s="380">
        <v>0</v>
      </c>
      <c r="AE430" s="380">
        <v>0</v>
      </c>
      <c r="AF430" s="380">
        <v>0</v>
      </c>
      <c r="AG430" s="380">
        <v>0</v>
      </c>
      <c r="AH430" s="380">
        <v>0</v>
      </c>
      <c r="AI430" s="380">
        <v>0</v>
      </c>
      <c r="AJ430" s="380">
        <v>96505.43</v>
      </c>
      <c r="AK430" s="380">
        <v>48495.19</v>
      </c>
      <c r="AL430" s="380">
        <v>0</v>
      </c>
      <c r="AN430" s="390">
        <f>I430/'Приложение 1.1'!I428</f>
        <v>0</v>
      </c>
      <c r="AO430" s="390" t="e">
        <f t="shared" si="383"/>
        <v>#DIV/0!</v>
      </c>
      <c r="AP430" s="390" t="e">
        <f t="shared" si="384"/>
        <v>#DIV/0!</v>
      </c>
      <c r="AQ430" s="390" t="e">
        <f t="shared" si="385"/>
        <v>#DIV/0!</v>
      </c>
      <c r="AR430" s="390" t="e">
        <f t="shared" si="386"/>
        <v>#DIV/0!</v>
      </c>
      <c r="AS430" s="390" t="e">
        <f t="shared" si="387"/>
        <v>#DIV/0!</v>
      </c>
      <c r="AT430" s="390" t="e">
        <f t="shared" si="388"/>
        <v>#DIV/0!</v>
      </c>
      <c r="AU430" s="390">
        <f t="shared" si="389"/>
        <v>3908.9919418076765</v>
      </c>
      <c r="AV430" s="390" t="e">
        <f t="shared" si="390"/>
        <v>#DIV/0!</v>
      </c>
      <c r="AW430" s="390" t="e">
        <f t="shared" si="391"/>
        <v>#DIV/0!</v>
      </c>
      <c r="AX430" s="390" t="e">
        <f t="shared" si="392"/>
        <v>#DIV/0!</v>
      </c>
      <c r="AY430" s="390">
        <f>AI430/'Приложение 1.1'!J428</f>
        <v>0</v>
      </c>
      <c r="AZ430" s="390">
        <v>766.59</v>
      </c>
      <c r="BA430" s="390">
        <v>2173.62</v>
      </c>
      <c r="BB430" s="390">
        <v>891.36</v>
      </c>
      <c r="BC430" s="390">
        <v>860.72</v>
      </c>
      <c r="BD430" s="390">
        <v>1699.83</v>
      </c>
      <c r="BE430" s="390">
        <v>1134.04</v>
      </c>
      <c r="BF430" s="390">
        <v>2338035</v>
      </c>
      <c r="BG430" s="390">
        <f t="shared" si="393"/>
        <v>4837.9799999999996</v>
      </c>
      <c r="BH430" s="390">
        <v>9186</v>
      </c>
      <c r="BI430" s="390">
        <v>3559.09</v>
      </c>
      <c r="BJ430" s="390">
        <v>6295.55</v>
      </c>
      <c r="BK430" s="390">
        <f t="shared" si="394"/>
        <v>934101.09</v>
      </c>
      <c r="BL430" s="391" t="str">
        <f t="shared" si="395"/>
        <v xml:space="preserve"> </v>
      </c>
      <c r="BM430" s="391" t="e">
        <f t="shared" si="396"/>
        <v>#DIV/0!</v>
      </c>
      <c r="BN430" s="391" t="e">
        <f t="shared" si="397"/>
        <v>#DIV/0!</v>
      </c>
      <c r="BO430" s="391" t="e">
        <f t="shared" si="398"/>
        <v>#DIV/0!</v>
      </c>
      <c r="BP430" s="391" t="e">
        <f t="shared" si="399"/>
        <v>#DIV/0!</v>
      </c>
      <c r="BQ430" s="391" t="e">
        <f t="shared" si="400"/>
        <v>#DIV/0!</v>
      </c>
      <c r="BR430" s="391" t="e">
        <f t="shared" si="401"/>
        <v>#DIV/0!</v>
      </c>
      <c r="BS430" s="391" t="str">
        <f t="shared" si="402"/>
        <v xml:space="preserve"> </v>
      </c>
      <c r="BT430" s="391" t="e">
        <f t="shared" si="403"/>
        <v>#DIV/0!</v>
      </c>
      <c r="BU430" s="391" t="e">
        <f t="shared" si="404"/>
        <v>#DIV/0!</v>
      </c>
      <c r="BV430" s="391" t="e">
        <f t="shared" si="405"/>
        <v>#DIV/0!</v>
      </c>
      <c r="BW430" s="391" t="str">
        <f t="shared" si="406"/>
        <v xml:space="preserve"> </v>
      </c>
      <c r="BY430" s="388">
        <f t="shared" si="407"/>
        <v>2.4533642897776162</v>
      </c>
      <c r="BZ430" s="392">
        <f t="shared" si="408"/>
        <v>1.2328463525003783</v>
      </c>
      <c r="CA430" s="393">
        <f t="shared" si="409"/>
        <v>4058.600505571605</v>
      </c>
      <c r="CB430" s="390">
        <f t="shared" si="410"/>
        <v>5055.6899999999996</v>
      </c>
      <c r="CC430" s="18" t="str">
        <f t="shared" si="411"/>
        <v xml:space="preserve"> </v>
      </c>
    </row>
    <row r="431" spans="1:82" s="26" customFormat="1" ht="9" customHeight="1">
      <c r="A431" s="368">
        <v>58</v>
      </c>
      <c r="B431" s="179" t="s">
        <v>672</v>
      </c>
      <c r="C431" s="396">
        <v>3479</v>
      </c>
      <c r="D431" s="396"/>
      <c r="E431" s="403"/>
      <c r="F431" s="403"/>
      <c r="G431" s="184">
        <f t="shared" si="417"/>
        <v>3754092.64</v>
      </c>
      <c r="H431" s="361">
        <f t="shared" si="416"/>
        <v>0</v>
      </c>
      <c r="I431" s="190">
        <v>0</v>
      </c>
      <c r="J431" s="190">
        <v>0</v>
      </c>
      <c r="K431" s="190">
        <v>0</v>
      </c>
      <c r="L431" s="190">
        <v>0</v>
      </c>
      <c r="M431" s="190">
        <v>0</v>
      </c>
      <c r="N431" s="361">
        <v>0</v>
      </c>
      <c r="O431" s="361">
        <v>0</v>
      </c>
      <c r="P431" s="361">
        <v>0</v>
      </c>
      <c r="Q431" s="361">
        <v>0</v>
      </c>
      <c r="R431" s="361">
        <v>0</v>
      </c>
      <c r="S431" s="361">
        <v>0</v>
      </c>
      <c r="T431" s="103">
        <v>0</v>
      </c>
      <c r="U431" s="361">
        <v>0</v>
      </c>
      <c r="V431" s="403" t="s">
        <v>975</v>
      </c>
      <c r="W431" s="380">
        <v>979</v>
      </c>
      <c r="X431" s="361">
        <v>3582764</v>
      </c>
      <c r="Y431" s="380">
        <v>0</v>
      </c>
      <c r="Z431" s="380">
        <v>0</v>
      </c>
      <c r="AA431" s="380">
        <v>0</v>
      </c>
      <c r="AB431" s="380">
        <v>0</v>
      </c>
      <c r="AC431" s="380">
        <v>0</v>
      </c>
      <c r="AD431" s="380">
        <v>0</v>
      </c>
      <c r="AE431" s="380">
        <v>0</v>
      </c>
      <c r="AF431" s="380">
        <v>0</v>
      </c>
      <c r="AG431" s="380">
        <v>0</v>
      </c>
      <c r="AH431" s="380">
        <v>0</v>
      </c>
      <c r="AI431" s="380">
        <v>0</v>
      </c>
      <c r="AJ431" s="380">
        <v>119419.96</v>
      </c>
      <c r="AK431" s="380">
        <v>51908.68</v>
      </c>
      <c r="AL431" s="380">
        <v>0</v>
      </c>
      <c r="AN431" s="390">
        <f>I431/'Приложение 1.1'!I429</f>
        <v>0</v>
      </c>
      <c r="AO431" s="390" t="e">
        <f t="shared" si="383"/>
        <v>#DIV/0!</v>
      </c>
      <c r="AP431" s="390" t="e">
        <f t="shared" si="384"/>
        <v>#DIV/0!</v>
      </c>
      <c r="AQ431" s="390" t="e">
        <f t="shared" si="385"/>
        <v>#DIV/0!</v>
      </c>
      <c r="AR431" s="390" t="e">
        <f t="shared" si="386"/>
        <v>#DIV/0!</v>
      </c>
      <c r="AS431" s="390" t="e">
        <f t="shared" si="387"/>
        <v>#DIV/0!</v>
      </c>
      <c r="AT431" s="390" t="e">
        <f t="shared" si="388"/>
        <v>#DIV/0!</v>
      </c>
      <c r="AU431" s="390">
        <f t="shared" si="389"/>
        <v>3659.6159346271706</v>
      </c>
      <c r="AV431" s="390" t="e">
        <f t="shared" si="390"/>
        <v>#DIV/0!</v>
      </c>
      <c r="AW431" s="390" t="e">
        <f t="shared" si="391"/>
        <v>#DIV/0!</v>
      </c>
      <c r="AX431" s="390" t="e">
        <f t="shared" si="392"/>
        <v>#DIV/0!</v>
      </c>
      <c r="AY431" s="390">
        <f>AI431/'Приложение 1.1'!J429</f>
        <v>0</v>
      </c>
      <c r="AZ431" s="390">
        <v>766.59</v>
      </c>
      <c r="BA431" s="390">
        <v>2173.62</v>
      </c>
      <c r="BB431" s="390">
        <v>891.36</v>
      </c>
      <c r="BC431" s="390">
        <v>860.72</v>
      </c>
      <c r="BD431" s="390">
        <v>1699.83</v>
      </c>
      <c r="BE431" s="390">
        <v>1134.04</v>
      </c>
      <c r="BF431" s="390">
        <v>2338035</v>
      </c>
      <c r="BG431" s="390">
        <f t="shared" si="393"/>
        <v>4837.9799999999996</v>
      </c>
      <c r="BH431" s="390">
        <v>9186</v>
      </c>
      <c r="BI431" s="390">
        <v>3559.09</v>
      </c>
      <c r="BJ431" s="390">
        <v>6295.55</v>
      </c>
      <c r="BK431" s="390">
        <f t="shared" si="394"/>
        <v>934101.09</v>
      </c>
      <c r="BL431" s="391" t="str">
        <f t="shared" si="395"/>
        <v xml:space="preserve"> </v>
      </c>
      <c r="BM431" s="391" t="e">
        <f t="shared" si="396"/>
        <v>#DIV/0!</v>
      </c>
      <c r="BN431" s="391" t="e">
        <f t="shared" si="397"/>
        <v>#DIV/0!</v>
      </c>
      <c r="BO431" s="391" t="e">
        <f t="shared" si="398"/>
        <v>#DIV/0!</v>
      </c>
      <c r="BP431" s="391" t="e">
        <f t="shared" si="399"/>
        <v>#DIV/0!</v>
      </c>
      <c r="BQ431" s="391" t="e">
        <f t="shared" si="400"/>
        <v>#DIV/0!</v>
      </c>
      <c r="BR431" s="391" t="e">
        <f t="shared" si="401"/>
        <v>#DIV/0!</v>
      </c>
      <c r="BS431" s="391" t="str">
        <f t="shared" si="402"/>
        <v xml:space="preserve"> </v>
      </c>
      <c r="BT431" s="391" t="e">
        <f t="shared" si="403"/>
        <v>#DIV/0!</v>
      </c>
      <c r="BU431" s="391" t="e">
        <f t="shared" si="404"/>
        <v>#DIV/0!</v>
      </c>
      <c r="BV431" s="391" t="e">
        <f t="shared" si="405"/>
        <v>#DIV/0!</v>
      </c>
      <c r="BW431" s="391" t="str">
        <f t="shared" si="406"/>
        <v xml:space="preserve"> </v>
      </c>
      <c r="BY431" s="388">
        <f t="shared" si="407"/>
        <v>3.1810605504929681</v>
      </c>
      <c r="BZ431" s="392">
        <f t="shared" si="408"/>
        <v>1.3827224039948038</v>
      </c>
      <c r="CA431" s="393">
        <f t="shared" si="409"/>
        <v>3834.6196527068437</v>
      </c>
      <c r="CB431" s="390">
        <f t="shared" si="410"/>
        <v>5055.6899999999996</v>
      </c>
      <c r="CC431" s="18" t="str">
        <f t="shared" si="411"/>
        <v xml:space="preserve"> </v>
      </c>
    </row>
    <row r="432" spans="1:82" s="26" customFormat="1" ht="9" customHeight="1">
      <c r="A432" s="368">
        <v>59</v>
      </c>
      <c r="B432" s="179" t="s">
        <v>673</v>
      </c>
      <c r="C432" s="396">
        <v>3489</v>
      </c>
      <c r="D432" s="396"/>
      <c r="E432" s="403"/>
      <c r="F432" s="403"/>
      <c r="G432" s="184">
        <f t="shared" si="417"/>
        <v>3609490.52</v>
      </c>
      <c r="H432" s="361">
        <f t="shared" si="416"/>
        <v>0</v>
      </c>
      <c r="I432" s="190">
        <v>0</v>
      </c>
      <c r="J432" s="190">
        <v>0</v>
      </c>
      <c r="K432" s="190">
        <v>0</v>
      </c>
      <c r="L432" s="190">
        <v>0</v>
      </c>
      <c r="M432" s="190">
        <v>0</v>
      </c>
      <c r="N432" s="361">
        <v>0</v>
      </c>
      <c r="O432" s="361">
        <v>0</v>
      </c>
      <c r="P432" s="361">
        <v>0</v>
      </c>
      <c r="Q432" s="361">
        <v>0</v>
      </c>
      <c r="R432" s="361">
        <v>0</v>
      </c>
      <c r="S432" s="361">
        <v>0</v>
      </c>
      <c r="T432" s="103">
        <v>0</v>
      </c>
      <c r="U432" s="361">
        <v>0</v>
      </c>
      <c r="V432" s="403" t="s">
        <v>975</v>
      </c>
      <c r="W432" s="380">
        <v>951.21</v>
      </c>
      <c r="X432" s="361">
        <v>3452545.48</v>
      </c>
      <c r="Y432" s="380">
        <v>0</v>
      </c>
      <c r="Z432" s="380">
        <v>0</v>
      </c>
      <c r="AA432" s="380">
        <v>0</v>
      </c>
      <c r="AB432" s="380">
        <v>0</v>
      </c>
      <c r="AC432" s="380">
        <v>0</v>
      </c>
      <c r="AD432" s="380">
        <v>0</v>
      </c>
      <c r="AE432" s="380">
        <v>0</v>
      </c>
      <c r="AF432" s="380">
        <v>0</v>
      </c>
      <c r="AG432" s="380">
        <v>0</v>
      </c>
      <c r="AH432" s="380">
        <v>0</v>
      </c>
      <c r="AI432" s="380">
        <v>0</v>
      </c>
      <c r="AJ432" s="380">
        <v>118979.29</v>
      </c>
      <c r="AK432" s="380">
        <v>37965.75</v>
      </c>
      <c r="AL432" s="380">
        <v>0</v>
      </c>
      <c r="AN432" s="390">
        <f>I432/'Приложение 1.1'!I430</f>
        <v>0</v>
      </c>
      <c r="AO432" s="390" t="e">
        <f t="shared" si="383"/>
        <v>#DIV/0!</v>
      </c>
      <c r="AP432" s="390" t="e">
        <f t="shared" si="384"/>
        <v>#DIV/0!</v>
      </c>
      <c r="AQ432" s="390" t="e">
        <f t="shared" si="385"/>
        <v>#DIV/0!</v>
      </c>
      <c r="AR432" s="390" t="e">
        <f t="shared" si="386"/>
        <v>#DIV/0!</v>
      </c>
      <c r="AS432" s="390" t="e">
        <f t="shared" si="387"/>
        <v>#DIV/0!</v>
      </c>
      <c r="AT432" s="390" t="e">
        <f t="shared" si="388"/>
        <v>#DIV/0!</v>
      </c>
      <c r="AU432" s="390">
        <f t="shared" si="389"/>
        <v>3629.6353907128814</v>
      </c>
      <c r="AV432" s="390" t="e">
        <f t="shared" si="390"/>
        <v>#DIV/0!</v>
      </c>
      <c r="AW432" s="390" t="e">
        <f t="shared" si="391"/>
        <v>#DIV/0!</v>
      </c>
      <c r="AX432" s="390" t="e">
        <f t="shared" si="392"/>
        <v>#DIV/0!</v>
      </c>
      <c r="AY432" s="390">
        <f>AI432/'Приложение 1.1'!J430</f>
        <v>0</v>
      </c>
      <c r="AZ432" s="390">
        <v>766.59</v>
      </c>
      <c r="BA432" s="390">
        <v>2173.62</v>
      </c>
      <c r="BB432" s="390">
        <v>891.36</v>
      </c>
      <c r="BC432" s="390">
        <v>860.72</v>
      </c>
      <c r="BD432" s="390">
        <v>1699.83</v>
      </c>
      <c r="BE432" s="390">
        <v>1134.04</v>
      </c>
      <c r="BF432" s="390">
        <v>2338035</v>
      </c>
      <c r="BG432" s="390">
        <f t="shared" si="393"/>
        <v>4837.9799999999996</v>
      </c>
      <c r="BH432" s="390">
        <v>9186</v>
      </c>
      <c r="BI432" s="390">
        <v>3559.09</v>
      </c>
      <c r="BJ432" s="390">
        <v>6295.55</v>
      </c>
      <c r="BK432" s="390">
        <f t="shared" si="394"/>
        <v>934101.09</v>
      </c>
      <c r="BL432" s="391" t="str">
        <f t="shared" si="395"/>
        <v xml:space="preserve"> </v>
      </c>
      <c r="BM432" s="391" t="e">
        <f t="shared" si="396"/>
        <v>#DIV/0!</v>
      </c>
      <c r="BN432" s="391" t="e">
        <f t="shared" si="397"/>
        <v>#DIV/0!</v>
      </c>
      <c r="BO432" s="391" t="e">
        <f t="shared" si="398"/>
        <v>#DIV/0!</v>
      </c>
      <c r="BP432" s="391" t="e">
        <f t="shared" si="399"/>
        <v>#DIV/0!</v>
      </c>
      <c r="BQ432" s="391" t="e">
        <f t="shared" si="400"/>
        <v>#DIV/0!</v>
      </c>
      <c r="BR432" s="391" t="e">
        <f t="shared" si="401"/>
        <v>#DIV/0!</v>
      </c>
      <c r="BS432" s="391" t="str">
        <f t="shared" si="402"/>
        <v xml:space="preserve"> </v>
      </c>
      <c r="BT432" s="391" t="e">
        <f t="shared" si="403"/>
        <v>#DIV/0!</v>
      </c>
      <c r="BU432" s="391" t="e">
        <f t="shared" si="404"/>
        <v>#DIV/0!</v>
      </c>
      <c r="BV432" s="391" t="e">
        <f t="shared" si="405"/>
        <v>#DIV/0!</v>
      </c>
      <c r="BW432" s="391" t="str">
        <f t="shared" si="406"/>
        <v xml:space="preserve"> </v>
      </c>
      <c r="BY432" s="388">
        <f t="shared" si="407"/>
        <v>3.2962904138615108</v>
      </c>
      <c r="BZ432" s="392">
        <f t="shared" si="408"/>
        <v>1.0518312706359456</v>
      </c>
      <c r="CA432" s="393">
        <f t="shared" si="409"/>
        <v>3794.6305442541602</v>
      </c>
      <c r="CB432" s="390">
        <f t="shared" si="410"/>
        <v>5055.6899999999996</v>
      </c>
      <c r="CC432" s="18" t="str">
        <f t="shared" si="411"/>
        <v xml:space="preserve"> </v>
      </c>
      <c r="CD432" s="418">
        <f>CA432-CB432</f>
        <v>-1261.0594557458394</v>
      </c>
    </row>
    <row r="433" spans="1:82" s="26" customFormat="1" ht="9" customHeight="1">
      <c r="A433" s="368">
        <v>60</v>
      </c>
      <c r="B433" s="179" t="s">
        <v>674</v>
      </c>
      <c r="C433" s="396">
        <v>3498.1</v>
      </c>
      <c r="D433" s="396"/>
      <c r="E433" s="403"/>
      <c r="F433" s="403"/>
      <c r="G433" s="184">
        <f t="shared" si="417"/>
        <v>3449277.1</v>
      </c>
      <c r="H433" s="361">
        <f t="shared" si="416"/>
        <v>0</v>
      </c>
      <c r="I433" s="190">
        <v>0</v>
      </c>
      <c r="J433" s="190">
        <v>0</v>
      </c>
      <c r="K433" s="190">
        <v>0</v>
      </c>
      <c r="L433" s="190">
        <v>0</v>
      </c>
      <c r="M433" s="190">
        <v>0</v>
      </c>
      <c r="N433" s="361">
        <v>0</v>
      </c>
      <c r="O433" s="361">
        <v>0</v>
      </c>
      <c r="P433" s="361">
        <v>0</v>
      </c>
      <c r="Q433" s="361">
        <v>0</v>
      </c>
      <c r="R433" s="361">
        <v>0</v>
      </c>
      <c r="S433" s="361">
        <v>0</v>
      </c>
      <c r="T433" s="103">
        <v>0</v>
      </c>
      <c r="U433" s="361">
        <v>0</v>
      </c>
      <c r="V433" s="403" t="s">
        <v>975</v>
      </c>
      <c r="W433" s="380">
        <v>970.33</v>
      </c>
      <c r="X433" s="361">
        <v>3291460.14</v>
      </c>
      <c r="Y433" s="380">
        <v>0</v>
      </c>
      <c r="Z433" s="380">
        <v>0</v>
      </c>
      <c r="AA433" s="380">
        <v>0</v>
      </c>
      <c r="AB433" s="380">
        <v>0</v>
      </c>
      <c r="AC433" s="380">
        <v>0</v>
      </c>
      <c r="AD433" s="380">
        <v>0</v>
      </c>
      <c r="AE433" s="380">
        <v>0</v>
      </c>
      <c r="AF433" s="380">
        <v>0</v>
      </c>
      <c r="AG433" s="380">
        <v>0</v>
      </c>
      <c r="AH433" s="380">
        <v>0</v>
      </c>
      <c r="AI433" s="380">
        <v>0</v>
      </c>
      <c r="AJ433" s="380">
        <v>119640.29</v>
      </c>
      <c r="AK433" s="380">
        <v>38176.67</v>
      </c>
      <c r="AL433" s="380">
        <v>0</v>
      </c>
      <c r="AN433" s="390">
        <f>I433/'Приложение 1.1'!I431</f>
        <v>0</v>
      </c>
      <c r="AO433" s="390" t="e">
        <f t="shared" si="383"/>
        <v>#DIV/0!</v>
      </c>
      <c r="AP433" s="390" t="e">
        <f t="shared" si="384"/>
        <v>#DIV/0!</v>
      </c>
      <c r="AQ433" s="390" t="e">
        <f t="shared" si="385"/>
        <v>#DIV/0!</v>
      </c>
      <c r="AR433" s="390" t="e">
        <f t="shared" si="386"/>
        <v>#DIV/0!</v>
      </c>
      <c r="AS433" s="390" t="e">
        <f t="shared" si="387"/>
        <v>#DIV/0!</v>
      </c>
      <c r="AT433" s="390" t="e">
        <f t="shared" si="388"/>
        <v>#DIV/0!</v>
      </c>
      <c r="AU433" s="390">
        <f t="shared" si="389"/>
        <v>3392.1038615728671</v>
      </c>
      <c r="AV433" s="390" t="e">
        <f t="shared" si="390"/>
        <v>#DIV/0!</v>
      </c>
      <c r="AW433" s="390" t="e">
        <f t="shared" si="391"/>
        <v>#DIV/0!</v>
      </c>
      <c r="AX433" s="390" t="e">
        <f t="shared" si="392"/>
        <v>#DIV/0!</v>
      </c>
      <c r="AY433" s="390">
        <f>AI433/'Приложение 1.1'!J431</f>
        <v>0</v>
      </c>
      <c r="AZ433" s="390">
        <v>766.59</v>
      </c>
      <c r="BA433" s="390">
        <v>2173.62</v>
      </c>
      <c r="BB433" s="390">
        <v>891.36</v>
      </c>
      <c r="BC433" s="390">
        <v>860.72</v>
      </c>
      <c r="BD433" s="390">
        <v>1699.83</v>
      </c>
      <c r="BE433" s="390">
        <v>1134.04</v>
      </c>
      <c r="BF433" s="390">
        <v>2338035</v>
      </c>
      <c r="BG433" s="390">
        <f t="shared" si="393"/>
        <v>4837.9799999999996</v>
      </c>
      <c r="BH433" s="390">
        <v>9186</v>
      </c>
      <c r="BI433" s="390">
        <v>3559.09</v>
      </c>
      <c r="BJ433" s="390">
        <v>6295.55</v>
      </c>
      <c r="BK433" s="390">
        <f t="shared" si="394"/>
        <v>934101.09</v>
      </c>
      <c r="BL433" s="391" t="str">
        <f t="shared" si="395"/>
        <v xml:space="preserve"> </v>
      </c>
      <c r="BM433" s="391" t="e">
        <f t="shared" si="396"/>
        <v>#DIV/0!</v>
      </c>
      <c r="BN433" s="391" t="e">
        <f t="shared" si="397"/>
        <v>#DIV/0!</v>
      </c>
      <c r="BO433" s="391" t="e">
        <f t="shared" si="398"/>
        <v>#DIV/0!</v>
      </c>
      <c r="BP433" s="391" t="e">
        <f t="shared" si="399"/>
        <v>#DIV/0!</v>
      </c>
      <c r="BQ433" s="391" t="e">
        <f t="shared" si="400"/>
        <v>#DIV/0!</v>
      </c>
      <c r="BR433" s="391" t="e">
        <f t="shared" si="401"/>
        <v>#DIV/0!</v>
      </c>
      <c r="BS433" s="391" t="str">
        <f t="shared" si="402"/>
        <v xml:space="preserve"> </v>
      </c>
      <c r="BT433" s="391" t="e">
        <f t="shared" si="403"/>
        <v>#DIV/0!</v>
      </c>
      <c r="BU433" s="391" t="e">
        <f t="shared" si="404"/>
        <v>#DIV/0!</v>
      </c>
      <c r="BV433" s="391" t="e">
        <f t="shared" si="405"/>
        <v>#DIV/0!</v>
      </c>
      <c r="BW433" s="391" t="str">
        <f t="shared" si="406"/>
        <v xml:space="preserve"> </v>
      </c>
      <c r="BY433" s="388">
        <f t="shared" si="407"/>
        <v>3.4685612820147149</v>
      </c>
      <c r="BZ433" s="392">
        <f t="shared" si="408"/>
        <v>1.1068020600606427</v>
      </c>
      <c r="CA433" s="393">
        <f t="shared" si="409"/>
        <v>3554.7464264734676</v>
      </c>
      <c r="CB433" s="390">
        <f t="shared" si="410"/>
        <v>5055.6899999999996</v>
      </c>
      <c r="CC433" s="18" t="str">
        <f t="shared" si="411"/>
        <v xml:space="preserve"> </v>
      </c>
    </row>
    <row r="434" spans="1:82" s="26" customFormat="1" ht="9" customHeight="1">
      <c r="A434" s="368">
        <v>61</v>
      </c>
      <c r="B434" s="179" t="s">
        <v>675</v>
      </c>
      <c r="C434" s="396">
        <v>2384</v>
      </c>
      <c r="D434" s="396"/>
      <c r="E434" s="403"/>
      <c r="F434" s="403"/>
      <c r="G434" s="184">
        <f t="shared" si="417"/>
        <v>3778198.72</v>
      </c>
      <c r="H434" s="361">
        <f t="shared" si="416"/>
        <v>0</v>
      </c>
      <c r="I434" s="190">
        <v>0</v>
      </c>
      <c r="J434" s="190">
        <v>0</v>
      </c>
      <c r="K434" s="190">
        <v>0</v>
      </c>
      <c r="L434" s="190">
        <v>0</v>
      </c>
      <c r="M434" s="190">
        <v>0</v>
      </c>
      <c r="N434" s="361">
        <v>0</v>
      </c>
      <c r="O434" s="361">
        <v>0</v>
      </c>
      <c r="P434" s="361">
        <v>0</v>
      </c>
      <c r="Q434" s="361">
        <v>0</v>
      </c>
      <c r="R434" s="361">
        <v>0</v>
      </c>
      <c r="S434" s="361">
        <v>0</v>
      </c>
      <c r="T434" s="103">
        <v>0</v>
      </c>
      <c r="U434" s="361">
        <v>0</v>
      </c>
      <c r="V434" s="403" t="s">
        <v>975</v>
      </c>
      <c r="W434" s="380">
        <v>970</v>
      </c>
      <c r="X434" s="361">
        <v>3606553.45</v>
      </c>
      <c r="Y434" s="380">
        <v>0</v>
      </c>
      <c r="Z434" s="380">
        <v>0</v>
      </c>
      <c r="AA434" s="380">
        <v>0</v>
      </c>
      <c r="AB434" s="380">
        <v>0</v>
      </c>
      <c r="AC434" s="380">
        <v>0</v>
      </c>
      <c r="AD434" s="380">
        <v>0</v>
      </c>
      <c r="AE434" s="380">
        <v>0</v>
      </c>
      <c r="AF434" s="380">
        <v>0</v>
      </c>
      <c r="AG434" s="380">
        <v>0</v>
      </c>
      <c r="AH434" s="380">
        <v>0</v>
      </c>
      <c r="AI434" s="380">
        <v>0</v>
      </c>
      <c r="AJ434" s="380">
        <v>119640.29</v>
      </c>
      <c r="AK434" s="380">
        <v>52004.98</v>
      </c>
      <c r="AL434" s="380">
        <v>0</v>
      </c>
      <c r="AN434" s="390">
        <f>I434/'Приложение 1.1'!I432</f>
        <v>0</v>
      </c>
      <c r="AO434" s="390" t="e">
        <f t="shared" si="383"/>
        <v>#DIV/0!</v>
      </c>
      <c r="AP434" s="390" t="e">
        <f t="shared" si="384"/>
        <v>#DIV/0!</v>
      </c>
      <c r="AQ434" s="390" t="e">
        <f t="shared" si="385"/>
        <v>#DIV/0!</v>
      </c>
      <c r="AR434" s="390" t="e">
        <f t="shared" si="386"/>
        <v>#DIV/0!</v>
      </c>
      <c r="AS434" s="390" t="e">
        <f t="shared" si="387"/>
        <v>#DIV/0!</v>
      </c>
      <c r="AT434" s="390" t="e">
        <f t="shared" si="388"/>
        <v>#DIV/0!</v>
      </c>
      <c r="AU434" s="390">
        <f t="shared" si="389"/>
        <v>3718.0963402061857</v>
      </c>
      <c r="AV434" s="390" t="e">
        <f t="shared" si="390"/>
        <v>#DIV/0!</v>
      </c>
      <c r="AW434" s="390" t="e">
        <f t="shared" si="391"/>
        <v>#DIV/0!</v>
      </c>
      <c r="AX434" s="390" t="e">
        <f t="shared" si="392"/>
        <v>#DIV/0!</v>
      </c>
      <c r="AY434" s="390">
        <f>AI434/'Приложение 1.1'!J432</f>
        <v>0</v>
      </c>
      <c r="AZ434" s="390">
        <v>766.59</v>
      </c>
      <c r="BA434" s="390">
        <v>2173.62</v>
      </c>
      <c r="BB434" s="390">
        <v>891.36</v>
      </c>
      <c r="BC434" s="390">
        <v>860.72</v>
      </c>
      <c r="BD434" s="390">
        <v>1699.83</v>
      </c>
      <c r="BE434" s="390">
        <v>1134.04</v>
      </c>
      <c r="BF434" s="390">
        <v>2338035</v>
      </c>
      <c r="BG434" s="390">
        <f t="shared" si="393"/>
        <v>4837.9799999999996</v>
      </c>
      <c r="BH434" s="390">
        <v>9186</v>
      </c>
      <c r="BI434" s="390">
        <v>3559.09</v>
      </c>
      <c r="BJ434" s="390">
        <v>6295.55</v>
      </c>
      <c r="BK434" s="390">
        <f t="shared" si="394"/>
        <v>934101.09</v>
      </c>
      <c r="BL434" s="391" t="str">
        <f t="shared" si="395"/>
        <v xml:space="preserve"> </v>
      </c>
      <c r="BM434" s="391" t="e">
        <f t="shared" si="396"/>
        <v>#DIV/0!</v>
      </c>
      <c r="BN434" s="391" t="e">
        <f t="shared" si="397"/>
        <v>#DIV/0!</v>
      </c>
      <c r="BO434" s="391" t="e">
        <f t="shared" si="398"/>
        <v>#DIV/0!</v>
      </c>
      <c r="BP434" s="391" t="e">
        <f t="shared" si="399"/>
        <v>#DIV/0!</v>
      </c>
      <c r="BQ434" s="391" t="e">
        <f t="shared" si="400"/>
        <v>#DIV/0!</v>
      </c>
      <c r="BR434" s="391" t="e">
        <f t="shared" si="401"/>
        <v>#DIV/0!</v>
      </c>
      <c r="BS434" s="391" t="str">
        <f t="shared" si="402"/>
        <v xml:space="preserve"> </v>
      </c>
      <c r="BT434" s="391" t="e">
        <f t="shared" si="403"/>
        <v>#DIV/0!</v>
      </c>
      <c r="BU434" s="391" t="e">
        <f t="shared" si="404"/>
        <v>#DIV/0!</v>
      </c>
      <c r="BV434" s="391" t="e">
        <f t="shared" si="405"/>
        <v>#DIV/0!</v>
      </c>
      <c r="BW434" s="391" t="str">
        <f t="shared" si="406"/>
        <v xml:space="preserve"> </v>
      </c>
      <c r="BY434" s="388">
        <f t="shared" si="407"/>
        <v>3.1665960121864631</v>
      </c>
      <c r="BZ434" s="392">
        <f t="shared" si="408"/>
        <v>1.3764490397159417</v>
      </c>
      <c r="CA434" s="393">
        <f t="shared" si="409"/>
        <v>3895.0502268041241</v>
      </c>
      <c r="CB434" s="390">
        <f t="shared" si="410"/>
        <v>5055.6899999999996</v>
      </c>
      <c r="CC434" s="18" t="str">
        <f t="shared" si="411"/>
        <v xml:space="preserve"> </v>
      </c>
    </row>
    <row r="435" spans="1:82" s="26" customFormat="1" ht="9" customHeight="1">
      <c r="A435" s="368">
        <v>62</v>
      </c>
      <c r="B435" s="179" t="s">
        <v>676</v>
      </c>
      <c r="C435" s="396">
        <v>3305.77</v>
      </c>
      <c r="D435" s="396"/>
      <c r="E435" s="403"/>
      <c r="F435" s="403"/>
      <c r="G435" s="184">
        <f t="shared" si="417"/>
        <v>3592642.9</v>
      </c>
      <c r="H435" s="361">
        <f t="shared" si="416"/>
        <v>0</v>
      </c>
      <c r="I435" s="190">
        <v>0</v>
      </c>
      <c r="J435" s="190">
        <v>0</v>
      </c>
      <c r="K435" s="190">
        <v>0</v>
      </c>
      <c r="L435" s="190">
        <v>0</v>
      </c>
      <c r="M435" s="190">
        <v>0</v>
      </c>
      <c r="N435" s="361">
        <v>0</v>
      </c>
      <c r="O435" s="361">
        <v>0</v>
      </c>
      <c r="P435" s="361">
        <v>0</v>
      </c>
      <c r="Q435" s="361">
        <v>0</v>
      </c>
      <c r="R435" s="361">
        <v>0</v>
      </c>
      <c r="S435" s="361">
        <v>0</v>
      </c>
      <c r="T435" s="103">
        <v>0</v>
      </c>
      <c r="U435" s="361">
        <v>0</v>
      </c>
      <c r="V435" s="403" t="s">
        <v>975</v>
      </c>
      <c r="W435" s="380">
        <v>935.2</v>
      </c>
      <c r="X435" s="361">
        <v>3419234.4</v>
      </c>
      <c r="Y435" s="380">
        <v>0</v>
      </c>
      <c r="Z435" s="380">
        <v>0</v>
      </c>
      <c r="AA435" s="380">
        <v>0</v>
      </c>
      <c r="AB435" s="380">
        <v>0</v>
      </c>
      <c r="AC435" s="380">
        <v>0</v>
      </c>
      <c r="AD435" s="380">
        <v>0</v>
      </c>
      <c r="AE435" s="380">
        <v>0</v>
      </c>
      <c r="AF435" s="380">
        <v>0</v>
      </c>
      <c r="AG435" s="380">
        <v>0</v>
      </c>
      <c r="AH435" s="380">
        <v>0</v>
      </c>
      <c r="AI435" s="380">
        <v>0</v>
      </c>
      <c r="AJ435" s="380">
        <v>113808.69</v>
      </c>
      <c r="AK435" s="380">
        <v>59599.81</v>
      </c>
      <c r="AL435" s="380">
        <v>0</v>
      </c>
      <c r="AN435" s="390">
        <f>I435/'Приложение 1.1'!I433</f>
        <v>0</v>
      </c>
      <c r="AO435" s="390" t="e">
        <f t="shared" si="383"/>
        <v>#DIV/0!</v>
      </c>
      <c r="AP435" s="390" t="e">
        <f t="shared" si="384"/>
        <v>#DIV/0!</v>
      </c>
      <c r="AQ435" s="390" t="e">
        <f t="shared" si="385"/>
        <v>#DIV/0!</v>
      </c>
      <c r="AR435" s="390" t="e">
        <f t="shared" si="386"/>
        <v>#DIV/0!</v>
      </c>
      <c r="AS435" s="390" t="e">
        <f t="shared" si="387"/>
        <v>#DIV/0!</v>
      </c>
      <c r="AT435" s="390" t="e">
        <f t="shared" si="388"/>
        <v>#DIV/0!</v>
      </c>
      <c r="AU435" s="390">
        <f t="shared" si="389"/>
        <v>3656.1531223267748</v>
      </c>
      <c r="AV435" s="390" t="e">
        <f t="shared" si="390"/>
        <v>#DIV/0!</v>
      </c>
      <c r="AW435" s="390" t="e">
        <f t="shared" si="391"/>
        <v>#DIV/0!</v>
      </c>
      <c r="AX435" s="390" t="e">
        <f t="shared" si="392"/>
        <v>#DIV/0!</v>
      </c>
      <c r="AY435" s="390">
        <f>AI435/'Приложение 1.1'!J433</f>
        <v>0</v>
      </c>
      <c r="AZ435" s="390">
        <v>766.59</v>
      </c>
      <c r="BA435" s="390">
        <v>2173.62</v>
      </c>
      <c r="BB435" s="390">
        <v>891.36</v>
      </c>
      <c r="BC435" s="390">
        <v>860.72</v>
      </c>
      <c r="BD435" s="390">
        <v>1699.83</v>
      </c>
      <c r="BE435" s="390">
        <v>1134.04</v>
      </c>
      <c r="BF435" s="390">
        <v>2338035</v>
      </c>
      <c r="BG435" s="390">
        <f t="shared" si="393"/>
        <v>4837.9799999999996</v>
      </c>
      <c r="BH435" s="390">
        <v>9186</v>
      </c>
      <c r="BI435" s="390">
        <v>3559.09</v>
      </c>
      <c r="BJ435" s="390">
        <v>6295.55</v>
      </c>
      <c r="BK435" s="390">
        <f t="shared" si="394"/>
        <v>934101.09</v>
      </c>
      <c r="BL435" s="391" t="str">
        <f t="shared" si="395"/>
        <v xml:space="preserve"> </v>
      </c>
      <c r="BM435" s="391" t="e">
        <f t="shared" si="396"/>
        <v>#DIV/0!</v>
      </c>
      <c r="BN435" s="391" t="e">
        <f t="shared" si="397"/>
        <v>#DIV/0!</v>
      </c>
      <c r="BO435" s="391" t="e">
        <f t="shared" si="398"/>
        <v>#DIV/0!</v>
      </c>
      <c r="BP435" s="391" t="e">
        <f t="shared" si="399"/>
        <v>#DIV/0!</v>
      </c>
      <c r="BQ435" s="391" t="e">
        <f t="shared" si="400"/>
        <v>#DIV/0!</v>
      </c>
      <c r="BR435" s="391" t="e">
        <f t="shared" si="401"/>
        <v>#DIV/0!</v>
      </c>
      <c r="BS435" s="391" t="str">
        <f t="shared" si="402"/>
        <v xml:space="preserve"> </v>
      </c>
      <c r="BT435" s="391" t="e">
        <f t="shared" si="403"/>
        <v>#DIV/0!</v>
      </c>
      <c r="BU435" s="391" t="e">
        <f t="shared" si="404"/>
        <v>#DIV/0!</v>
      </c>
      <c r="BV435" s="391" t="e">
        <f t="shared" si="405"/>
        <v>#DIV/0!</v>
      </c>
      <c r="BW435" s="391" t="str">
        <f t="shared" si="406"/>
        <v xml:space="preserve"> </v>
      </c>
      <c r="BY435" s="388">
        <f t="shared" si="407"/>
        <v>3.1678263932104134</v>
      </c>
      <c r="BZ435" s="392">
        <f t="shared" si="408"/>
        <v>1.6589405532066657</v>
      </c>
      <c r="CA435" s="393">
        <f t="shared" si="409"/>
        <v>3841.5770958083831</v>
      </c>
      <c r="CB435" s="390">
        <f t="shared" si="410"/>
        <v>5055.6899999999996</v>
      </c>
      <c r="CC435" s="18" t="str">
        <f t="shared" si="411"/>
        <v xml:space="preserve"> </v>
      </c>
    </row>
    <row r="436" spans="1:82" s="26" customFormat="1" ht="9" customHeight="1">
      <c r="A436" s="368">
        <v>63</v>
      </c>
      <c r="B436" s="179" t="s">
        <v>677</v>
      </c>
      <c r="C436" s="396">
        <v>3494.9</v>
      </c>
      <c r="D436" s="396"/>
      <c r="E436" s="403"/>
      <c r="F436" s="403"/>
      <c r="G436" s="184">
        <f t="shared" si="417"/>
        <v>4581418.22</v>
      </c>
      <c r="H436" s="361">
        <f t="shared" si="416"/>
        <v>0</v>
      </c>
      <c r="I436" s="190">
        <v>0</v>
      </c>
      <c r="J436" s="190">
        <v>0</v>
      </c>
      <c r="K436" s="190">
        <v>0</v>
      </c>
      <c r="L436" s="190">
        <v>0</v>
      </c>
      <c r="M436" s="190">
        <v>0</v>
      </c>
      <c r="N436" s="361">
        <v>0</v>
      </c>
      <c r="O436" s="361">
        <v>0</v>
      </c>
      <c r="P436" s="361">
        <v>0</v>
      </c>
      <c r="Q436" s="361">
        <v>0</v>
      </c>
      <c r="R436" s="361">
        <v>0</v>
      </c>
      <c r="S436" s="361">
        <v>0</v>
      </c>
      <c r="T436" s="103">
        <v>0</v>
      </c>
      <c r="U436" s="361">
        <v>0</v>
      </c>
      <c r="V436" s="403" t="s">
        <v>975</v>
      </c>
      <c r="W436" s="380">
        <v>976.5</v>
      </c>
      <c r="X436" s="361">
        <v>4395235.68</v>
      </c>
      <c r="Y436" s="380">
        <v>0</v>
      </c>
      <c r="Z436" s="380">
        <v>0</v>
      </c>
      <c r="AA436" s="380">
        <v>0</v>
      </c>
      <c r="AB436" s="380">
        <v>0</v>
      </c>
      <c r="AC436" s="380">
        <v>0</v>
      </c>
      <c r="AD436" s="380">
        <v>0</v>
      </c>
      <c r="AE436" s="380">
        <v>0</v>
      </c>
      <c r="AF436" s="380">
        <v>0</v>
      </c>
      <c r="AG436" s="380">
        <v>0</v>
      </c>
      <c r="AH436" s="380">
        <v>0</v>
      </c>
      <c r="AI436" s="380">
        <v>0</v>
      </c>
      <c r="AJ436" s="380">
        <v>129775.56</v>
      </c>
      <c r="AK436" s="380">
        <v>56406.98</v>
      </c>
      <c r="AL436" s="380">
        <v>0</v>
      </c>
      <c r="AN436" s="390">
        <f>I436/'Приложение 1.1'!I434</f>
        <v>0</v>
      </c>
      <c r="AO436" s="390" t="e">
        <f t="shared" ref="AO436:AO498" si="418">K436/J436</f>
        <v>#DIV/0!</v>
      </c>
      <c r="AP436" s="390" t="e">
        <f t="shared" ref="AP436:AP498" si="419">M436/L436</f>
        <v>#DIV/0!</v>
      </c>
      <c r="AQ436" s="390" t="e">
        <f t="shared" ref="AQ436:AQ498" si="420">O436/N436</f>
        <v>#DIV/0!</v>
      </c>
      <c r="AR436" s="390" t="e">
        <f t="shared" ref="AR436:AR498" si="421">Q436/P436</f>
        <v>#DIV/0!</v>
      </c>
      <c r="AS436" s="390" t="e">
        <f t="shared" ref="AS436:AS498" si="422">S436/R436</f>
        <v>#DIV/0!</v>
      </c>
      <c r="AT436" s="390" t="e">
        <f t="shared" ref="AT436:AT498" si="423">U436/T436</f>
        <v>#DIV/0!</v>
      </c>
      <c r="AU436" s="390">
        <f t="shared" ref="AU436:AU498" si="424">X436/W436</f>
        <v>4501.0094009216591</v>
      </c>
      <c r="AV436" s="390" t="e">
        <f t="shared" ref="AV436:AV498" si="425">Z436/Y436</f>
        <v>#DIV/0!</v>
      </c>
      <c r="AW436" s="390" t="e">
        <f t="shared" ref="AW436:AW498" si="426">AB436/AA436</f>
        <v>#DIV/0!</v>
      </c>
      <c r="AX436" s="390" t="e">
        <f t="shared" ref="AX436:AX498" si="427">AH436/AG436</f>
        <v>#DIV/0!</v>
      </c>
      <c r="AY436" s="390">
        <f>AI436/'Приложение 1.1'!J434</f>
        <v>0</v>
      </c>
      <c r="AZ436" s="390">
        <v>766.59</v>
      </c>
      <c r="BA436" s="390">
        <v>2173.62</v>
      </c>
      <c r="BB436" s="390">
        <v>891.36</v>
      </c>
      <c r="BC436" s="390">
        <v>860.72</v>
      </c>
      <c r="BD436" s="390">
        <v>1699.83</v>
      </c>
      <c r="BE436" s="390">
        <v>1134.04</v>
      </c>
      <c r="BF436" s="390">
        <v>2338035</v>
      </c>
      <c r="BG436" s="390">
        <f t="shared" ref="BG436:BG498" si="428">IF(V436="ПК",4837.98,4644)</f>
        <v>4837.9799999999996</v>
      </c>
      <c r="BH436" s="390">
        <v>9186</v>
      </c>
      <c r="BI436" s="390">
        <v>3559.09</v>
      </c>
      <c r="BJ436" s="390">
        <v>6295.55</v>
      </c>
      <c r="BK436" s="390">
        <f t="shared" ref="BK436:BK498" si="429">105042.09+358512+470547</f>
        <v>934101.09</v>
      </c>
      <c r="BL436" s="391" t="str">
        <f t="shared" ref="BL436:BL498" si="430">IF(AN436&gt;AZ436, "+", " ")</f>
        <v xml:space="preserve"> </v>
      </c>
      <c r="BM436" s="391" t="e">
        <f t="shared" ref="BM436:BM498" si="431">IF(AO436&gt;BA436, "+", " ")</f>
        <v>#DIV/0!</v>
      </c>
      <c r="BN436" s="391" t="e">
        <f t="shared" ref="BN436:BN498" si="432">IF(AP436&gt;BB436, "+", " ")</f>
        <v>#DIV/0!</v>
      </c>
      <c r="BO436" s="391" t="e">
        <f t="shared" ref="BO436:BO498" si="433">IF(AQ436&gt;BC436, "+", " ")</f>
        <v>#DIV/0!</v>
      </c>
      <c r="BP436" s="391" t="e">
        <f t="shared" ref="BP436:BP498" si="434">IF(AR436&gt;BD436, "+", " ")</f>
        <v>#DIV/0!</v>
      </c>
      <c r="BQ436" s="391" t="e">
        <f t="shared" ref="BQ436:BQ498" si="435">IF(AS436&gt;BE436, "+", " ")</f>
        <v>#DIV/0!</v>
      </c>
      <c r="BR436" s="391" t="e">
        <f t="shared" ref="BR436:BR498" si="436">IF(AT436&gt;BF436, "+", " ")</f>
        <v>#DIV/0!</v>
      </c>
      <c r="BS436" s="391" t="str">
        <f t="shared" ref="BS436:BS498" si="437">IF(AU436&gt;BG436, "+", " ")</f>
        <v xml:space="preserve"> </v>
      </c>
      <c r="BT436" s="391" t="e">
        <f t="shared" ref="BT436:BT498" si="438">IF(AV436&gt;BH436, "+", " ")</f>
        <v>#DIV/0!</v>
      </c>
      <c r="BU436" s="391" t="e">
        <f t="shared" ref="BU436:BU498" si="439">IF(AW436&gt;BI436, "+", " ")</f>
        <v>#DIV/0!</v>
      </c>
      <c r="BV436" s="391" t="e">
        <f t="shared" ref="BV436:BV498" si="440">IF(AX436&gt;BJ436, "+", " ")</f>
        <v>#DIV/0!</v>
      </c>
      <c r="BW436" s="391" t="str">
        <f t="shared" ref="BW436:BW498" si="441">IF(AY436&gt;BK436, "+", " ")</f>
        <v xml:space="preserve"> </v>
      </c>
      <c r="BY436" s="388">
        <f t="shared" ref="BY436:BY498" si="442">AJ436/G436*100</f>
        <v>2.8326503665059422</v>
      </c>
      <c r="BZ436" s="392">
        <f t="shared" ref="BZ436:BZ498" si="443">AK436/G436*100</f>
        <v>1.231212198741376</v>
      </c>
      <c r="CA436" s="393">
        <f t="shared" ref="CA436:CA498" si="444">G436/W436</f>
        <v>4691.672524321556</v>
      </c>
      <c r="CB436" s="390">
        <f t="shared" ref="CB436:CB498" si="445">IF(V436="ПК",5055.69,4852.98)</f>
        <v>5055.6899999999996</v>
      </c>
      <c r="CC436" s="18" t="str">
        <f t="shared" ref="CC436:CC498" si="446">IF(CA436&gt;CB436, "+", " ")</f>
        <v xml:space="preserve"> </v>
      </c>
    </row>
    <row r="437" spans="1:82" s="26" customFormat="1" ht="9" customHeight="1">
      <c r="A437" s="368">
        <v>64</v>
      </c>
      <c r="B437" s="179" t="s">
        <v>678</v>
      </c>
      <c r="C437" s="396">
        <v>3197.9</v>
      </c>
      <c r="D437" s="396"/>
      <c r="E437" s="403"/>
      <c r="F437" s="403"/>
      <c r="G437" s="184">
        <f t="shared" si="417"/>
        <v>2948451.4</v>
      </c>
      <c r="H437" s="361">
        <f t="shared" si="416"/>
        <v>0</v>
      </c>
      <c r="I437" s="190">
        <v>0</v>
      </c>
      <c r="J437" s="190">
        <v>0</v>
      </c>
      <c r="K437" s="190">
        <v>0</v>
      </c>
      <c r="L437" s="190">
        <v>0</v>
      </c>
      <c r="M437" s="190">
        <v>0</v>
      </c>
      <c r="N437" s="361">
        <v>0</v>
      </c>
      <c r="O437" s="361">
        <v>0</v>
      </c>
      <c r="P437" s="361">
        <v>0</v>
      </c>
      <c r="Q437" s="361">
        <v>0</v>
      </c>
      <c r="R437" s="361">
        <v>0</v>
      </c>
      <c r="S437" s="361">
        <v>0</v>
      </c>
      <c r="T437" s="103">
        <v>0</v>
      </c>
      <c r="U437" s="361">
        <v>0</v>
      </c>
      <c r="V437" s="403" t="s">
        <v>975</v>
      </c>
      <c r="W437" s="380">
        <v>903.47</v>
      </c>
      <c r="X437" s="361">
        <v>2814030.88</v>
      </c>
      <c r="Y437" s="380">
        <v>0</v>
      </c>
      <c r="Z437" s="380">
        <v>0</v>
      </c>
      <c r="AA437" s="380">
        <v>0</v>
      </c>
      <c r="AB437" s="380">
        <v>0</v>
      </c>
      <c r="AC437" s="380">
        <v>0</v>
      </c>
      <c r="AD437" s="380">
        <v>0</v>
      </c>
      <c r="AE437" s="380">
        <v>0</v>
      </c>
      <c r="AF437" s="380">
        <v>0</v>
      </c>
      <c r="AG437" s="380">
        <v>0</v>
      </c>
      <c r="AH437" s="380">
        <v>0</v>
      </c>
      <c r="AI437" s="380">
        <v>0</v>
      </c>
      <c r="AJ437" s="380">
        <v>101903.56</v>
      </c>
      <c r="AK437" s="380">
        <v>32516.959999999999</v>
      </c>
      <c r="AL437" s="380">
        <v>0</v>
      </c>
      <c r="AN437" s="390">
        <f>I437/'Приложение 1.1'!I435</f>
        <v>0</v>
      </c>
      <c r="AO437" s="390" t="e">
        <f t="shared" si="418"/>
        <v>#DIV/0!</v>
      </c>
      <c r="AP437" s="390" t="e">
        <f t="shared" si="419"/>
        <v>#DIV/0!</v>
      </c>
      <c r="AQ437" s="390" t="e">
        <f t="shared" si="420"/>
        <v>#DIV/0!</v>
      </c>
      <c r="AR437" s="390" t="e">
        <f t="shared" si="421"/>
        <v>#DIV/0!</v>
      </c>
      <c r="AS437" s="390" t="e">
        <f t="shared" si="422"/>
        <v>#DIV/0!</v>
      </c>
      <c r="AT437" s="390" t="e">
        <f t="shared" si="423"/>
        <v>#DIV/0!</v>
      </c>
      <c r="AU437" s="390">
        <f t="shared" si="424"/>
        <v>3114.6921093118749</v>
      </c>
      <c r="AV437" s="390" t="e">
        <f t="shared" si="425"/>
        <v>#DIV/0!</v>
      </c>
      <c r="AW437" s="390" t="e">
        <f t="shared" si="426"/>
        <v>#DIV/0!</v>
      </c>
      <c r="AX437" s="390" t="e">
        <f t="shared" si="427"/>
        <v>#DIV/0!</v>
      </c>
      <c r="AY437" s="390">
        <f>AI437/'Приложение 1.1'!J435</f>
        <v>0</v>
      </c>
      <c r="AZ437" s="390">
        <v>766.59</v>
      </c>
      <c r="BA437" s="390">
        <v>2173.62</v>
      </c>
      <c r="BB437" s="390">
        <v>891.36</v>
      </c>
      <c r="BC437" s="390">
        <v>860.72</v>
      </c>
      <c r="BD437" s="390">
        <v>1699.83</v>
      </c>
      <c r="BE437" s="390">
        <v>1134.04</v>
      </c>
      <c r="BF437" s="390">
        <v>2338035</v>
      </c>
      <c r="BG437" s="390">
        <f t="shared" si="428"/>
        <v>4837.9799999999996</v>
      </c>
      <c r="BH437" s="390">
        <v>9186</v>
      </c>
      <c r="BI437" s="390">
        <v>3559.09</v>
      </c>
      <c r="BJ437" s="390">
        <v>6295.55</v>
      </c>
      <c r="BK437" s="390">
        <f t="shared" si="429"/>
        <v>934101.09</v>
      </c>
      <c r="BL437" s="391" t="str">
        <f t="shared" si="430"/>
        <v xml:space="preserve"> </v>
      </c>
      <c r="BM437" s="391" t="e">
        <f t="shared" si="431"/>
        <v>#DIV/0!</v>
      </c>
      <c r="BN437" s="391" t="e">
        <f t="shared" si="432"/>
        <v>#DIV/0!</v>
      </c>
      <c r="BO437" s="391" t="e">
        <f t="shared" si="433"/>
        <v>#DIV/0!</v>
      </c>
      <c r="BP437" s="391" t="e">
        <f t="shared" si="434"/>
        <v>#DIV/0!</v>
      </c>
      <c r="BQ437" s="391" t="e">
        <f t="shared" si="435"/>
        <v>#DIV/0!</v>
      </c>
      <c r="BR437" s="391" t="e">
        <f t="shared" si="436"/>
        <v>#DIV/0!</v>
      </c>
      <c r="BS437" s="391" t="str">
        <f t="shared" si="437"/>
        <v xml:space="preserve"> </v>
      </c>
      <c r="BT437" s="391" t="e">
        <f t="shared" si="438"/>
        <v>#DIV/0!</v>
      </c>
      <c r="BU437" s="391" t="e">
        <f t="shared" si="439"/>
        <v>#DIV/0!</v>
      </c>
      <c r="BV437" s="391" t="e">
        <f t="shared" si="440"/>
        <v>#DIV/0!</v>
      </c>
      <c r="BW437" s="391" t="str">
        <f t="shared" si="441"/>
        <v xml:space="preserve"> </v>
      </c>
      <c r="BY437" s="388">
        <f t="shared" si="442"/>
        <v>3.4561722808115474</v>
      </c>
      <c r="BZ437" s="392">
        <f t="shared" si="443"/>
        <v>1.102848770035687</v>
      </c>
      <c r="CA437" s="393">
        <f t="shared" si="444"/>
        <v>3263.4746034732752</v>
      </c>
      <c r="CB437" s="390">
        <f t="shared" si="445"/>
        <v>5055.6899999999996</v>
      </c>
      <c r="CC437" s="18" t="str">
        <f t="shared" si="446"/>
        <v xml:space="preserve"> </v>
      </c>
    </row>
    <row r="438" spans="1:82" s="26" customFormat="1" ht="9" customHeight="1">
      <c r="A438" s="368">
        <v>65</v>
      </c>
      <c r="B438" s="179" t="s">
        <v>679</v>
      </c>
      <c r="C438" s="396">
        <v>4490</v>
      </c>
      <c r="D438" s="396"/>
      <c r="E438" s="403"/>
      <c r="F438" s="403"/>
      <c r="G438" s="184">
        <f t="shared" si="417"/>
        <v>7425856.4500000002</v>
      </c>
      <c r="H438" s="361">
        <f t="shared" si="416"/>
        <v>0</v>
      </c>
      <c r="I438" s="190">
        <v>0</v>
      </c>
      <c r="J438" s="190">
        <v>0</v>
      </c>
      <c r="K438" s="190">
        <v>0</v>
      </c>
      <c r="L438" s="190">
        <v>0</v>
      </c>
      <c r="M438" s="190">
        <v>0</v>
      </c>
      <c r="N438" s="361">
        <v>0</v>
      </c>
      <c r="O438" s="361">
        <v>0</v>
      </c>
      <c r="P438" s="361">
        <v>0</v>
      </c>
      <c r="Q438" s="361">
        <v>0</v>
      </c>
      <c r="R438" s="361">
        <v>0</v>
      </c>
      <c r="S438" s="361">
        <v>0</v>
      </c>
      <c r="T438" s="103">
        <v>0</v>
      </c>
      <c r="U438" s="361">
        <v>0</v>
      </c>
      <c r="V438" s="403" t="s">
        <v>975</v>
      </c>
      <c r="W438" s="380">
        <v>1819.1</v>
      </c>
      <c r="X438" s="361">
        <v>7138878.1399999997</v>
      </c>
      <c r="Y438" s="380">
        <v>0</v>
      </c>
      <c r="Z438" s="380">
        <v>0</v>
      </c>
      <c r="AA438" s="380">
        <v>0</v>
      </c>
      <c r="AB438" s="380">
        <v>0</v>
      </c>
      <c r="AC438" s="380">
        <v>0</v>
      </c>
      <c r="AD438" s="380">
        <v>0</v>
      </c>
      <c r="AE438" s="380">
        <v>0</v>
      </c>
      <c r="AF438" s="380">
        <v>0</v>
      </c>
      <c r="AG438" s="380">
        <v>0</v>
      </c>
      <c r="AH438" s="380">
        <v>0</v>
      </c>
      <c r="AI438" s="380">
        <v>0</v>
      </c>
      <c r="AJ438" s="380">
        <v>202154.64</v>
      </c>
      <c r="AK438" s="380">
        <v>84823.67</v>
      </c>
      <c r="AL438" s="380">
        <v>0</v>
      </c>
      <c r="AN438" s="390">
        <f>I438/'Приложение 1.1'!I436</f>
        <v>0</v>
      </c>
      <c r="AO438" s="390" t="e">
        <f t="shared" si="418"/>
        <v>#DIV/0!</v>
      </c>
      <c r="AP438" s="390" t="e">
        <f t="shared" si="419"/>
        <v>#DIV/0!</v>
      </c>
      <c r="AQ438" s="390" t="e">
        <f t="shared" si="420"/>
        <v>#DIV/0!</v>
      </c>
      <c r="AR438" s="390" t="e">
        <f t="shared" si="421"/>
        <v>#DIV/0!</v>
      </c>
      <c r="AS438" s="390" t="e">
        <f t="shared" si="422"/>
        <v>#DIV/0!</v>
      </c>
      <c r="AT438" s="390" t="e">
        <f t="shared" si="423"/>
        <v>#DIV/0!</v>
      </c>
      <c r="AU438" s="390">
        <f t="shared" si="424"/>
        <v>3924.4011544170194</v>
      </c>
      <c r="AV438" s="390" t="e">
        <f t="shared" si="425"/>
        <v>#DIV/0!</v>
      </c>
      <c r="AW438" s="390" t="e">
        <f t="shared" si="426"/>
        <v>#DIV/0!</v>
      </c>
      <c r="AX438" s="390" t="e">
        <f t="shared" si="427"/>
        <v>#DIV/0!</v>
      </c>
      <c r="AY438" s="390">
        <f>AI438/'Приложение 1.1'!J436</f>
        <v>0</v>
      </c>
      <c r="AZ438" s="390">
        <v>766.59</v>
      </c>
      <c r="BA438" s="390">
        <v>2173.62</v>
      </c>
      <c r="BB438" s="390">
        <v>891.36</v>
      </c>
      <c r="BC438" s="390">
        <v>860.72</v>
      </c>
      <c r="BD438" s="390">
        <v>1699.83</v>
      </c>
      <c r="BE438" s="390">
        <v>1134.04</v>
      </c>
      <c r="BF438" s="390">
        <v>2338035</v>
      </c>
      <c r="BG438" s="390">
        <f t="shared" si="428"/>
        <v>4837.9799999999996</v>
      </c>
      <c r="BH438" s="390">
        <v>9186</v>
      </c>
      <c r="BI438" s="390">
        <v>3559.09</v>
      </c>
      <c r="BJ438" s="390">
        <v>6295.55</v>
      </c>
      <c r="BK438" s="390">
        <f t="shared" si="429"/>
        <v>934101.09</v>
      </c>
      <c r="BL438" s="391" t="str">
        <f t="shared" si="430"/>
        <v xml:space="preserve"> </v>
      </c>
      <c r="BM438" s="391" t="e">
        <f t="shared" si="431"/>
        <v>#DIV/0!</v>
      </c>
      <c r="BN438" s="391" t="e">
        <f t="shared" si="432"/>
        <v>#DIV/0!</v>
      </c>
      <c r="BO438" s="391" t="e">
        <f t="shared" si="433"/>
        <v>#DIV/0!</v>
      </c>
      <c r="BP438" s="391" t="e">
        <f t="shared" si="434"/>
        <v>#DIV/0!</v>
      </c>
      <c r="BQ438" s="391" t="e">
        <f t="shared" si="435"/>
        <v>#DIV/0!</v>
      </c>
      <c r="BR438" s="391" t="e">
        <f t="shared" si="436"/>
        <v>#DIV/0!</v>
      </c>
      <c r="BS438" s="391" t="str">
        <f t="shared" si="437"/>
        <v xml:space="preserve"> </v>
      </c>
      <c r="BT438" s="391" t="e">
        <f t="shared" si="438"/>
        <v>#DIV/0!</v>
      </c>
      <c r="BU438" s="391" t="e">
        <f t="shared" si="439"/>
        <v>#DIV/0!</v>
      </c>
      <c r="BV438" s="391" t="e">
        <f t="shared" si="440"/>
        <v>#DIV/0!</v>
      </c>
      <c r="BW438" s="391" t="str">
        <f t="shared" si="441"/>
        <v xml:space="preserve"> </v>
      </c>
      <c r="BY438" s="388">
        <f t="shared" si="442"/>
        <v>2.7223074046900004</v>
      </c>
      <c r="BZ438" s="392">
        <f t="shared" si="443"/>
        <v>1.1422745722481613</v>
      </c>
      <c r="CA438" s="393">
        <f t="shared" si="444"/>
        <v>4082.1595569237538</v>
      </c>
      <c r="CB438" s="390">
        <f t="shared" si="445"/>
        <v>5055.6899999999996</v>
      </c>
      <c r="CC438" s="18" t="str">
        <f t="shared" si="446"/>
        <v xml:space="preserve"> </v>
      </c>
    </row>
    <row r="439" spans="1:82" s="26" customFormat="1" ht="9" customHeight="1">
      <c r="A439" s="368">
        <v>66</v>
      </c>
      <c r="B439" s="179" t="s">
        <v>680</v>
      </c>
      <c r="C439" s="396">
        <v>7044</v>
      </c>
      <c r="D439" s="396"/>
      <c r="E439" s="403"/>
      <c r="F439" s="403"/>
      <c r="G439" s="184">
        <f t="shared" si="417"/>
        <v>8605146.6400000006</v>
      </c>
      <c r="H439" s="361">
        <f t="shared" si="416"/>
        <v>0</v>
      </c>
      <c r="I439" s="190">
        <v>0</v>
      </c>
      <c r="J439" s="190">
        <v>0</v>
      </c>
      <c r="K439" s="190">
        <v>0</v>
      </c>
      <c r="L439" s="190">
        <v>0</v>
      </c>
      <c r="M439" s="190">
        <v>0</v>
      </c>
      <c r="N439" s="361">
        <v>0</v>
      </c>
      <c r="O439" s="361">
        <v>0</v>
      </c>
      <c r="P439" s="361">
        <v>0</v>
      </c>
      <c r="Q439" s="361">
        <v>0</v>
      </c>
      <c r="R439" s="361">
        <v>0</v>
      </c>
      <c r="S439" s="361">
        <v>0</v>
      </c>
      <c r="T439" s="103">
        <v>0</v>
      </c>
      <c r="U439" s="361">
        <v>0</v>
      </c>
      <c r="V439" s="403" t="s">
        <v>975</v>
      </c>
      <c r="W439" s="380">
        <v>3008.5</v>
      </c>
      <c r="X439" s="361">
        <v>8095178.2000000002</v>
      </c>
      <c r="Y439" s="380">
        <v>0</v>
      </c>
      <c r="Z439" s="380">
        <v>0</v>
      </c>
      <c r="AA439" s="380">
        <v>0</v>
      </c>
      <c r="AB439" s="380">
        <v>0</v>
      </c>
      <c r="AC439" s="380">
        <v>0</v>
      </c>
      <c r="AD439" s="380">
        <v>0</v>
      </c>
      <c r="AE439" s="380">
        <v>0</v>
      </c>
      <c r="AF439" s="380">
        <v>0</v>
      </c>
      <c r="AG439" s="380">
        <v>0</v>
      </c>
      <c r="AH439" s="380">
        <v>0</v>
      </c>
      <c r="AI439" s="380">
        <v>0</v>
      </c>
      <c r="AJ439" s="380">
        <v>334694.31</v>
      </c>
      <c r="AK439" s="380">
        <v>175274.13</v>
      </c>
      <c r="AL439" s="380">
        <v>0</v>
      </c>
      <c r="AN439" s="390">
        <f>I439/'Приложение 1.1'!I437</f>
        <v>0</v>
      </c>
      <c r="AO439" s="390" t="e">
        <f t="shared" si="418"/>
        <v>#DIV/0!</v>
      </c>
      <c r="AP439" s="390" t="e">
        <f t="shared" si="419"/>
        <v>#DIV/0!</v>
      </c>
      <c r="AQ439" s="390" t="e">
        <f t="shared" si="420"/>
        <v>#DIV/0!</v>
      </c>
      <c r="AR439" s="390" t="e">
        <f t="shared" si="421"/>
        <v>#DIV/0!</v>
      </c>
      <c r="AS439" s="390" t="e">
        <f t="shared" si="422"/>
        <v>#DIV/0!</v>
      </c>
      <c r="AT439" s="390" t="e">
        <f t="shared" si="423"/>
        <v>#DIV/0!</v>
      </c>
      <c r="AU439" s="390">
        <f t="shared" si="424"/>
        <v>2690.7688881502409</v>
      </c>
      <c r="AV439" s="390" t="e">
        <f t="shared" si="425"/>
        <v>#DIV/0!</v>
      </c>
      <c r="AW439" s="390" t="e">
        <f t="shared" si="426"/>
        <v>#DIV/0!</v>
      </c>
      <c r="AX439" s="390" t="e">
        <f t="shared" si="427"/>
        <v>#DIV/0!</v>
      </c>
      <c r="AY439" s="390">
        <f>AI439/'Приложение 1.1'!J437</f>
        <v>0</v>
      </c>
      <c r="AZ439" s="390">
        <v>766.59</v>
      </c>
      <c r="BA439" s="390">
        <v>2173.62</v>
      </c>
      <c r="BB439" s="390">
        <v>891.36</v>
      </c>
      <c r="BC439" s="390">
        <v>860.72</v>
      </c>
      <c r="BD439" s="390">
        <v>1699.83</v>
      </c>
      <c r="BE439" s="390">
        <v>1134.04</v>
      </c>
      <c r="BF439" s="390">
        <v>2338035</v>
      </c>
      <c r="BG439" s="390">
        <f t="shared" si="428"/>
        <v>4837.9799999999996</v>
      </c>
      <c r="BH439" s="390">
        <v>9186</v>
      </c>
      <c r="BI439" s="390">
        <v>3559.09</v>
      </c>
      <c r="BJ439" s="390">
        <v>6295.55</v>
      </c>
      <c r="BK439" s="390">
        <f t="shared" si="429"/>
        <v>934101.09</v>
      </c>
      <c r="BL439" s="391" t="str">
        <f t="shared" si="430"/>
        <v xml:space="preserve"> </v>
      </c>
      <c r="BM439" s="391" t="e">
        <f t="shared" si="431"/>
        <v>#DIV/0!</v>
      </c>
      <c r="BN439" s="391" t="e">
        <f t="shared" si="432"/>
        <v>#DIV/0!</v>
      </c>
      <c r="BO439" s="391" t="e">
        <f t="shared" si="433"/>
        <v>#DIV/0!</v>
      </c>
      <c r="BP439" s="391" t="e">
        <f t="shared" si="434"/>
        <v>#DIV/0!</v>
      </c>
      <c r="BQ439" s="391" t="e">
        <f t="shared" si="435"/>
        <v>#DIV/0!</v>
      </c>
      <c r="BR439" s="391" t="e">
        <f t="shared" si="436"/>
        <v>#DIV/0!</v>
      </c>
      <c r="BS439" s="391" t="str">
        <f t="shared" si="437"/>
        <v xml:space="preserve"> </v>
      </c>
      <c r="BT439" s="391" t="e">
        <f t="shared" si="438"/>
        <v>#DIV/0!</v>
      </c>
      <c r="BU439" s="391" t="e">
        <f t="shared" si="439"/>
        <v>#DIV/0!</v>
      </c>
      <c r="BV439" s="391" t="e">
        <f t="shared" si="440"/>
        <v>#DIV/0!</v>
      </c>
      <c r="BW439" s="391" t="str">
        <f t="shared" si="441"/>
        <v xml:space="preserve"> </v>
      </c>
      <c r="BY439" s="388">
        <f t="shared" si="442"/>
        <v>3.8894666645680775</v>
      </c>
      <c r="BZ439" s="392">
        <f t="shared" si="443"/>
        <v>2.0368523318970424</v>
      </c>
      <c r="CA439" s="393">
        <f t="shared" si="444"/>
        <v>2860.2780920724617</v>
      </c>
      <c r="CB439" s="390">
        <f t="shared" si="445"/>
        <v>5055.6899999999996</v>
      </c>
      <c r="CC439" s="18" t="str">
        <f t="shared" si="446"/>
        <v xml:space="preserve"> </v>
      </c>
    </row>
    <row r="440" spans="1:82" s="26" customFormat="1" ht="9" customHeight="1">
      <c r="A440" s="368">
        <v>67</v>
      </c>
      <c r="B440" s="179" t="s">
        <v>681</v>
      </c>
      <c r="C440" s="396">
        <v>4642.5</v>
      </c>
      <c r="D440" s="396"/>
      <c r="E440" s="403"/>
      <c r="F440" s="403"/>
      <c r="G440" s="184">
        <f t="shared" si="417"/>
        <v>4676934.8499999996</v>
      </c>
      <c r="H440" s="361">
        <f t="shared" si="416"/>
        <v>0</v>
      </c>
      <c r="I440" s="190">
        <v>0</v>
      </c>
      <c r="J440" s="190">
        <v>0</v>
      </c>
      <c r="K440" s="190">
        <v>0</v>
      </c>
      <c r="L440" s="190">
        <v>0</v>
      </c>
      <c r="M440" s="190">
        <v>0</v>
      </c>
      <c r="N440" s="361">
        <v>0</v>
      </c>
      <c r="O440" s="361">
        <v>0</v>
      </c>
      <c r="P440" s="361">
        <v>0</v>
      </c>
      <c r="Q440" s="361">
        <v>0</v>
      </c>
      <c r="R440" s="361">
        <v>0</v>
      </c>
      <c r="S440" s="361">
        <v>0</v>
      </c>
      <c r="T440" s="103">
        <v>0</v>
      </c>
      <c r="U440" s="361">
        <v>0</v>
      </c>
      <c r="V440" s="403" t="s">
        <v>975</v>
      </c>
      <c r="W440" s="380">
        <v>1251.1300000000001</v>
      </c>
      <c r="X440" s="361">
        <v>4467947.16</v>
      </c>
      <c r="Y440" s="380">
        <v>0</v>
      </c>
      <c r="Z440" s="380">
        <v>0</v>
      </c>
      <c r="AA440" s="380">
        <v>0</v>
      </c>
      <c r="AB440" s="380">
        <v>0</v>
      </c>
      <c r="AC440" s="380">
        <v>0</v>
      </c>
      <c r="AD440" s="380">
        <v>0</v>
      </c>
      <c r="AE440" s="380">
        <v>0</v>
      </c>
      <c r="AF440" s="380">
        <v>0</v>
      </c>
      <c r="AG440" s="380">
        <v>0</v>
      </c>
      <c r="AH440" s="380">
        <v>0</v>
      </c>
      <c r="AI440" s="380">
        <v>0</v>
      </c>
      <c r="AJ440" s="380">
        <v>137159.45000000001</v>
      </c>
      <c r="AK440" s="380">
        <v>71828.240000000005</v>
      </c>
      <c r="AL440" s="380">
        <v>0</v>
      </c>
      <c r="AN440" s="390">
        <f>I440/'Приложение 1.1'!I438</f>
        <v>0</v>
      </c>
      <c r="AO440" s="390" t="e">
        <f t="shared" si="418"/>
        <v>#DIV/0!</v>
      </c>
      <c r="AP440" s="390" t="e">
        <f t="shared" si="419"/>
        <v>#DIV/0!</v>
      </c>
      <c r="AQ440" s="390" t="e">
        <f t="shared" si="420"/>
        <v>#DIV/0!</v>
      </c>
      <c r="AR440" s="390" t="e">
        <f t="shared" si="421"/>
        <v>#DIV/0!</v>
      </c>
      <c r="AS440" s="390" t="e">
        <f t="shared" si="422"/>
        <v>#DIV/0!</v>
      </c>
      <c r="AT440" s="390" t="e">
        <f t="shared" si="423"/>
        <v>#DIV/0!</v>
      </c>
      <c r="AU440" s="390">
        <f t="shared" si="424"/>
        <v>3571.1294269979935</v>
      </c>
      <c r="AV440" s="390" t="e">
        <f t="shared" si="425"/>
        <v>#DIV/0!</v>
      </c>
      <c r="AW440" s="390" t="e">
        <f t="shared" si="426"/>
        <v>#DIV/0!</v>
      </c>
      <c r="AX440" s="390" t="e">
        <f t="shared" si="427"/>
        <v>#DIV/0!</v>
      </c>
      <c r="AY440" s="390">
        <f>AI440/'Приложение 1.1'!J438</f>
        <v>0</v>
      </c>
      <c r="AZ440" s="390">
        <v>766.59</v>
      </c>
      <c r="BA440" s="390">
        <v>2173.62</v>
      </c>
      <c r="BB440" s="390">
        <v>891.36</v>
      </c>
      <c r="BC440" s="390">
        <v>860.72</v>
      </c>
      <c r="BD440" s="390">
        <v>1699.83</v>
      </c>
      <c r="BE440" s="390">
        <v>1134.04</v>
      </c>
      <c r="BF440" s="390">
        <v>2338035</v>
      </c>
      <c r="BG440" s="390">
        <f t="shared" si="428"/>
        <v>4837.9799999999996</v>
      </c>
      <c r="BH440" s="390">
        <v>9186</v>
      </c>
      <c r="BI440" s="390">
        <v>3559.09</v>
      </c>
      <c r="BJ440" s="390">
        <v>6295.55</v>
      </c>
      <c r="BK440" s="390">
        <f t="shared" si="429"/>
        <v>934101.09</v>
      </c>
      <c r="BL440" s="391" t="str">
        <f t="shared" si="430"/>
        <v xml:space="preserve"> </v>
      </c>
      <c r="BM440" s="391" t="e">
        <f t="shared" si="431"/>
        <v>#DIV/0!</v>
      </c>
      <c r="BN440" s="391" t="e">
        <f t="shared" si="432"/>
        <v>#DIV/0!</v>
      </c>
      <c r="BO440" s="391" t="e">
        <f t="shared" si="433"/>
        <v>#DIV/0!</v>
      </c>
      <c r="BP440" s="391" t="e">
        <f t="shared" si="434"/>
        <v>#DIV/0!</v>
      </c>
      <c r="BQ440" s="391" t="e">
        <f t="shared" si="435"/>
        <v>#DIV/0!</v>
      </c>
      <c r="BR440" s="391" t="e">
        <f t="shared" si="436"/>
        <v>#DIV/0!</v>
      </c>
      <c r="BS440" s="391" t="str">
        <f t="shared" si="437"/>
        <v xml:space="preserve"> </v>
      </c>
      <c r="BT440" s="391" t="e">
        <f t="shared" si="438"/>
        <v>#DIV/0!</v>
      </c>
      <c r="BU440" s="391" t="e">
        <f t="shared" si="439"/>
        <v>#DIV/0!</v>
      </c>
      <c r="BV440" s="391" t="e">
        <f t="shared" si="440"/>
        <v>#DIV/0!</v>
      </c>
      <c r="BW440" s="391" t="str">
        <f t="shared" si="441"/>
        <v xml:space="preserve"> </v>
      </c>
      <c r="BY440" s="388">
        <f t="shared" si="442"/>
        <v>2.9326782262104856</v>
      </c>
      <c r="BZ440" s="392">
        <f t="shared" si="443"/>
        <v>1.5357973181944156</v>
      </c>
      <c r="CA440" s="393">
        <f t="shared" si="444"/>
        <v>3738.1685756076499</v>
      </c>
      <c r="CB440" s="390">
        <f t="shared" si="445"/>
        <v>5055.6899999999996</v>
      </c>
      <c r="CC440" s="18" t="str">
        <f t="shared" si="446"/>
        <v xml:space="preserve"> </v>
      </c>
    </row>
    <row r="441" spans="1:82" s="26" customFormat="1" ht="9" customHeight="1">
      <c r="A441" s="368">
        <v>68</v>
      </c>
      <c r="B441" s="179" t="s">
        <v>682</v>
      </c>
      <c r="C441" s="396">
        <v>4599.1000000000004</v>
      </c>
      <c r="D441" s="396"/>
      <c r="E441" s="403"/>
      <c r="F441" s="403"/>
      <c r="G441" s="184">
        <f t="shared" si="417"/>
        <v>4413638.37</v>
      </c>
      <c r="H441" s="361">
        <f t="shared" si="416"/>
        <v>0</v>
      </c>
      <c r="I441" s="190">
        <v>0</v>
      </c>
      <c r="J441" s="190">
        <v>0</v>
      </c>
      <c r="K441" s="190">
        <v>0</v>
      </c>
      <c r="L441" s="190">
        <v>0</v>
      </c>
      <c r="M441" s="190">
        <v>0</v>
      </c>
      <c r="N441" s="361">
        <v>0</v>
      </c>
      <c r="O441" s="361">
        <v>0</v>
      </c>
      <c r="P441" s="361">
        <v>0</v>
      </c>
      <c r="Q441" s="361">
        <v>0</v>
      </c>
      <c r="R441" s="361">
        <v>0</v>
      </c>
      <c r="S441" s="361">
        <v>0</v>
      </c>
      <c r="T441" s="103">
        <v>0</v>
      </c>
      <c r="U441" s="361">
        <v>0</v>
      </c>
      <c r="V441" s="403" t="s">
        <v>975</v>
      </c>
      <c r="W441" s="380">
        <v>1239.8399999999999</v>
      </c>
      <c r="X441" s="361">
        <v>4222280</v>
      </c>
      <c r="Y441" s="380">
        <v>0</v>
      </c>
      <c r="Z441" s="380">
        <v>0</v>
      </c>
      <c r="AA441" s="380">
        <v>0</v>
      </c>
      <c r="AB441" s="380">
        <v>0</v>
      </c>
      <c r="AC441" s="380">
        <v>0</v>
      </c>
      <c r="AD441" s="380">
        <v>0</v>
      </c>
      <c r="AE441" s="380">
        <v>0</v>
      </c>
      <c r="AF441" s="380">
        <v>0</v>
      </c>
      <c r="AG441" s="380">
        <v>0</v>
      </c>
      <c r="AH441" s="380">
        <v>0</v>
      </c>
      <c r="AI441" s="380">
        <v>0</v>
      </c>
      <c r="AJ441" s="380">
        <v>125589.26</v>
      </c>
      <c r="AK441" s="380">
        <v>65769.11</v>
      </c>
      <c r="AL441" s="380">
        <v>0</v>
      </c>
      <c r="AN441" s="390">
        <f>I441/'Приложение 1.1'!I439</f>
        <v>0</v>
      </c>
      <c r="AO441" s="390" t="e">
        <f t="shared" si="418"/>
        <v>#DIV/0!</v>
      </c>
      <c r="AP441" s="390" t="e">
        <f t="shared" si="419"/>
        <v>#DIV/0!</v>
      </c>
      <c r="AQ441" s="390" t="e">
        <f t="shared" si="420"/>
        <v>#DIV/0!</v>
      </c>
      <c r="AR441" s="390" t="e">
        <f t="shared" si="421"/>
        <v>#DIV/0!</v>
      </c>
      <c r="AS441" s="390" t="e">
        <f t="shared" si="422"/>
        <v>#DIV/0!</v>
      </c>
      <c r="AT441" s="390" t="e">
        <f t="shared" si="423"/>
        <v>#DIV/0!</v>
      </c>
      <c r="AU441" s="390">
        <f t="shared" si="424"/>
        <v>3405.5039359917409</v>
      </c>
      <c r="AV441" s="390" t="e">
        <f t="shared" si="425"/>
        <v>#DIV/0!</v>
      </c>
      <c r="AW441" s="390" t="e">
        <f t="shared" si="426"/>
        <v>#DIV/0!</v>
      </c>
      <c r="AX441" s="390" t="e">
        <f t="shared" si="427"/>
        <v>#DIV/0!</v>
      </c>
      <c r="AY441" s="390">
        <f>AI441/'Приложение 1.1'!J439</f>
        <v>0</v>
      </c>
      <c r="AZ441" s="390">
        <v>766.59</v>
      </c>
      <c r="BA441" s="390">
        <v>2173.62</v>
      </c>
      <c r="BB441" s="390">
        <v>891.36</v>
      </c>
      <c r="BC441" s="390">
        <v>860.72</v>
      </c>
      <c r="BD441" s="390">
        <v>1699.83</v>
      </c>
      <c r="BE441" s="390">
        <v>1134.04</v>
      </c>
      <c r="BF441" s="390">
        <v>2338035</v>
      </c>
      <c r="BG441" s="390">
        <f t="shared" si="428"/>
        <v>4837.9799999999996</v>
      </c>
      <c r="BH441" s="390">
        <v>9186</v>
      </c>
      <c r="BI441" s="390">
        <v>3559.09</v>
      </c>
      <c r="BJ441" s="390">
        <v>6295.55</v>
      </c>
      <c r="BK441" s="390">
        <f t="shared" si="429"/>
        <v>934101.09</v>
      </c>
      <c r="BL441" s="391" t="str">
        <f t="shared" si="430"/>
        <v xml:space="preserve"> </v>
      </c>
      <c r="BM441" s="391" t="e">
        <f t="shared" si="431"/>
        <v>#DIV/0!</v>
      </c>
      <c r="BN441" s="391" t="e">
        <f t="shared" si="432"/>
        <v>#DIV/0!</v>
      </c>
      <c r="BO441" s="391" t="e">
        <f t="shared" si="433"/>
        <v>#DIV/0!</v>
      </c>
      <c r="BP441" s="391" t="e">
        <f t="shared" si="434"/>
        <v>#DIV/0!</v>
      </c>
      <c r="BQ441" s="391" t="e">
        <f t="shared" si="435"/>
        <v>#DIV/0!</v>
      </c>
      <c r="BR441" s="391" t="e">
        <f t="shared" si="436"/>
        <v>#DIV/0!</v>
      </c>
      <c r="BS441" s="391" t="str">
        <f t="shared" si="437"/>
        <v xml:space="preserve"> </v>
      </c>
      <c r="BT441" s="391" t="e">
        <f t="shared" si="438"/>
        <v>#DIV/0!</v>
      </c>
      <c r="BU441" s="391" t="e">
        <f t="shared" si="439"/>
        <v>#DIV/0!</v>
      </c>
      <c r="BV441" s="391" t="e">
        <f t="shared" si="440"/>
        <v>#DIV/0!</v>
      </c>
      <c r="BW441" s="391" t="str">
        <f t="shared" si="441"/>
        <v xml:space="preserve"> </v>
      </c>
      <c r="BY441" s="388">
        <f t="shared" si="442"/>
        <v>2.8454814253393397</v>
      </c>
      <c r="BZ441" s="392">
        <f t="shared" si="443"/>
        <v>1.4901336377497552</v>
      </c>
      <c r="CA441" s="393">
        <f t="shared" si="444"/>
        <v>3559.8451171118859</v>
      </c>
      <c r="CB441" s="390">
        <f t="shared" si="445"/>
        <v>5055.6899999999996</v>
      </c>
      <c r="CC441" s="18" t="str">
        <f t="shared" si="446"/>
        <v xml:space="preserve"> </v>
      </c>
      <c r="CD441" s="418">
        <f>CA441-CB441</f>
        <v>-1495.8448828881137</v>
      </c>
    </row>
    <row r="442" spans="1:82" s="26" customFormat="1" ht="9" customHeight="1">
      <c r="A442" s="368">
        <v>69</v>
      </c>
      <c r="B442" s="179" t="s">
        <v>683</v>
      </c>
      <c r="C442" s="396">
        <v>1900.6</v>
      </c>
      <c r="D442" s="396"/>
      <c r="E442" s="403"/>
      <c r="F442" s="403"/>
      <c r="G442" s="184">
        <f t="shared" si="417"/>
        <v>2843088.39</v>
      </c>
      <c r="H442" s="361">
        <f t="shared" si="416"/>
        <v>0</v>
      </c>
      <c r="I442" s="190">
        <v>0</v>
      </c>
      <c r="J442" s="190">
        <v>0</v>
      </c>
      <c r="K442" s="190">
        <v>0</v>
      </c>
      <c r="L442" s="190">
        <v>0</v>
      </c>
      <c r="M442" s="190">
        <v>0</v>
      </c>
      <c r="N442" s="361">
        <v>0</v>
      </c>
      <c r="O442" s="361">
        <v>0</v>
      </c>
      <c r="P442" s="361">
        <v>0</v>
      </c>
      <c r="Q442" s="361">
        <v>0</v>
      </c>
      <c r="R442" s="361">
        <v>0</v>
      </c>
      <c r="S442" s="361">
        <v>0</v>
      </c>
      <c r="T442" s="103">
        <v>0</v>
      </c>
      <c r="U442" s="361">
        <v>0</v>
      </c>
      <c r="V442" s="403" t="s">
        <v>975</v>
      </c>
      <c r="W442" s="380">
        <v>787</v>
      </c>
      <c r="X442" s="361">
        <v>2726227.16</v>
      </c>
      <c r="Y442" s="380">
        <v>0</v>
      </c>
      <c r="Z442" s="380">
        <v>0</v>
      </c>
      <c r="AA442" s="380">
        <v>0</v>
      </c>
      <c r="AB442" s="380">
        <v>0</v>
      </c>
      <c r="AC442" s="380">
        <v>0</v>
      </c>
      <c r="AD442" s="380">
        <v>0</v>
      </c>
      <c r="AE442" s="380">
        <v>0</v>
      </c>
      <c r="AF442" s="380">
        <v>0</v>
      </c>
      <c r="AG442" s="380">
        <v>0</v>
      </c>
      <c r="AH442" s="380">
        <v>0</v>
      </c>
      <c r="AI442" s="380">
        <v>0</v>
      </c>
      <c r="AJ442" s="380">
        <v>77777.210000000006</v>
      </c>
      <c r="AK442" s="380">
        <v>39084.019999999997</v>
      </c>
      <c r="AL442" s="380">
        <v>0</v>
      </c>
      <c r="AN442" s="390">
        <f>I442/'Приложение 1.1'!I440</f>
        <v>0</v>
      </c>
      <c r="AO442" s="390" t="e">
        <f t="shared" si="418"/>
        <v>#DIV/0!</v>
      </c>
      <c r="AP442" s="390" t="e">
        <f t="shared" si="419"/>
        <v>#DIV/0!</v>
      </c>
      <c r="AQ442" s="390" t="e">
        <f t="shared" si="420"/>
        <v>#DIV/0!</v>
      </c>
      <c r="AR442" s="390" t="e">
        <f t="shared" si="421"/>
        <v>#DIV/0!</v>
      </c>
      <c r="AS442" s="390" t="e">
        <f t="shared" si="422"/>
        <v>#DIV/0!</v>
      </c>
      <c r="AT442" s="390" t="e">
        <f t="shared" si="423"/>
        <v>#DIV/0!</v>
      </c>
      <c r="AU442" s="390">
        <f t="shared" si="424"/>
        <v>3464.0751715374845</v>
      </c>
      <c r="AV442" s="390" t="e">
        <f t="shared" si="425"/>
        <v>#DIV/0!</v>
      </c>
      <c r="AW442" s="390" t="e">
        <f t="shared" si="426"/>
        <v>#DIV/0!</v>
      </c>
      <c r="AX442" s="390" t="e">
        <f t="shared" si="427"/>
        <v>#DIV/0!</v>
      </c>
      <c r="AY442" s="390">
        <f>AI442/'Приложение 1.1'!J440</f>
        <v>0</v>
      </c>
      <c r="AZ442" s="390">
        <v>766.59</v>
      </c>
      <c r="BA442" s="390">
        <v>2173.62</v>
      </c>
      <c r="BB442" s="390">
        <v>891.36</v>
      </c>
      <c r="BC442" s="390">
        <v>860.72</v>
      </c>
      <c r="BD442" s="390">
        <v>1699.83</v>
      </c>
      <c r="BE442" s="390">
        <v>1134.04</v>
      </c>
      <c r="BF442" s="390">
        <v>2338035</v>
      </c>
      <c r="BG442" s="390">
        <f t="shared" si="428"/>
        <v>4837.9799999999996</v>
      </c>
      <c r="BH442" s="390">
        <v>9186</v>
      </c>
      <c r="BI442" s="390">
        <v>3559.09</v>
      </c>
      <c r="BJ442" s="390">
        <v>6295.55</v>
      </c>
      <c r="BK442" s="390">
        <f t="shared" si="429"/>
        <v>934101.09</v>
      </c>
      <c r="BL442" s="391" t="str">
        <f t="shared" si="430"/>
        <v xml:space="preserve"> </v>
      </c>
      <c r="BM442" s="391" t="e">
        <f t="shared" si="431"/>
        <v>#DIV/0!</v>
      </c>
      <c r="BN442" s="391" t="e">
        <f t="shared" si="432"/>
        <v>#DIV/0!</v>
      </c>
      <c r="BO442" s="391" t="e">
        <f t="shared" si="433"/>
        <v>#DIV/0!</v>
      </c>
      <c r="BP442" s="391" t="e">
        <f t="shared" si="434"/>
        <v>#DIV/0!</v>
      </c>
      <c r="BQ442" s="391" t="e">
        <f t="shared" si="435"/>
        <v>#DIV/0!</v>
      </c>
      <c r="BR442" s="391" t="e">
        <f t="shared" si="436"/>
        <v>#DIV/0!</v>
      </c>
      <c r="BS442" s="391" t="str">
        <f t="shared" si="437"/>
        <v xml:space="preserve"> </v>
      </c>
      <c r="BT442" s="391" t="e">
        <f t="shared" si="438"/>
        <v>#DIV/0!</v>
      </c>
      <c r="BU442" s="391" t="e">
        <f t="shared" si="439"/>
        <v>#DIV/0!</v>
      </c>
      <c r="BV442" s="391" t="e">
        <f t="shared" si="440"/>
        <v>#DIV/0!</v>
      </c>
      <c r="BW442" s="391" t="str">
        <f t="shared" si="441"/>
        <v xml:space="preserve"> </v>
      </c>
      <c r="BY442" s="388">
        <f t="shared" si="442"/>
        <v>2.7356592314739818</v>
      </c>
      <c r="BZ442" s="392">
        <f t="shared" si="443"/>
        <v>1.3747029511101481</v>
      </c>
      <c r="CA442" s="393">
        <f t="shared" si="444"/>
        <v>3612.5646632782723</v>
      </c>
      <c r="CB442" s="390">
        <f t="shared" si="445"/>
        <v>5055.6899999999996</v>
      </c>
      <c r="CC442" s="18" t="str">
        <f t="shared" si="446"/>
        <v xml:space="preserve"> </v>
      </c>
    </row>
    <row r="443" spans="1:82" s="26" customFormat="1" ht="9" customHeight="1">
      <c r="A443" s="368">
        <v>70</v>
      </c>
      <c r="B443" s="179" t="s">
        <v>684</v>
      </c>
      <c r="C443" s="396">
        <v>6141.9</v>
      </c>
      <c r="D443" s="396"/>
      <c r="E443" s="403"/>
      <c r="F443" s="403"/>
      <c r="G443" s="184">
        <f t="shared" si="417"/>
        <v>6857512.21</v>
      </c>
      <c r="H443" s="361">
        <f t="shared" si="416"/>
        <v>0</v>
      </c>
      <c r="I443" s="190">
        <v>0</v>
      </c>
      <c r="J443" s="190">
        <v>0</v>
      </c>
      <c r="K443" s="190">
        <v>0</v>
      </c>
      <c r="L443" s="190">
        <v>0</v>
      </c>
      <c r="M443" s="190">
        <v>0</v>
      </c>
      <c r="N443" s="361">
        <v>0</v>
      </c>
      <c r="O443" s="361">
        <v>0</v>
      </c>
      <c r="P443" s="361">
        <v>0</v>
      </c>
      <c r="Q443" s="361">
        <v>0</v>
      </c>
      <c r="R443" s="361">
        <v>0</v>
      </c>
      <c r="S443" s="361">
        <v>0</v>
      </c>
      <c r="T443" s="103">
        <v>0</v>
      </c>
      <c r="U443" s="361">
        <v>0</v>
      </c>
      <c r="V443" s="403" t="s">
        <v>975</v>
      </c>
      <c r="W443" s="380">
        <v>1840.92</v>
      </c>
      <c r="X443" s="361">
        <v>6567012.1900000004</v>
      </c>
      <c r="Y443" s="380">
        <v>0</v>
      </c>
      <c r="Z443" s="380">
        <v>0</v>
      </c>
      <c r="AA443" s="380">
        <v>0</v>
      </c>
      <c r="AB443" s="380">
        <v>0</v>
      </c>
      <c r="AC443" s="380">
        <v>0</v>
      </c>
      <c r="AD443" s="380">
        <v>0</v>
      </c>
      <c r="AE443" s="380">
        <v>0</v>
      </c>
      <c r="AF443" s="380">
        <v>0</v>
      </c>
      <c r="AG443" s="380">
        <v>0</v>
      </c>
      <c r="AH443" s="380">
        <v>0</v>
      </c>
      <c r="AI443" s="380">
        <v>0</v>
      </c>
      <c r="AJ443" s="380">
        <v>202485.13</v>
      </c>
      <c r="AK443" s="380">
        <v>88014.89</v>
      </c>
      <c r="AL443" s="380">
        <v>0</v>
      </c>
      <c r="AN443" s="390">
        <f>I443/'Приложение 1.1'!I441</f>
        <v>0</v>
      </c>
      <c r="AO443" s="390" t="e">
        <f t="shared" si="418"/>
        <v>#DIV/0!</v>
      </c>
      <c r="AP443" s="390" t="e">
        <f t="shared" si="419"/>
        <v>#DIV/0!</v>
      </c>
      <c r="AQ443" s="390" t="e">
        <f t="shared" si="420"/>
        <v>#DIV/0!</v>
      </c>
      <c r="AR443" s="390" t="e">
        <f t="shared" si="421"/>
        <v>#DIV/0!</v>
      </c>
      <c r="AS443" s="390" t="e">
        <f t="shared" si="422"/>
        <v>#DIV/0!</v>
      </c>
      <c r="AT443" s="390" t="e">
        <f t="shared" si="423"/>
        <v>#DIV/0!</v>
      </c>
      <c r="AU443" s="390">
        <f t="shared" si="424"/>
        <v>3567.2447417595549</v>
      </c>
      <c r="AV443" s="390" t="e">
        <f t="shared" si="425"/>
        <v>#DIV/0!</v>
      </c>
      <c r="AW443" s="390" t="e">
        <f t="shared" si="426"/>
        <v>#DIV/0!</v>
      </c>
      <c r="AX443" s="390" t="e">
        <f t="shared" si="427"/>
        <v>#DIV/0!</v>
      </c>
      <c r="AY443" s="390">
        <f>AI443/'Приложение 1.1'!J441</f>
        <v>0</v>
      </c>
      <c r="AZ443" s="390">
        <v>766.59</v>
      </c>
      <c r="BA443" s="390">
        <v>2173.62</v>
      </c>
      <c r="BB443" s="390">
        <v>891.36</v>
      </c>
      <c r="BC443" s="390">
        <v>860.72</v>
      </c>
      <c r="BD443" s="390">
        <v>1699.83</v>
      </c>
      <c r="BE443" s="390">
        <v>1134.04</v>
      </c>
      <c r="BF443" s="390">
        <v>2338035</v>
      </c>
      <c r="BG443" s="390">
        <f t="shared" si="428"/>
        <v>4837.9799999999996</v>
      </c>
      <c r="BH443" s="390">
        <v>9186</v>
      </c>
      <c r="BI443" s="390">
        <v>3559.09</v>
      </c>
      <c r="BJ443" s="390">
        <v>6295.55</v>
      </c>
      <c r="BK443" s="390">
        <f t="shared" si="429"/>
        <v>934101.09</v>
      </c>
      <c r="BL443" s="391" t="str">
        <f t="shared" si="430"/>
        <v xml:space="preserve"> </v>
      </c>
      <c r="BM443" s="391" t="e">
        <f t="shared" si="431"/>
        <v>#DIV/0!</v>
      </c>
      <c r="BN443" s="391" t="e">
        <f t="shared" si="432"/>
        <v>#DIV/0!</v>
      </c>
      <c r="BO443" s="391" t="e">
        <f t="shared" si="433"/>
        <v>#DIV/0!</v>
      </c>
      <c r="BP443" s="391" t="e">
        <f t="shared" si="434"/>
        <v>#DIV/0!</v>
      </c>
      <c r="BQ443" s="391" t="e">
        <f t="shared" si="435"/>
        <v>#DIV/0!</v>
      </c>
      <c r="BR443" s="391" t="e">
        <f t="shared" si="436"/>
        <v>#DIV/0!</v>
      </c>
      <c r="BS443" s="391" t="str">
        <f t="shared" si="437"/>
        <v xml:space="preserve"> </v>
      </c>
      <c r="BT443" s="391" t="e">
        <f t="shared" si="438"/>
        <v>#DIV/0!</v>
      </c>
      <c r="BU443" s="391" t="e">
        <f t="shared" si="439"/>
        <v>#DIV/0!</v>
      </c>
      <c r="BV443" s="391" t="e">
        <f t="shared" si="440"/>
        <v>#DIV/0!</v>
      </c>
      <c r="BW443" s="391" t="str">
        <f t="shared" si="441"/>
        <v xml:space="preserve"> </v>
      </c>
      <c r="BY443" s="388">
        <f t="shared" si="442"/>
        <v>2.952749099078892</v>
      </c>
      <c r="BZ443" s="392">
        <f t="shared" si="443"/>
        <v>1.2834813457809358</v>
      </c>
      <c r="CA443" s="393">
        <f t="shared" si="444"/>
        <v>3725.0462866392891</v>
      </c>
      <c r="CB443" s="390">
        <f t="shared" si="445"/>
        <v>5055.6899999999996</v>
      </c>
      <c r="CC443" s="18" t="str">
        <f t="shared" si="446"/>
        <v xml:space="preserve"> </v>
      </c>
    </row>
    <row r="444" spans="1:82" s="26" customFormat="1" ht="9" customHeight="1">
      <c r="A444" s="368">
        <v>71</v>
      </c>
      <c r="B444" s="179" t="s">
        <v>685</v>
      </c>
      <c r="C444" s="396">
        <v>2019</v>
      </c>
      <c r="D444" s="396"/>
      <c r="E444" s="403"/>
      <c r="F444" s="403"/>
      <c r="G444" s="184">
        <f>ROUND(H444+AI444+AJ444+AK444,2)</f>
        <v>1337948.71</v>
      </c>
      <c r="H444" s="361">
        <f t="shared" si="416"/>
        <v>1211856</v>
      </c>
      <c r="I444" s="190">
        <v>681809</v>
      </c>
      <c r="J444" s="190">
        <v>0</v>
      </c>
      <c r="K444" s="190">
        <v>0</v>
      </c>
      <c r="L444" s="190">
        <v>0</v>
      </c>
      <c r="M444" s="190">
        <v>0</v>
      </c>
      <c r="N444" s="361">
        <v>304</v>
      </c>
      <c r="O444" s="361">
        <v>261206</v>
      </c>
      <c r="P444" s="361">
        <v>0</v>
      </c>
      <c r="Q444" s="361">
        <v>0</v>
      </c>
      <c r="R444" s="361">
        <v>240</v>
      </c>
      <c r="S444" s="361">
        <v>268841</v>
      </c>
      <c r="T444" s="103">
        <v>0</v>
      </c>
      <c r="U444" s="361">
        <v>0</v>
      </c>
      <c r="V444" s="403"/>
      <c r="W444" s="380">
        <v>0</v>
      </c>
      <c r="X444" s="361">
        <v>0</v>
      </c>
      <c r="Y444" s="380">
        <v>0</v>
      </c>
      <c r="Z444" s="380">
        <v>0</v>
      </c>
      <c r="AA444" s="380">
        <v>0</v>
      </c>
      <c r="AB444" s="380">
        <v>0</v>
      </c>
      <c r="AC444" s="380">
        <v>0</v>
      </c>
      <c r="AD444" s="380">
        <v>0</v>
      </c>
      <c r="AE444" s="380">
        <v>0</v>
      </c>
      <c r="AF444" s="380">
        <v>0</v>
      </c>
      <c r="AG444" s="380">
        <v>0</v>
      </c>
      <c r="AH444" s="380">
        <v>0</v>
      </c>
      <c r="AI444" s="380">
        <v>41636</v>
      </c>
      <c r="AJ444" s="380">
        <v>56210.32</v>
      </c>
      <c r="AK444" s="380">
        <v>28246.39</v>
      </c>
      <c r="AL444" s="380">
        <v>0</v>
      </c>
      <c r="AN444" s="390">
        <f>I444/'Приложение 1.1'!I442</f>
        <v>294.51792656587475</v>
      </c>
      <c r="AO444" s="390" t="e">
        <f t="shared" si="418"/>
        <v>#DIV/0!</v>
      </c>
      <c r="AP444" s="390" t="e">
        <f t="shared" si="419"/>
        <v>#DIV/0!</v>
      </c>
      <c r="AQ444" s="390">
        <f t="shared" si="420"/>
        <v>859.23026315789468</v>
      </c>
      <c r="AR444" s="390" t="e">
        <f t="shared" si="421"/>
        <v>#DIV/0!</v>
      </c>
      <c r="AS444" s="390">
        <f t="shared" si="422"/>
        <v>1120.1708333333333</v>
      </c>
      <c r="AT444" s="390" t="e">
        <f t="shared" si="423"/>
        <v>#DIV/0!</v>
      </c>
      <c r="AU444" s="390" t="e">
        <f t="shared" si="424"/>
        <v>#DIV/0!</v>
      </c>
      <c r="AV444" s="390" t="e">
        <f t="shared" si="425"/>
        <v>#DIV/0!</v>
      </c>
      <c r="AW444" s="390" t="e">
        <f t="shared" si="426"/>
        <v>#DIV/0!</v>
      </c>
      <c r="AX444" s="390" t="e">
        <f t="shared" si="427"/>
        <v>#DIV/0!</v>
      </c>
      <c r="AY444" s="390">
        <f>AI444/'Приложение 1.1'!J442</f>
        <v>20.622090143635464</v>
      </c>
      <c r="AZ444" s="390">
        <v>766.59</v>
      </c>
      <c r="BA444" s="390">
        <v>2173.62</v>
      </c>
      <c r="BB444" s="390">
        <v>891.36</v>
      </c>
      <c r="BC444" s="390">
        <v>860.72</v>
      </c>
      <c r="BD444" s="390">
        <v>1699.83</v>
      </c>
      <c r="BE444" s="390">
        <v>1134.04</v>
      </c>
      <c r="BF444" s="390">
        <v>2338035</v>
      </c>
      <c r="BG444" s="390">
        <f t="shared" si="428"/>
        <v>4644</v>
      </c>
      <c r="BH444" s="390">
        <v>9186</v>
      </c>
      <c r="BI444" s="390">
        <v>3559.09</v>
      </c>
      <c r="BJ444" s="390">
        <v>6295.55</v>
      </c>
      <c r="BK444" s="390">
        <f t="shared" si="429"/>
        <v>934101.09</v>
      </c>
      <c r="BL444" s="391" t="str">
        <f t="shared" si="430"/>
        <v xml:space="preserve"> </v>
      </c>
      <c r="BM444" s="391" t="e">
        <f t="shared" si="431"/>
        <v>#DIV/0!</v>
      </c>
      <c r="BN444" s="391" t="e">
        <f t="shared" si="432"/>
        <v>#DIV/0!</v>
      </c>
      <c r="BO444" s="391" t="str">
        <f t="shared" si="433"/>
        <v xml:space="preserve"> </v>
      </c>
      <c r="BP444" s="391" t="e">
        <f t="shared" si="434"/>
        <v>#DIV/0!</v>
      </c>
      <c r="BQ444" s="391" t="str">
        <f t="shared" si="435"/>
        <v xml:space="preserve"> </v>
      </c>
      <c r="BR444" s="391" t="e">
        <f t="shared" si="436"/>
        <v>#DIV/0!</v>
      </c>
      <c r="BS444" s="391" t="e">
        <f t="shared" si="437"/>
        <v>#DIV/0!</v>
      </c>
      <c r="BT444" s="391" t="e">
        <f t="shared" si="438"/>
        <v>#DIV/0!</v>
      </c>
      <c r="BU444" s="391" t="e">
        <f t="shared" si="439"/>
        <v>#DIV/0!</v>
      </c>
      <c r="BV444" s="391" t="e">
        <f t="shared" si="440"/>
        <v>#DIV/0!</v>
      </c>
      <c r="BW444" s="391" t="str">
        <f t="shared" si="441"/>
        <v xml:space="preserve"> </v>
      </c>
      <c r="BY444" s="388">
        <f t="shared" si="442"/>
        <v>4.2012313013104965</v>
      </c>
      <c r="BZ444" s="392">
        <f t="shared" si="443"/>
        <v>2.1111713617183425</v>
      </c>
      <c r="CA444" s="393" t="e">
        <f t="shared" si="444"/>
        <v>#DIV/0!</v>
      </c>
      <c r="CB444" s="390">
        <f t="shared" si="445"/>
        <v>4852.9799999999996</v>
      </c>
      <c r="CC444" s="18" t="e">
        <f t="shared" si="446"/>
        <v>#DIV/0!</v>
      </c>
    </row>
    <row r="445" spans="1:82" s="26" customFormat="1" ht="9" customHeight="1">
      <c r="A445" s="368">
        <v>72</v>
      </c>
      <c r="B445" s="179" t="s">
        <v>686</v>
      </c>
      <c r="C445" s="396">
        <v>3119.8</v>
      </c>
      <c r="D445" s="396"/>
      <c r="E445" s="403"/>
      <c r="F445" s="403"/>
      <c r="G445" s="184">
        <f t="shared" si="417"/>
        <v>4202716.49</v>
      </c>
      <c r="H445" s="361">
        <f t="shared" si="416"/>
        <v>0</v>
      </c>
      <c r="I445" s="190">
        <v>0</v>
      </c>
      <c r="J445" s="190">
        <v>0</v>
      </c>
      <c r="K445" s="190">
        <v>0</v>
      </c>
      <c r="L445" s="190">
        <v>0</v>
      </c>
      <c r="M445" s="190">
        <v>0</v>
      </c>
      <c r="N445" s="361">
        <v>0</v>
      </c>
      <c r="O445" s="361">
        <v>0</v>
      </c>
      <c r="P445" s="361">
        <v>0</v>
      </c>
      <c r="Q445" s="361">
        <v>0</v>
      </c>
      <c r="R445" s="361">
        <v>0</v>
      </c>
      <c r="S445" s="361">
        <v>0</v>
      </c>
      <c r="T445" s="103">
        <v>0</v>
      </c>
      <c r="U445" s="361">
        <v>0</v>
      </c>
      <c r="V445" s="403" t="s">
        <v>976</v>
      </c>
      <c r="W445" s="380">
        <v>1111.8</v>
      </c>
      <c r="X445" s="361">
        <v>4038516.34</v>
      </c>
      <c r="Y445" s="380">
        <v>0</v>
      </c>
      <c r="Z445" s="380">
        <v>0</v>
      </c>
      <c r="AA445" s="380">
        <v>0</v>
      </c>
      <c r="AB445" s="380">
        <v>0</v>
      </c>
      <c r="AC445" s="380">
        <v>0</v>
      </c>
      <c r="AD445" s="380">
        <v>0</v>
      </c>
      <c r="AE445" s="380">
        <v>0</v>
      </c>
      <c r="AF445" s="380">
        <v>0</v>
      </c>
      <c r="AG445" s="380">
        <v>0</v>
      </c>
      <c r="AH445" s="380">
        <v>0</v>
      </c>
      <c r="AI445" s="380">
        <v>0</v>
      </c>
      <c r="AJ445" s="380">
        <v>126685.69</v>
      </c>
      <c r="AK445" s="380">
        <v>37514.46</v>
      </c>
      <c r="AL445" s="380">
        <v>0</v>
      </c>
      <c r="AN445" s="390">
        <f>I445/'Приложение 1.1'!I443</f>
        <v>0</v>
      </c>
      <c r="AO445" s="390" t="e">
        <f t="shared" si="418"/>
        <v>#DIV/0!</v>
      </c>
      <c r="AP445" s="390" t="e">
        <f t="shared" si="419"/>
        <v>#DIV/0!</v>
      </c>
      <c r="AQ445" s="390" t="e">
        <f t="shared" si="420"/>
        <v>#DIV/0!</v>
      </c>
      <c r="AR445" s="390" t="e">
        <f t="shared" si="421"/>
        <v>#DIV/0!</v>
      </c>
      <c r="AS445" s="390" t="e">
        <f t="shared" si="422"/>
        <v>#DIV/0!</v>
      </c>
      <c r="AT445" s="390" t="e">
        <f t="shared" si="423"/>
        <v>#DIV/0!</v>
      </c>
      <c r="AU445" s="390">
        <f t="shared" si="424"/>
        <v>3632.4126101816873</v>
      </c>
      <c r="AV445" s="390" t="e">
        <f t="shared" si="425"/>
        <v>#DIV/0!</v>
      </c>
      <c r="AW445" s="390" t="e">
        <f t="shared" si="426"/>
        <v>#DIV/0!</v>
      </c>
      <c r="AX445" s="390" t="e">
        <f t="shared" si="427"/>
        <v>#DIV/0!</v>
      </c>
      <c r="AY445" s="390">
        <f>AI445/'Приложение 1.1'!J443</f>
        <v>0</v>
      </c>
      <c r="AZ445" s="390">
        <v>766.59</v>
      </c>
      <c r="BA445" s="390">
        <v>2173.62</v>
      </c>
      <c r="BB445" s="390">
        <v>891.36</v>
      </c>
      <c r="BC445" s="390">
        <v>860.72</v>
      </c>
      <c r="BD445" s="390">
        <v>1699.83</v>
      </c>
      <c r="BE445" s="390">
        <v>1134.04</v>
      </c>
      <c r="BF445" s="390">
        <v>2338035</v>
      </c>
      <c r="BG445" s="390">
        <f t="shared" si="428"/>
        <v>4644</v>
      </c>
      <c r="BH445" s="390">
        <v>9186</v>
      </c>
      <c r="BI445" s="390">
        <v>3559.09</v>
      </c>
      <c r="BJ445" s="390">
        <v>6295.55</v>
      </c>
      <c r="BK445" s="390">
        <f t="shared" si="429"/>
        <v>934101.09</v>
      </c>
      <c r="BL445" s="391" t="str">
        <f t="shared" si="430"/>
        <v xml:space="preserve"> </v>
      </c>
      <c r="BM445" s="391" t="e">
        <f t="shared" si="431"/>
        <v>#DIV/0!</v>
      </c>
      <c r="BN445" s="391" t="e">
        <f t="shared" si="432"/>
        <v>#DIV/0!</v>
      </c>
      <c r="BO445" s="391" t="e">
        <f t="shared" si="433"/>
        <v>#DIV/0!</v>
      </c>
      <c r="BP445" s="391" t="e">
        <f t="shared" si="434"/>
        <v>#DIV/0!</v>
      </c>
      <c r="BQ445" s="391" t="e">
        <f t="shared" si="435"/>
        <v>#DIV/0!</v>
      </c>
      <c r="BR445" s="391" t="e">
        <f t="shared" si="436"/>
        <v>#DIV/0!</v>
      </c>
      <c r="BS445" s="391" t="str">
        <f t="shared" si="437"/>
        <v xml:space="preserve"> </v>
      </c>
      <c r="BT445" s="391" t="e">
        <f t="shared" si="438"/>
        <v>#DIV/0!</v>
      </c>
      <c r="BU445" s="391" t="e">
        <f t="shared" si="439"/>
        <v>#DIV/0!</v>
      </c>
      <c r="BV445" s="391" t="e">
        <f t="shared" si="440"/>
        <v>#DIV/0!</v>
      </c>
      <c r="BW445" s="391" t="str">
        <f t="shared" si="441"/>
        <v xml:space="preserve"> </v>
      </c>
      <c r="BY445" s="388">
        <f t="shared" si="442"/>
        <v>3.0143763040271128</v>
      </c>
      <c r="BZ445" s="392">
        <f t="shared" si="443"/>
        <v>0.89262409418437816</v>
      </c>
      <c r="CA445" s="393">
        <f t="shared" si="444"/>
        <v>3780.1011782694732</v>
      </c>
      <c r="CB445" s="390">
        <f t="shared" si="445"/>
        <v>4852.9799999999996</v>
      </c>
      <c r="CC445" s="18" t="str">
        <f t="shared" si="446"/>
        <v xml:space="preserve"> </v>
      </c>
    </row>
    <row r="446" spans="1:82" s="26" customFormat="1" ht="9" customHeight="1">
      <c r="A446" s="368">
        <v>73</v>
      </c>
      <c r="B446" s="179" t="s">
        <v>687</v>
      </c>
      <c r="C446" s="396">
        <v>3322.6</v>
      </c>
      <c r="D446" s="396"/>
      <c r="E446" s="403"/>
      <c r="F446" s="403"/>
      <c r="G446" s="184">
        <f t="shared" si="417"/>
        <v>3948479.55</v>
      </c>
      <c r="H446" s="361">
        <f t="shared" ref="H446:H500" si="447">I446+K446+M446+O446+Q446+S446</f>
        <v>0</v>
      </c>
      <c r="I446" s="190">
        <v>0</v>
      </c>
      <c r="J446" s="190">
        <v>0</v>
      </c>
      <c r="K446" s="190">
        <v>0</v>
      </c>
      <c r="L446" s="190">
        <v>0</v>
      </c>
      <c r="M446" s="190">
        <v>0</v>
      </c>
      <c r="N446" s="361">
        <v>0</v>
      </c>
      <c r="O446" s="361">
        <v>0</v>
      </c>
      <c r="P446" s="361">
        <v>0</v>
      </c>
      <c r="Q446" s="361">
        <v>0</v>
      </c>
      <c r="R446" s="361">
        <v>0</v>
      </c>
      <c r="S446" s="361">
        <v>0</v>
      </c>
      <c r="T446" s="103">
        <v>0</v>
      </c>
      <c r="U446" s="361">
        <v>0</v>
      </c>
      <c r="V446" s="403" t="s">
        <v>975</v>
      </c>
      <c r="W446" s="380">
        <v>930</v>
      </c>
      <c r="X446" s="361">
        <v>3796907.45</v>
      </c>
      <c r="Y446" s="380">
        <v>0</v>
      </c>
      <c r="Z446" s="380">
        <v>0</v>
      </c>
      <c r="AA446" s="380">
        <v>0</v>
      </c>
      <c r="AB446" s="380">
        <v>0</v>
      </c>
      <c r="AC446" s="380">
        <v>0</v>
      </c>
      <c r="AD446" s="380">
        <v>0</v>
      </c>
      <c r="AE446" s="380">
        <v>0</v>
      </c>
      <c r="AF446" s="380">
        <v>0</v>
      </c>
      <c r="AG446" s="380">
        <v>0</v>
      </c>
      <c r="AH446" s="380">
        <v>0</v>
      </c>
      <c r="AI446" s="380">
        <v>0</v>
      </c>
      <c r="AJ446" s="380">
        <v>105649.21</v>
      </c>
      <c r="AK446" s="380">
        <v>45922.89</v>
      </c>
      <c r="AL446" s="380">
        <v>0</v>
      </c>
      <c r="AN446" s="390">
        <f>I446/'Приложение 1.1'!I444</f>
        <v>0</v>
      </c>
      <c r="AO446" s="390" t="e">
        <f t="shared" si="418"/>
        <v>#DIV/0!</v>
      </c>
      <c r="AP446" s="390" t="e">
        <f t="shared" si="419"/>
        <v>#DIV/0!</v>
      </c>
      <c r="AQ446" s="390" t="e">
        <f t="shared" si="420"/>
        <v>#DIV/0!</v>
      </c>
      <c r="AR446" s="390" t="e">
        <f t="shared" si="421"/>
        <v>#DIV/0!</v>
      </c>
      <c r="AS446" s="390" t="e">
        <f t="shared" si="422"/>
        <v>#DIV/0!</v>
      </c>
      <c r="AT446" s="390" t="e">
        <f t="shared" si="423"/>
        <v>#DIV/0!</v>
      </c>
      <c r="AU446" s="390">
        <f t="shared" si="424"/>
        <v>4082.6961827956993</v>
      </c>
      <c r="AV446" s="390" t="e">
        <f t="shared" si="425"/>
        <v>#DIV/0!</v>
      </c>
      <c r="AW446" s="390" t="e">
        <f t="shared" si="426"/>
        <v>#DIV/0!</v>
      </c>
      <c r="AX446" s="390" t="e">
        <f t="shared" si="427"/>
        <v>#DIV/0!</v>
      </c>
      <c r="AY446" s="390">
        <f>AI446/'Приложение 1.1'!J444</f>
        <v>0</v>
      </c>
      <c r="AZ446" s="390">
        <v>766.59</v>
      </c>
      <c r="BA446" s="390">
        <v>2173.62</v>
      </c>
      <c r="BB446" s="390">
        <v>891.36</v>
      </c>
      <c r="BC446" s="390">
        <v>860.72</v>
      </c>
      <c r="BD446" s="390">
        <v>1699.83</v>
      </c>
      <c r="BE446" s="390">
        <v>1134.04</v>
      </c>
      <c r="BF446" s="390">
        <v>2338035</v>
      </c>
      <c r="BG446" s="390">
        <f t="shared" si="428"/>
        <v>4837.9799999999996</v>
      </c>
      <c r="BH446" s="390">
        <v>9186</v>
      </c>
      <c r="BI446" s="390">
        <v>3559.09</v>
      </c>
      <c r="BJ446" s="390">
        <v>6295.55</v>
      </c>
      <c r="BK446" s="390">
        <f t="shared" si="429"/>
        <v>934101.09</v>
      </c>
      <c r="BL446" s="391" t="str">
        <f t="shared" si="430"/>
        <v xml:space="preserve"> </v>
      </c>
      <c r="BM446" s="391" t="e">
        <f t="shared" si="431"/>
        <v>#DIV/0!</v>
      </c>
      <c r="BN446" s="391" t="e">
        <f t="shared" si="432"/>
        <v>#DIV/0!</v>
      </c>
      <c r="BO446" s="391" t="e">
        <f t="shared" si="433"/>
        <v>#DIV/0!</v>
      </c>
      <c r="BP446" s="391" t="e">
        <f t="shared" si="434"/>
        <v>#DIV/0!</v>
      </c>
      <c r="BQ446" s="391" t="e">
        <f t="shared" si="435"/>
        <v>#DIV/0!</v>
      </c>
      <c r="BR446" s="391" t="e">
        <f t="shared" si="436"/>
        <v>#DIV/0!</v>
      </c>
      <c r="BS446" s="391" t="str">
        <f t="shared" si="437"/>
        <v xml:space="preserve"> </v>
      </c>
      <c r="BT446" s="391" t="e">
        <f t="shared" si="438"/>
        <v>#DIV/0!</v>
      </c>
      <c r="BU446" s="391" t="e">
        <f t="shared" si="439"/>
        <v>#DIV/0!</v>
      </c>
      <c r="BV446" s="391" t="e">
        <f t="shared" si="440"/>
        <v>#DIV/0!</v>
      </c>
      <c r="BW446" s="391" t="str">
        <f t="shared" si="441"/>
        <v xml:space="preserve"> </v>
      </c>
      <c r="BY446" s="388">
        <f t="shared" si="442"/>
        <v>2.6756934830775561</v>
      </c>
      <c r="BZ446" s="392">
        <f t="shared" si="443"/>
        <v>1.1630524970048282</v>
      </c>
      <c r="CA446" s="393">
        <f t="shared" si="444"/>
        <v>4245.6769354838707</v>
      </c>
      <c r="CB446" s="390">
        <f t="shared" si="445"/>
        <v>5055.6899999999996</v>
      </c>
      <c r="CC446" s="18" t="str">
        <f t="shared" si="446"/>
        <v xml:space="preserve"> </v>
      </c>
    </row>
    <row r="447" spans="1:82" s="26" customFormat="1" ht="9" customHeight="1">
      <c r="A447" s="368">
        <v>74</v>
      </c>
      <c r="B447" s="179" t="s">
        <v>688</v>
      </c>
      <c r="C447" s="396">
        <v>3366.3</v>
      </c>
      <c r="D447" s="396"/>
      <c r="E447" s="403"/>
      <c r="F447" s="403"/>
      <c r="G447" s="184">
        <f t="shared" si="417"/>
        <v>4105431.18</v>
      </c>
      <c r="H447" s="361">
        <f t="shared" si="447"/>
        <v>0</v>
      </c>
      <c r="I447" s="190">
        <v>0</v>
      </c>
      <c r="J447" s="190">
        <v>0</v>
      </c>
      <c r="K447" s="190">
        <v>0</v>
      </c>
      <c r="L447" s="190">
        <v>0</v>
      </c>
      <c r="M447" s="190">
        <v>0</v>
      </c>
      <c r="N447" s="361">
        <v>0</v>
      </c>
      <c r="O447" s="361">
        <v>0</v>
      </c>
      <c r="P447" s="361">
        <v>0</v>
      </c>
      <c r="Q447" s="361">
        <v>0</v>
      </c>
      <c r="R447" s="361">
        <v>0</v>
      </c>
      <c r="S447" s="361">
        <v>0</v>
      </c>
      <c r="T447" s="103">
        <v>0</v>
      </c>
      <c r="U447" s="361">
        <v>0</v>
      </c>
      <c r="V447" s="403" t="s">
        <v>975</v>
      </c>
      <c r="W447" s="380">
        <v>898</v>
      </c>
      <c r="X447" s="361">
        <v>3947188.5</v>
      </c>
      <c r="Y447" s="380">
        <v>0</v>
      </c>
      <c r="Z447" s="380">
        <v>0</v>
      </c>
      <c r="AA447" s="380">
        <v>0</v>
      </c>
      <c r="AB447" s="380">
        <v>0</v>
      </c>
      <c r="AC447" s="380">
        <v>0</v>
      </c>
      <c r="AD447" s="380">
        <v>0</v>
      </c>
      <c r="AE447" s="380">
        <v>0</v>
      </c>
      <c r="AF447" s="380">
        <v>0</v>
      </c>
      <c r="AG447" s="380">
        <v>0</v>
      </c>
      <c r="AH447" s="380">
        <v>0</v>
      </c>
      <c r="AI447" s="380">
        <v>0</v>
      </c>
      <c r="AJ447" s="380">
        <v>105318.71</v>
      </c>
      <c r="AK447" s="380">
        <v>52923.97</v>
      </c>
      <c r="AL447" s="380">
        <v>0</v>
      </c>
      <c r="AN447" s="390">
        <f>I447/'Приложение 1.1'!I445</f>
        <v>0</v>
      </c>
      <c r="AO447" s="390" t="e">
        <f t="shared" si="418"/>
        <v>#DIV/0!</v>
      </c>
      <c r="AP447" s="390" t="e">
        <f t="shared" si="419"/>
        <v>#DIV/0!</v>
      </c>
      <c r="AQ447" s="390" t="e">
        <f t="shared" si="420"/>
        <v>#DIV/0!</v>
      </c>
      <c r="AR447" s="390" t="e">
        <f t="shared" si="421"/>
        <v>#DIV/0!</v>
      </c>
      <c r="AS447" s="390" t="e">
        <f t="shared" si="422"/>
        <v>#DIV/0!</v>
      </c>
      <c r="AT447" s="390" t="e">
        <f t="shared" si="423"/>
        <v>#DIV/0!</v>
      </c>
      <c r="AU447" s="390">
        <f t="shared" si="424"/>
        <v>4395.5328507795102</v>
      </c>
      <c r="AV447" s="390" t="e">
        <f t="shared" si="425"/>
        <v>#DIV/0!</v>
      </c>
      <c r="AW447" s="390" t="e">
        <f t="shared" si="426"/>
        <v>#DIV/0!</v>
      </c>
      <c r="AX447" s="390" t="e">
        <f t="shared" si="427"/>
        <v>#DIV/0!</v>
      </c>
      <c r="AY447" s="390">
        <f>AI447/'Приложение 1.1'!J445</f>
        <v>0</v>
      </c>
      <c r="AZ447" s="390">
        <v>766.59</v>
      </c>
      <c r="BA447" s="390">
        <v>2173.62</v>
      </c>
      <c r="BB447" s="390">
        <v>891.36</v>
      </c>
      <c r="BC447" s="390">
        <v>860.72</v>
      </c>
      <c r="BD447" s="390">
        <v>1699.83</v>
      </c>
      <c r="BE447" s="390">
        <v>1134.04</v>
      </c>
      <c r="BF447" s="390">
        <v>2338035</v>
      </c>
      <c r="BG447" s="390">
        <f t="shared" si="428"/>
        <v>4837.9799999999996</v>
      </c>
      <c r="BH447" s="390">
        <v>9186</v>
      </c>
      <c r="BI447" s="390">
        <v>3559.09</v>
      </c>
      <c r="BJ447" s="390">
        <v>6295.55</v>
      </c>
      <c r="BK447" s="390">
        <f t="shared" si="429"/>
        <v>934101.09</v>
      </c>
      <c r="BL447" s="391" t="str">
        <f t="shared" si="430"/>
        <v xml:space="preserve"> </v>
      </c>
      <c r="BM447" s="391" t="e">
        <f t="shared" si="431"/>
        <v>#DIV/0!</v>
      </c>
      <c r="BN447" s="391" t="e">
        <f t="shared" si="432"/>
        <v>#DIV/0!</v>
      </c>
      <c r="BO447" s="391" t="e">
        <f t="shared" si="433"/>
        <v>#DIV/0!</v>
      </c>
      <c r="BP447" s="391" t="e">
        <f t="shared" si="434"/>
        <v>#DIV/0!</v>
      </c>
      <c r="BQ447" s="391" t="e">
        <f t="shared" si="435"/>
        <v>#DIV/0!</v>
      </c>
      <c r="BR447" s="391" t="e">
        <f t="shared" si="436"/>
        <v>#DIV/0!</v>
      </c>
      <c r="BS447" s="391" t="str">
        <f t="shared" si="437"/>
        <v xml:space="preserve"> </v>
      </c>
      <c r="BT447" s="391" t="e">
        <f t="shared" si="438"/>
        <v>#DIV/0!</v>
      </c>
      <c r="BU447" s="391" t="e">
        <f t="shared" si="439"/>
        <v>#DIV/0!</v>
      </c>
      <c r="BV447" s="391" t="e">
        <f t="shared" si="440"/>
        <v>#DIV/0!</v>
      </c>
      <c r="BW447" s="391" t="str">
        <f t="shared" si="441"/>
        <v xml:space="preserve"> </v>
      </c>
      <c r="BY447" s="388">
        <f t="shared" si="442"/>
        <v>2.5653507605503205</v>
      </c>
      <c r="BZ447" s="392">
        <f t="shared" si="443"/>
        <v>1.2891208664713263</v>
      </c>
      <c r="CA447" s="393">
        <f t="shared" si="444"/>
        <v>4571.7496436525616</v>
      </c>
      <c r="CB447" s="390">
        <f t="shared" si="445"/>
        <v>5055.6899999999996</v>
      </c>
      <c r="CC447" s="18" t="str">
        <f t="shared" si="446"/>
        <v xml:space="preserve"> </v>
      </c>
    </row>
    <row r="448" spans="1:82" s="26" customFormat="1" ht="9" customHeight="1">
      <c r="A448" s="368">
        <v>75</v>
      </c>
      <c r="B448" s="179" t="s">
        <v>689</v>
      </c>
      <c r="C448" s="396">
        <v>5621.6</v>
      </c>
      <c r="D448" s="396"/>
      <c r="E448" s="403"/>
      <c r="F448" s="403"/>
      <c r="G448" s="184">
        <f t="shared" si="417"/>
        <v>6181871.5800000001</v>
      </c>
      <c r="H448" s="361">
        <f t="shared" si="447"/>
        <v>0</v>
      </c>
      <c r="I448" s="190">
        <v>0</v>
      </c>
      <c r="J448" s="190">
        <v>0</v>
      </c>
      <c r="K448" s="190">
        <v>0</v>
      </c>
      <c r="L448" s="190">
        <v>0</v>
      </c>
      <c r="M448" s="190">
        <v>0</v>
      </c>
      <c r="N448" s="361">
        <v>0</v>
      </c>
      <c r="O448" s="361">
        <v>0</v>
      </c>
      <c r="P448" s="361">
        <v>0</v>
      </c>
      <c r="Q448" s="361">
        <v>0</v>
      </c>
      <c r="R448" s="361">
        <v>0</v>
      </c>
      <c r="S448" s="361">
        <v>0</v>
      </c>
      <c r="T448" s="103">
        <v>0</v>
      </c>
      <c r="U448" s="361">
        <v>0</v>
      </c>
      <c r="V448" s="403" t="s">
        <v>975</v>
      </c>
      <c r="W448" s="380">
        <v>1529.46</v>
      </c>
      <c r="X448" s="361">
        <v>5950087</v>
      </c>
      <c r="Y448" s="380">
        <v>0</v>
      </c>
      <c r="Z448" s="380">
        <v>0</v>
      </c>
      <c r="AA448" s="380">
        <v>0</v>
      </c>
      <c r="AB448" s="380">
        <v>0</v>
      </c>
      <c r="AC448" s="380">
        <v>0</v>
      </c>
      <c r="AD448" s="380">
        <v>0</v>
      </c>
      <c r="AE448" s="380">
        <v>0</v>
      </c>
      <c r="AF448" s="380">
        <v>0</v>
      </c>
      <c r="AG448" s="380">
        <v>0</v>
      </c>
      <c r="AH448" s="380">
        <v>0</v>
      </c>
      <c r="AI448" s="380">
        <v>0</v>
      </c>
      <c r="AJ448" s="380">
        <v>175714.79</v>
      </c>
      <c r="AK448" s="380">
        <v>56069.79</v>
      </c>
      <c r="AL448" s="380">
        <v>0</v>
      </c>
      <c r="AN448" s="390">
        <f>I448/'Приложение 1.1'!I446</f>
        <v>0</v>
      </c>
      <c r="AO448" s="390" t="e">
        <f t="shared" si="418"/>
        <v>#DIV/0!</v>
      </c>
      <c r="AP448" s="390" t="e">
        <f t="shared" si="419"/>
        <v>#DIV/0!</v>
      </c>
      <c r="AQ448" s="390" t="e">
        <f t="shared" si="420"/>
        <v>#DIV/0!</v>
      </c>
      <c r="AR448" s="390" t="e">
        <f t="shared" si="421"/>
        <v>#DIV/0!</v>
      </c>
      <c r="AS448" s="390" t="e">
        <f t="shared" si="422"/>
        <v>#DIV/0!</v>
      </c>
      <c r="AT448" s="390" t="e">
        <f t="shared" si="423"/>
        <v>#DIV/0!</v>
      </c>
      <c r="AU448" s="390">
        <f t="shared" si="424"/>
        <v>3890.3188053299855</v>
      </c>
      <c r="AV448" s="390" t="e">
        <f t="shared" si="425"/>
        <v>#DIV/0!</v>
      </c>
      <c r="AW448" s="390" t="e">
        <f t="shared" si="426"/>
        <v>#DIV/0!</v>
      </c>
      <c r="AX448" s="390" t="e">
        <f t="shared" si="427"/>
        <v>#DIV/0!</v>
      </c>
      <c r="AY448" s="390">
        <f>AI448/'Приложение 1.1'!J446</f>
        <v>0</v>
      </c>
      <c r="AZ448" s="390">
        <v>766.59</v>
      </c>
      <c r="BA448" s="390">
        <v>2173.62</v>
      </c>
      <c r="BB448" s="390">
        <v>891.36</v>
      </c>
      <c r="BC448" s="390">
        <v>860.72</v>
      </c>
      <c r="BD448" s="390">
        <v>1699.83</v>
      </c>
      <c r="BE448" s="390">
        <v>1134.04</v>
      </c>
      <c r="BF448" s="390">
        <v>2338035</v>
      </c>
      <c r="BG448" s="390">
        <f t="shared" si="428"/>
        <v>4837.9799999999996</v>
      </c>
      <c r="BH448" s="390">
        <v>9186</v>
      </c>
      <c r="BI448" s="390">
        <v>3559.09</v>
      </c>
      <c r="BJ448" s="390">
        <v>6295.55</v>
      </c>
      <c r="BK448" s="390">
        <f t="shared" si="429"/>
        <v>934101.09</v>
      </c>
      <c r="BL448" s="391" t="str">
        <f t="shared" si="430"/>
        <v xml:space="preserve"> </v>
      </c>
      <c r="BM448" s="391" t="e">
        <f t="shared" si="431"/>
        <v>#DIV/0!</v>
      </c>
      <c r="BN448" s="391" t="e">
        <f t="shared" si="432"/>
        <v>#DIV/0!</v>
      </c>
      <c r="BO448" s="391" t="e">
        <f t="shared" si="433"/>
        <v>#DIV/0!</v>
      </c>
      <c r="BP448" s="391" t="e">
        <f t="shared" si="434"/>
        <v>#DIV/0!</v>
      </c>
      <c r="BQ448" s="391" t="e">
        <f t="shared" si="435"/>
        <v>#DIV/0!</v>
      </c>
      <c r="BR448" s="391" t="e">
        <f t="shared" si="436"/>
        <v>#DIV/0!</v>
      </c>
      <c r="BS448" s="391" t="str">
        <f t="shared" si="437"/>
        <v xml:space="preserve"> </v>
      </c>
      <c r="BT448" s="391" t="e">
        <f t="shared" si="438"/>
        <v>#DIV/0!</v>
      </c>
      <c r="BU448" s="391" t="e">
        <f t="shared" si="439"/>
        <v>#DIV/0!</v>
      </c>
      <c r="BV448" s="391" t="e">
        <f t="shared" si="440"/>
        <v>#DIV/0!</v>
      </c>
      <c r="BW448" s="391" t="str">
        <f t="shared" si="441"/>
        <v xml:space="preserve"> </v>
      </c>
      <c r="BY448" s="388">
        <f t="shared" si="442"/>
        <v>2.8424205796911748</v>
      </c>
      <c r="BZ448" s="392">
        <f t="shared" si="443"/>
        <v>0.90700347418087268</v>
      </c>
      <c r="CA448" s="393">
        <f t="shared" si="444"/>
        <v>4041.8654819348003</v>
      </c>
      <c r="CB448" s="390">
        <f t="shared" si="445"/>
        <v>5055.6899999999996</v>
      </c>
      <c r="CC448" s="18" t="str">
        <f t="shared" si="446"/>
        <v xml:space="preserve"> </v>
      </c>
    </row>
    <row r="449" spans="1:82" s="26" customFormat="1" ht="9" customHeight="1">
      <c r="A449" s="368">
        <v>76</v>
      </c>
      <c r="B449" s="179" t="s">
        <v>690</v>
      </c>
      <c r="C449" s="396">
        <v>5548.2</v>
      </c>
      <c r="D449" s="396"/>
      <c r="E449" s="403"/>
      <c r="F449" s="403"/>
      <c r="G449" s="184">
        <f t="shared" si="417"/>
        <v>6114860.7800000003</v>
      </c>
      <c r="H449" s="361">
        <f t="shared" si="447"/>
        <v>0</v>
      </c>
      <c r="I449" s="190">
        <v>0</v>
      </c>
      <c r="J449" s="190">
        <v>0</v>
      </c>
      <c r="K449" s="190">
        <v>0</v>
      </c>
      <c r="L449" s="190">
        <v>0</v>
      </c>
      <c r="M449" s="190">
        <v>0</v>
      </c>
      <c r="N449" s="361">
        <v>0</v>
      </c>
      <c r="O449" s="361">
        <v>0</v>
      </c>
      <c r="P449" s="361">
        <v>0</v>
      </c>
      <c r="Q449" s="361">
        <v>0</v>
      </c>
      <c r="R449" s="361">
        <v>0</v>
      </c>
      <c r="S449" s="361">
        <v>0</v>
      </c>
      <c r="T449" s="103">
        <v>0</v>
      </c>
      <c r="U449" s="361">
        <v>0</v>
      </c>
      <c r="V449" s="403" t="s">
        <v>975</v>
      </c>
      <c r="W449" s="380">
        <v>1526.8</v>
      </c>
      <c r="X449" s="361">
        <v>5855465.5</v>
      </c>
      <c r="Y449" s="380">
        <v>0</v>
      </c>
      <c r="Z449" s="380">
        <v>0</v>
      </c>
      <c r="AA449" s="380">
        <v>0</v>
      </c>
      <c r="AB449" s="380">
        <v>0</v>
      </c>
      <c r="AC449" s="380">
        <v>0</v>
      </c>
      <c r="AD449" s="380">
        <v>0</v>
      </c>
      <c r="AE449" s="380">
        <v>0</v>
      </c>
      <c r="AF449" s="380">
        <v>0</v>
      </c>
      <c r="AG449" s="380">
        <v>0</v>
      </c>
      <c r="AH449" s="380">
        <v>0</v>
      </c>
      <c r="AI449" s="380">
        <v>0</v>
      </c>
      <c r="AJ449" s="380">
        <v>196646.34</v>
      </c>
      <c r="AK449" s="380">
        <v>62748.94</v>
      </c>
      <c r="AL449" s="380">
        <v>0</v>
      </c>
      <c r="AN449" s="390">
        <f>I449/'Приложение 1.1'!I447</f>
        <v>0</v>
      </c>
      <c r="AO449" s="390" t="e">
        <f t="shared" si="418"/>
        <v>#DIV/0!</v>
      </c>
      <c r="AP449" s="390" t="e">
        <f t="shared" si="419"/>
        <v>#DIV/0!</v>
      </c>
      <c r="AQ449" s="390" t="e">
        <f t="shared" si="420"/>
        <v>#DIV/0!</v>
      </c>
      <c r="AR449" s="390" t="e">
        <f t="shared" si="421"/>
        <v>#DIV/0!</v>
      </c>
      <c r="AS449" s="390" t="e">
        <f t="shared" si="422"/>
        <v>#DIV/0!</v>
      </c>
      <c r="AT449" s="390" t="e">
        <f t="shared" si="423"/>
        <v>#DIV/0!</v>
      </c>
      <c r="AU449" s="390">
        <f t="shared" si="424"/>
        <v>3835.1228058684833</v>
      </c>
      <c r="AV449" s="390" t="e">
        <f t="shared" si="425"/>
        <v>#DIV/0!</v>
      </c>
      <c r="AW449" s="390" t="e">
        <f t="shared" si="426"/>
        <v>#DIV/0!</v>
      </c>
      <c r="AX449" s="390" t="e">
        <f t="shared" si="427"/>
        <v>#DIV/0!</v>
      </c>
      <c r="AY449" s="390">
        <f>AI449/'Приложение 1.1'!J447</f>
        <v>0</v>
      </c>
      <c r="AZ449" s="390">
        <v>766.59</v>
      </c>
      <c r="BA449" s="390">
        <v>2173.62</v>
      </c>
      <c r="BB449" s="390">
        <v>891.36</v>
      </c>
      <c r="BC449" s="390">
        <v>860.72</v>
      </c>
      <c r="BD449" s="390">
        <v>1699.83</v>
      </c>
      <c r="BE449" s="390">
        <v>1134.04</v>
      </c>
      <c r="BF449" s="390">
        <v>2338035</v>
      </c>
      <c r="BG449" s="390">
        <f t="shared" si="428"/>
        <v>4837.9799999999996</v>
      </c>
      <c r="BH449" s="390">
        <v>9186</v>
      </c>
      <c r="BI449" s="390">
        <v>3559.09</v>
      </c>
      <c r="BJ449" s="390">
        <v>6295.55</v>
      </c>
      <c r="BK449" s="390">
        <f t="shared" si="429"/>
        <v>934101.09</v>
      </c>
      <c r="BL449" s="391" t="str">
        <f t="shared" si="430"/>
        <v xml:space="preserve"> </v>
      </c>
      <c r="BM449" s="391" t="e">
        <f t="shared" si="431"/>
        <v>#DIV/0!</v>
      </c>
      <c r="BN449" s="391" t="e">
        <f t="shared" si="432"/>
        <v>#DIV/0!</v>
      </c>
      <c r="BO449" s="391" t="e">
        <f t="shared" si="433"/>
        <v>#DIV/0!</v>
      </c>
      <c r="BP449" s="391" t="e">
        <f t="shared" si="434"/>
        <v>#DIV/0!</v>
      </c>
      <c r="BQ449" s="391" t="e">
        <f t="shared" si="435"/>
        <v>#DIV/0!</v>
      </c>
      <c r="BR449" s="391" t="e">
        <f t="shared" si="436"/>
        <v>#DIV/0!</v>
      </c>
      <c r="BS449" s="391" t="str">
        <f t="shared" si="437"/>
        <v xml:space="preserve"> </v>
      </c>
      <c r="BT449" s="391" t="e">
        <f t="shared" si="438"/>
        <v>#DIV/0!</v>
      </c>
      <c r="BU449" s="391" t="e">
        <f t="shared" si="439"/>
        <v>#DIV/0!</v>
      </c>
      <c r="BV449" s="391" t="e">
        <f t="shared" si="440"/>
        <v>#DIV/0!</v>
      </c>
      <c r="BW449" s="391" t="str">
        <f t="shared" si="441"/>
        <v xml:space="preserve"> </v>
      </c>
      <c r="BY449" s="388">
        <f t="shared" si="442"/>
        <v>3.2158759957900465</v>
      </c>
      <c r="BZ449" s="392">
        <f t="shared" si="443"/>
        <v>1.0261711960022744</v>
      </c>
      <c r="CA449" s="393">
        <f t="shared" si="444"/>
        <v>4005.017539952843</v>
      </c>
      <c r="CB449" s="390">
        <f t="shared" si="445"/>
        <v>5055.6899999999996</v>
      </c>
      <c r="CC449" s="18" t="str">
        <f t="shared" si="446"/>
        <v xml:space="preserve"> </v>
      </c>
    </row>
    <row r="450" spans="1:82" s="26" customFormat="1" ht="9" customHeight="1">
      <c r="A450" s="368">
        <v>77</v>
      </c>
      <c r="B450" s="179" t="s">
        <v>691</v>
      </c>
      <c r="C450" s="396">
        <v>3322.6</v>
      </c>
      <c r="D450" s="396"/>
      <c r="E450" s="403"/>
      <c r="F450" s="403"/>
      <c r="G450" s="184">
        <f t="shared" si="417"/>
        <v>3100240.81</v>
      </c>
      <c r="H450" s="361">
        <f t="shared" si="447"/>
        <v>0</v>
      </c>
      <c r="I450" s="190">
        <v>0</v>
      </c>
      <c r="J450" s="190">
        <v>0</v>
      </c>
      <c r="K450" s="190">
        <v>0</v>
      </c>
      <c r="L450" s="190">
        <v>0</v>
      </c>
      <c r="M450" s="190">
        <v>0</v>
      </c>
      <c r="N450" s="361">
        <v>0</v>
      </c>
      <c r="O450" s="361">
        <v>0</v>
      </c>
      <c r="P450" s="361">
        <v>0</v>
      </c>
      <c r="Q450" s="361">
        <v>0</v>
      </c>
      <c r="R450" s="361">
        <v>0</v>
      </c>
      <c r="S450" s="361">
        <v>0</v>
      </c>
      <c r="T450" s="103">
        <v>0</v>
      </c>
      <c r="U450" s="361">
        <v>0</v>
      </c>
      <c r="V450" s="403" t="s">
        <v>975</v>
      </c>
      <c r="W450" s="380">
        <v>909.6</v>
      </c>
      <c r="X450" s="361">
        <v>2969523</v>
      </c>
      <c r="Y450" s="380">
        <v>0</v>
      </c>
      <c r="Z450" s="380">
        <v>0</v>
      </c>
      <c r="AA450" s="380">
        <v>0</v>
      </c>
      <c r="AB450" s="380">
        <v>0</v>
      </c>
      <c r="AC450" s="380">
        <v>0</v>
      </c>
      <c r="AD450" s="380">
        <v>0</v>
      </c>
      <c r="AE450" s="380">
        <v>0</v>
      </c>
      <c r="AF450" s="380">
        <v>0</v>
      </c>
      <c r="AG450" s="380">
        <v>0</v>
      </c>
      <c r="AH450" s="380">
        <v>0</v>
      </c>
      <c r="AI450" s="380">
        <v>0</v>
      </c>
      <c r="AJ450" s="380">
        <v>103225.56</v>
      </c>
      <c r="AK450" s="380">
        <v>27492.25</v>
      </c>
      <c r="AL450" s="380">
        <v>0</v>
      </c>
      <c r="AN450" s="390">
        <f>I450/'Приложение 1.1'!I448</f>
        <v>0</v>
      </c>
      <c r="AO450" s="390" t="e">
        <f t="shared" si="418"/>
        <v>#DIV/0!</v>
      </c>
      <c r="AP450" s="390" t="e">
        <f t="shared" si="419"/>
        <v>#DIV/0!</v>
      </c>
      <c r="AQ450" s="390" t="e">
        <f t="shared" si="420"/>
        <v>#DIV/0!</v>
      </c>
      <c r="AR450" s="390" t="e">
        <f t="shared" si="421"/>
        <v>#DIV/0!</v>
      </c>
      <c r="AS450" s="390" t="e">
        <f t="shared" si="422"/>
        <v>#DIV/0!</v>
      </c>
      <c r="AT450" s="390" t="e">
        <f t="shared" si="423"/>
        <v>#DIV/0!</v>
      </c>
      <c r="AU450" s="390">
        <f t="shared" si="424"/>
        <v>3264.6470976253299</v>
      </c>
      <c r="AV450" s="390" t="e">
        <f t="shared" si="425"/>
        <v>#DIV/0!</v>
      </c>
      <c r="AW450" s="390" t="e">
        <f t="shared" si="426"/>
        <v>#DIV/0!</v>
      </c>
      <c r="AX450" s="390" t="e">
        <f t="shared" si="427"/>
        <v>#DIV/0!</v>
      </c>
      <c r="AY450" s="390">
        <f>AI450/'Приложение 1.1'!J448</f>
        <v>0</v>
      </c>
      <c r="AZ450" s="390">
        <v>766.59</v>
      </c>
      <c r="BA450" s="390">
        <v>2173.62</v>
      </c>
      <c r="BB450" s="390">
        <v>891.36</v>
      </c>
      <c r="BC450" s="390">
        <v>860.72</v>
      </c>
      <c r="BD450" s="390">
        <v>1699.83</v>
      </c>
      <c r="BE450" s="390">
        <v>1134.04</v>
      </c>
      <c r="BF450" s="390">
        <v>2338035</v>
      </c>
      <c r="BG450" s="390">
        <f t="shared" si="428"/>
        <v>4837.9799999999996</v>
      </c>
      <c r="BH450" s="390">
        <v>9186</v>
      </c>
      <c r="BI450" s="390">
        <v>3559.09</v>
      </c>
      <c r="BJ450" s="390">
        <v>6295.55</v>
      </c>
      <c r="BK450" s="390">
        <f t="shared" si="429"/>
        <v>934101.09</v>
      </c>
      <c r="BL450" s="391" t="str">
        <f t="shared" si="430"/>
        <v xml:space="preserve"> </v>
      </c>
      <c r="BM450" s="391" t="e">
        <f t="shared" si="431"/>
        <v>#DIV/0!</v>
      </c>
      <c r="BN450" s="391" t="e">
        <f t="shared" si="432"/>
        <v>#DIV/0!</v>
      </c>
      <c r="BO450" s="391" t="e">
        <f t="shared" si="433"/>
        <v>#DIV/0!</v>
      </c>
      <c r="BP450" s="391" t="e">
        <f t="shared" si="434"/>
        <v>#DIV/0!</v>
      </c>
      <c r="BQ450" s="391" t="e">
        <f t="shared" si="435"/>
        <v>#DIV/0!</v>
      </c>
      <c r="BR450" s="391" t="e">
        <f t="shared" si="436"/>
        <v>#DIV/0!</v>
      </c>
      <c r="BS450" s="391" t="str">
        <f t="shared" si="437"/>
        <v xml:space="preserve"> </v>
      </c>
      <c r="BT450" s="391" t="e">
        <f t="shared" si="438"/>
        <v>#DIV/0!</v>
      </c>
      <c r="BU450" s="391" t="e">
        <f t="shared" si="439"/>
        <v>#DIV/0!</v>
      </c>
      <c r="BV450" s="391" t="e">
        <f t="shared" si="440"/>
        <v>#DIV/0!</v>
      </c>
      <c r="BW450" s="391" t="str">
        <f t="shared" si="441"/>
        <v xml:space="preserve"> </v>
      </c>
      <c r="BY450" s="388">
        <f t="shared" si="442"/>
        <v>3.3295981288627701</v>
      </c>
      <c r="BZ450" s="392">
        <f t="shared" si="443"/>
        <v>0.88677788871503826</v>
      </c>
      <c r="CA450" s="393">
        <f t="shared" si="444"/>
        <v>3408.3562115215477</v>
      </c>
      <c r="CB450" s="390">
        <f t="shared" si="445"/>
        <v>5055.6899999999996</v>
      </c>
      <c r="CC450" s="18" t="str">
        <f t="shared" si="446"/>
        <v xml:space="preserve"> </v>
      </c>
    </row>
    <row r="451" spans="1:82" s="26" customFormat="1" ht="9" customHeight="1">
      <c r="A451" s="368">
        <v>78</v>
      </c>
      <c r="B451" s="179" t="s">
        <v>692</v>
      </c>
      <c r="C451" s="396">
        <v>3259.1</v>
      </c>
      <c r="D451" s="396"/>
      <c r="E451" s="403"/>
      <c r="F451" s="403"/>
      <c r="G451" s="184">
        <f t="shared" si="417"/>
        <v>3681415.49</v>
      </c>
      <c r="H451" s="361">
        <f t="shared" si="447"/>
        <v>0</v>
      </c>
      <c r="I451" s="190">
        <v>0</v>
      </c>
      <c r="J451" s="190">
        <v>0</v>
      </c>
      <c r="K451" s="190">
        <v>0</v>
      </c>
      <c r="L451" s="190">
        <v>0</v>
      </c>
      <c r="M451" s="190">
        <v>0</v>
      </c>
      <c r="N451" s="361">
        <v>0</v>
      </c>
      <c r="O451" s="361">
        <v>0</v>
      </c>
      <c r="P451" s="361">
        <v>0</v>
      </c>
      <c r="Q451" s="361">
        <v>0</v>
      </c>
      <c r="R451" s="361">
        <v>0</v>
      </c>
      <c r="S451" s="361">
        <v>0</v>
      </c>
      <c r="T451" s="103">
        <v>0</v>
      </c>
      <c r="U451" s="361">
        <v>0</v>
      </c>
      <c r="V451" s="403" t="s">
        <v>975</v>
      </c>
      <c r="W451" s="380">
        <v>877.89</v>
      </c>
      <c r="X451" s="361">
        <v>3537177</v>
      </c>
      <c r="Y451" s="380">
        <v>0</v>
      </c>
      <c r="Z451" s="380">
        <v>0</v>
      </c>
      <c r="AA451" s="380">
        <v>0</v>
      </c>
      <c r="AB451" s="380">
        <v>0</v>
      </c>
      <c r="AC451" s="380">
        <v>0</v>
      </c>
      <c r="AD451" s="380">
        <v>0</v>
      </c>
      <c r="AE451" s="380">
        <v>0</v>
      </c>
      <c r="AF451" s="380">
        <v>0</v>
      </c>
      <c r="AG451" s="380">
        <v>0</v>
      </c>
      <c r="AH451" s="380">
        <v>0</v>
      </c>
      <c r="AI451" s="380">
        <v>0</v>
      </c>
      <c r="AJ451" s="380">
        <v>100537.51</v>
      </c>
      <c r="AK451" s="380">
        <v>43700.98</v>
      </c>
      <c r="AL451" s="380">
        <v>0</v>
      </c>
      <c r="AN451" s="390">
        <f>I451/'Приложение 1.1'!I449</f>
        <v>0</v>
      </c>
      <c r="AO451" s="390" t="e">
        <f t="shared" si="418"/>
        <v>#DIV/0!</v>
      </c>
      <c r="AP451" s="390" t="e">
        <f t="shared" si="419"/>
        <v>#DIV/0!</v>
      </c>
      <c r="AQ451" s="390" t="e">
        <f t="shared" si="420"/>
        <v>#DIV/0!</v>
      </c>
      <c r="AR451" s="390" t="e">
        <f t="shared" si="421"/>
        <v>#DIV/0!</v>
      </c>
      <c r="AS451" s="390" t="e">
        <f t="shared" si="422"/>
        <v>#DIV/0!</v>
      </c>
      <c r="AT451" s="390" t="e">
        <f t="shared" si="423"/>
        <v>#DIV/0!</v>
      </c>
      <c r="AU451" s="390">
        <f t="shared" si="424"/>
        <v>4029.18019341831</v>
      </c>
      <c r="AV451" s="390" t="e">
        <f t="shared" si="425"/>
        <v>#DIV/0!</v>
      </c>
      <c r="AW451" s="390" t="e">
        <f t="shared" si="426"/>
        <v>#DIV/0!</v>
      </c>
      <c r="AX451" s="390" t="e">
        <f t="shared" si="427"/>
        <v>#DIV/0!</v>
      </c>
      <c r="AY451" s="390">
        <f>AI451/'Приложение 1.1'!J449</f>
        <v>0</v>
      </c>
      <c r="AZ451" s="390">
        <v>766.59</v>
      </c>
      <c r="BA451" s="390">
        <v>2173.62</v>
      </c>
      <c r="BB451" s="390">
        <v>891.36</v>
      </c>
      <c r="BC451" s="390">
        <v>860.72</v>
      </c>
      <c r="BD451" s="390">
        <v>1699.83</v>
      </c>
      <c r="BE451" s="390">
        <v>1134.04</v>
      </c>
      <c r="BF451" s="390">
        <v>2338035</v>
      </c>
      <c r="BG451" s="390">
        <f t="shared" si="428"/>
        <v>4837.9799999999996</v>
      </c>
      <c r="BH451" s="390">
        <v>9186</v>
      </c>
      <c r="BI451" s="390">
        <v>3559.09</v>
      </c>
      <c r="BJ451" s="390">
        <v>6295.55</v>
      </c>
      <c r="BK451" s="390">
        <f t="shared" si="429"/>
        <v>934101.09</v>
      </c>
      <c r="BL451" s="391" t="str">
        <f t="shared" si="430"/>
        <v xml:space="preserve"> </v>
      </c>
      <c r="BM451" s="391" t="e">
        <f t="shared" si="431"/>
        <v>#DIV/0!</v>
      </c>
      <c r="BN451" s="391" t="e">
        <f t="shared" si="432"/>
        <v>#DIV/0!</v>
      </c>
      <c r="BO451" s="391" t="e">
        <f t="shared" si="433"/>
        <v>#DIV/0!</v>
      </c>
      <c r="BP451" s="391" t="e">
        <f t="shared" si="434"/>
        <v>#DIV/0!</v>
      </c>
      <c r="BQ451" s="391" t="e">
        <f t="shared" si="435"/>
        <v>#DIV/0!</v>
      </c>
      <c r="BR451" s="391" t="e">
        <f t="shared" si="436"/>
        <v>#DIV/0!</v>
      </c>
      <c r="BS451" s="391" t="str">
        <f t="shared" si="437"/>
        <v xml:space="preserve"> </v>
      </c>
      <c r="BT451" s="391" t="e">
        <f t="shared" si="438"/>
        <v>#DIV/0!</v>
      </c>
      <c r="BU451" s="391" t="e">
        <f t="shared" si="439"/>
        <v>#DIV/0!</v>
      </c>
      <c r="BV451" s="391" t="e">
        <f t="shared" si="440"/>
        <v>#DIV/0!</v>
      </c>
      <c r="BW451" s="391" t="str">
        <f t="shared" si="441"/>
        <v xml:space="preserve"> </v>
      </c>
      <c r="BY451" s="388">
        <f t="shared" si="442"/>
        <v>2.7309471118675601</v>
      </c>
      <c r="BZ451" s="392">
        <f t="shared" si="443"/>
        <v>1.1870700310439559</v>
      </c>
      <c r="CA451" s="393">
        <f t="shared" si="444"/>
        <v>4193.4815181856502</v>
      </c>
      <c r="CB451" s="390">
        <f t="shared" si="445"/>
        <v>5055.6899999999996</v>
      </c>
      <c r="CC451" s="18" t="str">
        <f t="shared" si="446"/>
        <v xml:space="preserve"> </v>
      </c>
    </row>
    <row r="452" spans="1:82" s="26" customFormat="1" ht="9" customHeight="1">
      <c r="A452" s="368">
        <v>79</v>
      </c>
      <c r="B452" s="179" t="s">
        <v>693</v>
      </c>
      <c r="C452" s="396">
        <v>3941.5</v>
      </c>
      <c r="D452" s="396"/>
      <c r="E452" s="403"/>
      <c r="F452" s="403"/>
      <c r="G452" s="184">
        <f t="shared" si="417"/>
        <v>3903429.82</v>
      </c>
      <c r="H452" s="361">
        <f t="shared" si="447"/>
        <v>0</v>
      </c>
      <c r="I452" s="190">
        <v>0</v>
      </c>
      <c r="J452" s="190">
        <v>0</v>
      </c>
      <c r="K452" s="190">
        <v>0</v>
      </c>
      <c r="L452" s="190">
        <v>0</v>
      </c>
      <c r="M452" s="190">
        <v>0</v>
      </c>
      <c r="N452" s="361">
        <v>0</v>
      </c>
      <c r="O452" s="361">
        <v>0</v>
      </c>
      <c r="P452" s="361">
        <v>0</v>
      </c>
      <c r="Q452" s="361">
        <v>0</v>
      </c>
      <c r="R452" s="361">
        <v>0</v>
      </c>
      <c r="S452" s="361">
        <v>0</v>
      </c>
      <c r="T452" s="103">
        <v>0</v>
      </c>
      <c r="U452" s="361">
        <v>0</v>
      </c>
      <c r="V452" s="403" t="s">
        <v>975</v>
      </c>
      <c r="W452" s="380">
        <v>1027</v>
      </c>
      <c r="X452" s="361">
        <v>3722977.88</v>
      </c>
      <c r="Y452" s="380">
        <v>0</v>
      </c>
      <c r="Z452" s="380">
        <v>0</v>
      </c>
      <c r="AA452" s="380">
        <v>0</v>
      </c>
      <c r="AB452" s="380">
        <v>0</v>
      </c>
      <c r="AC452" s="380">
        <v>0</v>
      </c>
      <c r="AD452" s="380">
        <v>0</v>
      </c>
      <c r="AE452" s="380">
        <v>0</v>
      </c>
      <c r="AF452" s="380">
        <v>0</v>
      </c>
      <c r="AG452" s="380">
        <v>0</v>
      </c>
      <c r="AH452" s="380">
        <v>0</v>
      </c>
      <c r="AI452" s="380">
        <v>0</v>
      </c>
      <c r="AJ452" s="380">
        <v>120301.29</v>
      </c>
      <c r="AK452" s="380">
        <v>60150.65</v>
      </c>
      <c r="AL452" s="380">
        <v>0</v>
      </c>
      <c r="AN452" s="390">
        <f>I452/'Приложение 1.1'!I450</f>
        <v>0</v>
      </c>
      <c r="AO452" s="390" t="e">
        <f t="shared" si="418"/>
        <v>#DIV/0!</v>
      </c>
      <c r="AP452" s="390" t="e">
        <f t="shared" si="419"/>
        <v>#DIV/0!</v>
      </c>
      <c r="AQ452" s="390" t="e">
        <f t="shared" si="420"/>
        <v>#DIV/0!</v>
      </c>
      <c r="AR452" s="390" t="e">
        <f t="shared" si="421"/>
        <v>#DIV/0!</v>
      </c>
      <c r="AS452" s="390" t="e">
        <f t="shared" si="422"/>
        <v>#DIV/0!</v>
      </c>
      <c r="AT452" s="390" t="e">
        <f t="shared" si="423"/>
        <v>#DIV/0!</v>
      </c>
      <c r="AU452" s="390">
        <f t="shared" si="424"/>
        <v>3625.1001752677703</v>
      </c>
      <c r="AV452" s="390" t="e">
        <f t="shared" si="425"/>
        <v>#DIV/0!</v>
      </c>
      <c r="AW452" s="390" t="e">
        <f t="shared" si="426"/>
        <v>#DIV/0!</v>
      </c>
      <c r="AX452" s="390" t="e">
        <f t="shared" si="427"/>
        <v>#DIV/0!</v>
      </c>
      <c r="AY452" s="390">
        <f>AI452/'Приложение 1.1'!J450</f>
        <v>0</v>
      </c>
      <c r="AZ452" s="390">
        <v>766.59</v>
      </c>
      <c r="BA452" s="390">
        <v>2173.62</v>
      </c>
      <c r="BB452" s="390">
        <v>891.36</v>
      </c>
      <c r="BC452" s="390">
        <v>860.72</v>
      </c>
      <c r="BD452" s="390">
        <v>1699.83</v>
      </c>
      <c r="BE452" s="390">
        <v>1134.04</v>
      </c>
      <c r="BF452" s="390">
        <v>2338035</v>
      </c>
      <c r="BG452" s="390">
        <f t="shared" si="428"/>
        <v>4837.9799999999996</v>
      </c>
      <c r="BH452" s="390">
        <v>9186</v>
      </c>
      <c r="BI452" s="390">
        <v>3559.09</v>
      </c>
      <c r="BJ452" s="390">
        <v>6295.55</v>
      </c>
      <c r="BK452" s="390">
        <f t="shared" si="429"/>
        <v>934101.09</v>
      </c>
      <c r="BL452" s="391" t="str">
        <f t="shared" si="430"/>
        <v xml:space="preserve"> </v>
      </c>
      <c r="BM452" s="391" t="e">
        <f t="shared" si="431"/>
        <v>#DIV/0!</v>
      </c>
      <c r="BN452" s="391" t="e">
        <f t="shared" si="432"/>
        <v>#DIV/0!</v>
      </c>
      <c r="BO452" s="391" t="e">
        <f t="shared" si="433"/>
        <v>#DIV/0!</v>
      </c>
      <c r="BP452" s="391" t="e">
        <f t="shared" si="434"/>
        <v>#DIV/0!</v>
      </c>
      <c r="BQ452" s="391" t="e">
        <f t="shared" si="435"/>
        <v>#DIV/0!</v>
      </c>
      <c r="BR452" s="391" t="e">
        <f t="shared" si="436"/>
        <v>#DIV/0!</v>
      </c>
      <c r="BS452" s="391" t="str">
        <f t="shared" si="437"/>
        <v xml:space="preserve"> </v>
      </c>
      <c r="BT452" s="391" t="e">
        <f t="shared" si="438"/>
        <v>#DIV/0!</v>
      </c>
      <c r="BU452" s="391" t="e">
        <f t="shared" si="439"/>
        <v>#DIV/0!</v>
      </c>
      <c r="BV452" s="391" t="e">
        <f t="shared" si="440"/>
        <v>#DIV/0!</v>
      </c>
      <c r="BW452" s="391" t="str">
        <f t="shared" si="441"/>
        <v xml:space="preserve"> </v>
      </c>
      <c r="BY452" s="388">
        <f t="shared" si="442"/>
        <v>3.0819380787535202</v>
      </c>
      <c r="BZ452" s="392">
        <f t="shared" si="443"/>
        <v>1.5409691674692387</v>
      </c>
      <c r="CA452" s="393">
        <f t="shared" si="444"/>
        <v>3800.8080038948392</v>
      </c>
      <c r="CB452" s="390">
        <f t="shared" si="445"/>
        <v>5055.6899999999996</v>
      </c>
      <c r="CC452" s="18" t="str">
        <f t="shared" si="446"/>
        <v xml:space="preserve"> </v>
      </c>
    </row>
    <row r="453" spans="1:82" s="26" customFormat="1" ht="9" customHeight="1">
      <c r="A453" s="368">
        <v>80</v>
      </c>
      <c r="B453" s="179" t="s">
        <v>694</v>
      </c>
      <c r="C453" s="396">
        <v>4568.8999999999996</v>
      </c>
      <c r="D453" s="396"/>
      <c r="E453" s="403"/>
      <c r="F453" s="403"/>
      <c r="G453" s="184">
        <f t="shared" si="417"/>
        <v>4869083.95</v>
      </c>
      <c r="H453" s="361">
        <f t="shared" si="447"/>
        <v>0</v>
      </c>
      <c r="I453" s="190">
        <v>0</v>
      </c>
      <c r="J453" s="190">
        <v>0</v>
      </c>
      <c r="K453" s="190">
        <v>0</v>
      </c>
      <c r="L453" s="190">
        <v>0</v>
      </c>
      <c r="M453" s="190">
        <v>0</v>
      </c>
      <c r="N453" s="361">
        <v>0</v>
      </c>
      <c r="O453" s="361">
        <v>0</v>
      </c>
      <c r="P453" s="361">
        <v>0</v>
      </c>
      <c r="Q453" s="361">
        <v>0</v>
      </c>
      <c r="R453" s="361">
        <v>0</v>
      </c>
      <c r="S453" s="361">
        <v>0</v>
      </c>
      <c r="T453" s="103">
        <v>0</v>
      </c>
      <c r="U453" s="361">
        <v>0</v>
      </c>
      <c r="V453" s="403" t="s">
        <v>975</v>
      </c>
      <c r="W453" s="380">
        <v>1269.2</v>
      </c>
      <c r="X453" s="361">
        <v>4669543</v>
      </c>
      <c r="Y453" s="380">
        <v>0</v>
      </c>
      <c r="Z453" s="380">
        <v>0</v>
      </c>
      <c r="AA453" s="380">
        <v>0</v>
      </c>
      <c r="AB453" s="380">
        <v>0</v>
      </c>
      <c r="AC453" s="380">
        <v>0</v>
      </c>
      <c r="AD453" s="380">
        <v>0</v>
      </c>
      <c r="AE453" s="380">
        <v>0</v>
      </c>
      <c r="AF453" s="380">
        <v>0</v>
      </c>
      <c r="AG453" s="380">
        <v>0</v>
      </c>
      <c r="AH453" s="380">
        <v>0</v>
      </c>
      <c r="AI453" s="380">
        <v>0</v>
      </c>
      <c r="AJ453" s="380">
        <v>139084.59</v>
      </c>
      <c r="AK453" s="380">
        <v>60456.36</v>
      </c>
      <c r="AL453" s="380">
        <v>0</v>
      </c>
      <c r="AN453" s="390">
        <f>I453/'Приложение 1.1'!I451</f>
        <v>0</v>
      </c>
      <c r="AO453" s="390" t="e">
        <f t="shared" si="418"/>
        <v>#DIV/0!</v>
      </c>
      <c r="AP453" s="390" t="e">
        <f t="shared" si="419"/>
        <v>#DIV/0!</v>
      </c>
      <c r="AQ453" s="390" t="e">
        <f t="shared" si="420"/>
        <v>#DIV/0!</v>
      </c>
      <c r="AR453" s="390" t="e">
        <f t="shared" si="421"/>
        <v>#DIV/0!</v>
      </c>
      <c r="AS453" s="390" t="e">
        <f t="shared" si="422"/>
        <v>#DIV/0!</v>
      </c>
      <c r="AT453" s="390" t="e">
        <f t="shared" si="423"/>
        <v>#DIV/0!</v>
      </c>
      <c r="AU453" s="390">
        <f t="shared" si="424"/>
        <v>3679.1230696501734</v>
      </c>
      <c r="AV453" s="390" t="e">
        <f t="shared" si="425"/>
        <v>#DIV/0!</v>
      </c>
      <c r="AW453" s="390" t="e">
        <f t="shared" si="426"/>
        <v>#DIV/0!</v>
      </c>
      <c r="AX453" s="390" t="e">
        <f t="shared" si="427"/>
        <v>#DIV/0!</v>
      </c>
      <c r="AY453" s="390">
        <f>AI453/'Приложение 1.1'!J451</f>
        <v>0</v>
      </c>
      <c r="AZ453" s="390">
        <v>766.59</v>
      </c>
      <c r="BA453" s="390">
        <v>2173.62</v>
      </c>
      <c r="BB453" s="390">
        <v>891.36</v>
      </c>
      <c r="BC453" s="390">
        <v>860.72</v>
      </c>
      <c r="BD453" s="390">
        <v>1699.83</v>
      </c>
      <c r="BE453" s="390">
        <v>1134.04</v>
      </c>
      <c r="BF453" s="390">
        <v>2338035</v>
      </c>
      <c r="BG453" s="390">
        <f t="shared" si="428"/>
        <v>4837.9799999999996</v>
      </c>
      <c r="BH453" s="390">
        <v>9186</v>
      </c>
      <c r="BI453" s="390">
        <v>3559.09</v>
      </c>
      <c r="BJ453" s="390">
        <v>6295.55</v>
      </c>
      <c r="BK453" s="390">
        <f t="shared" si="429"/>
        <v>934101.09</v>
      </c>
      <c r="BL453" s="391" t="str">
        <f t="shared" si="430"/>
        <v xml:space="preserve"> </v>
      </c>
      <c r="BM453" s="391" t="e">
        <f t="shared" si="431"/>
        <v>#DIV/0!</v>
      </c>
      <c r="BN453" s="391" t="e">
        <f t="shared" si="432"/>
        <v>#DIV/0!</v>
      </c>
      <c r="BO453" s="391" t="e">
        <f t="shared" si="433"/>
        <v>#DIV/0!</v>
      </c>
      <c r="BP453" s="391" t="e">
        <f t="shared" si="434"/>
        <v>#DIV/0!</v>
      </c>
      <c r="BQ453" s="391" t="e">
        <f t="shared" si="435"/>
        <v>#DIV/0!</v>
      </c>
      <c r="BR453" s="391" t="e">
        <f t="shared" si="436"/>
        <v>#DIV/0!</v>
      </c>
      <c r="BS453" s="391" t="str">
        <f t="shared" si="437"/>
        <v xml:space="preserve"> </v>
      </c>
      <c r="BT453" s="391" t="e">
        <f t="shared" si="438"/>
        <v>#DIV/0!</v>
      </c>
      <c r="BU453" s="391" t="e">
        <f t="shared" si="439"/>
        <v>#DIV/0!</v>
      </c>
      <c r="BV453" s="391" t="e">
        <f t="shared" si="440"/>
        <v>#DIV/0!</v>
      </c>
      <c r="BW453" s="391" t="str">
        <f t="shared" si="441"/>
        <v xml:space="preserve"> </v>
      </c>
      <c r="BY453" s="388">
        <f t="shared" si="442"/>
        <v>2.8564837129168823</v>
      </c>
      <c r="BZ453" s="392">
        <f t="shared" si="443"/>
        <v>1.2416372488299365</v>
      </c>
      <c r="CA453" s="393">
        <f t="shared" si="444"/>
        <v>3836.3409628112195</v>
      </c>
      <c r="CB453" s="390">
        <f t="shared" si="445"/>
        <v>5055.6899999999996</v>
      </c>
      <c r="CC453" s="18" t="str">
        <f t="shared" si="446"/>
        <v xml:space="preserve"> </v>
      </c>
      <c r="CD453" s="418">
        <f>CA453-CB453</f>
        <v>-1219.3490371887801</v>
      </c>
    </row>
    <row r="454" spans="1:82" s="26" customFormat="1" ht="9" customHeight="1">
      <c r="A454" s="368">
        <v>81</v>
      </c>
      <c r="B454" s="179" t="s">
        <v>695</v>
      </c>
      <c r="C454" s="396">
        <v>7601.2</v>
      </c>
      <c r="D454" s="396"/>
      <c r="E454" s="403"/>
      <c r="F454" s="403"/>
      <c r="G454" s="184">
        <f t="shared" si="417"/>
        <v>4395568.5599999996</v>
      </c>
      <c r="H454" s="361">
        <f t="shared" si="447"/>
        <v>0</v>
      </c>
      <c r="I454" s="190">
        <v>0</v>
      </c>
      <c r="J454" s="190">
        <v>0</v>
      </c>
      <c r="K454" s="190">
        <v>0</v>
      </c>
      <c r="L454" s="190">
        <v>0</v>
      </c>
      <c r="M454" s="190">
        <v>0</v>
      </c>
      <c r="N454" s="361">
        <v>0</v>
      </c>
      <c r="O454" s="361">
        <v>0</v>
      </c>
      <c r="P454" s="361">
        <v>0</v>
      </c>
      <c r="Q454" s="361">
        <v>0</v>
      </c>
      <c r="R454" s="361">
        <v>0</v>
      </c>
      <c r="S454" s="361">
        <v>0</v>
      </c>
      <c r="T454" s="103">
        <v>0</v>
      </c>
      <c r="U454" s="361">
        <v>0</v>
      </c>
      <c r="V454" s="403" t="s">
        <v>975</v>
      </c>
      <c r="W454" s="380">
        <v>1191</v>
      </c>
      <c r="X454" s="361">
        <f t="shared" ref="X454" si="448">ROUND(IF(V454="СК",4852.98,5055.69)*0.955*0.73*W454,2)</f>
        <v>4197767.97</v>
      </c>
      <c r="Y454" s="380">
        <v>0</v>
      </c>
      <c r="Z454" s="380">
        <v>0</v>
      </c>
      <c r="AA454" s="380">
        <v>0</v>
      </c>
      <c r="AB454" s="380">
        <v>0</v>
      </c>
      <c r="AC454" s="380">
        <v>0</v>
      </c>
      <c r="AD454" s="380">
        <v>0</v>
      </c>
      <c r="AE454" s="380">
        <v>0</v>
      </c>
      <c r="AF454" s="380">
        <v>0</v>
      </c>
      <c r="AG454" s="380">
        <v>0</v>
      </c>
      <c r="AH454" s="380">
        <v>0</v>
      </c>
      <c r="AI454" s="380">
        <v>0</v>
      </c>
      <c r="AJ454" s="380">
        <f t="shared" ref="AJ454" si="449">ROUND(X454/95.5*3,2)</f>
        <v>131867.06</v>
      </c>
      <c r="AK454" s="380">
        <f t="shared" ref="AK454" si="450">ROUND(X454/95.5*1.5,2)</f>
        <v>65933.53</v>
      </c>
      <c r="AL454" s="380">
        <v>0</v>
      </c>
      <c r="AN454" s="390">
        <f>I454/'Приложение 1.1'!I452</f>
        <v>0</v>
      </c>
      <c r="AO454" s="390" t="e">
        <f t="shared" si="418"/>
        <v>#DIV/0!</v>
      </c>
      <c r="AP454" s="390" t="e">
        <f t="shared" si="419"/>
        <v>#DIV/0!</v>
      </c>
      <c r="AQ454" s="390" t="e">
        <f t="shared" si="420"/>
        <v>#DIV/0!</v>
      </c>
      <c r="AR454" s="390" t="e">
        <f t="shared" si="421"/>
        <v>#DIV/0!</v>
      </c>
      <c r="AS454" s="390" t="e">
        <f t="shared" si="422"/>
        <v>#DIV/0!</v>
      </c>
      <c r="AT454" s="390" t="e">
        <f t="shared" si="423"/>
        <v>#DIV/0!</v>
      </c>
      <c r="AU454" s="390">
        <f t="shared" si="424"/>
        <v>3524.5742821158688</v>
      </c>
      <c r="AV454" s="390" t="e">
        <f t="shared" si="425"/>
        <v>#DIV/0!</v>
      </c>
      <c r="AW454" s="390" t="e">
        <f t="shared" si="426"/>
        <v>#DIV/0!</v>
      </c>
      <c r="AX454" s="390" t="e">
        <f t="shared" si="427"/>
        <v>#DIV/0!</v>
      </c>
      <c r="AY454" s="390">
        <f>AI454/'Приложение 1.1'!J452</f>
        <v>0</v>
      </c>
      <c r="AZ454" s="390">
        <v>766.59</v>
      </c>
      <c r="BA454" s="390">
        <v>2173.62</v>
      </c>
      <c r="BB454" s="390">
        <v>891.36</v>
      </c>
      <c r="BC454" s="390">
        <v>860.72</v>
      </c>
      <c r="BD454" s="390">
        <v>1699.83</v>
      </c>
      <c r="BE454" s="390">
        <v>1134.04</v>
      </c>
      <c r="BF454" s="390">
        <v>2338035</v>
      </c>
      <c r="BG454" s="390">
        <f t="shared" si="428"/>
        <v>4837.9799999999996</v>
      </c>
      <c r="BH454" s="390">
        <v>9186</v>
      </c>
      <c r="BI454" s="390">
        <v>3559.09</v>
      </c>
      <c r="BJ454" s="390">
        <v>6295.55</v>
      </c>
      <c r="BK454" s="390">
        <f t="shared" si="429"/>
        <v>934101.09</v>
      </c>
      <c r="BL454" s="391" t="str">
        <f t="shared" si="430"/>
        <v xml:space="preserve"> </v>
      </c>
      <c r="BM454" s="391" t="e">
        <f t="shared" si="431"/>
        <v>#DIV/0!</v>
      </c>
      <c r="BN454" s="391" t="e">
        <f t="shared" si="432"/>
        <v>#DIV/0!</v>
      </c>
      <c r="BO454" s="391" t="e">
        <f t="shared" si="433"/>
        <v>#DIV/0!</v>
      </c>
      <c r="BP454" s="391" t="e">
        <f t="shared" si="434"/>
        <v>#DIV/0!</v>
      </c>
      <c r="BQ454" s="391" t="e">
        <f t="shared" si="435"/>
        <v>#DIV/0!</v>
      </c>
      <c r="BR454" s="391" t="e">
        <f t="shared" si="436"/>
        <v>#DIV/0!</v>
      </c>
      <c r="BS454" s="391" t="str">
        <f t="shared" si="437"/>
        <v xml:space="preserve"> </v>
      </c>
      <c r="BT454" s="391" t="e">
        <f t="shared" si="438"/>
        <v>#DIV/0!</v>
      </c>
      <c r="BU454" s="391" t="e">
        <f t="shared" si="439"/>
        <v>#DIV/0!</v>
      </c>
      <c r="BV454" s="391" t="e">
        <f t="shared" si="440"/>
        <v>#DIV/0!</v>
      </c>
      <c r="BW454" s="391" t="str">
        <f t="shared" si="441"/>
        <v xml:space="preserve"> </v>
      </c>
      <c r="BY454" s="388">
        <f t="shared" si="442"/>
        <v>3.000000072800594</v>
      </c>
      <c r="BZ454" s="392">
        <f t="shared" si="443"/>
        <v>1.500000036400297</v>
      </c>
      <c r="CA454" s="393">
        <f t="shared" si="444"/>
        <v>3690.6537027707805</v>
      </c>
      <c r="CB454" s="390">
        <f t="shared" si="445"/>
        <v>5055.6899999999996</v>
      </c>
      <c r="CC454" s="18" t="str">
        <f t="shared" si="446"/>
        <v xml:space="preserve"> </v>
      </c>
    </row>
    <row r="455" spans="1:82" s="26" customFormat="1" ht="9" customHeight="1">
      <c r="A455" s="368">
        <v>82</v>
      </c>
      <c r="B455" s="179" t="s">
        <v>696</v>
      </c>
      <c r="C455" s="396">
        <v>3316.2</v>
      </c>
      <c r="D455" s="396"/>
      <c r="E455" s="403"/>
      <c r="F455" s="403"/>
      <c r="G455" s="184">
        <f t="shared" si="417"/>
        <v>2254000.59</v>
      </c>
      <c r="H455" s="361">
        <f t="shared" si="447"/>
        <v>0</v>
      </c>
      <c r="I455" s="190">
        <v>0</v>
      </c>
      <c r="J455" s="190">
        <v>0</v>
      </c>
      <c r="K455" s="190">
        <v>0</v>
      </c>
      <c r="L455" s="190">
        <v>0</v>
      </c>
      <c r="M455" s="190">
        <v>0</v>
      </c>
      <c r="N455" s="361">
        <v>0</v>
      </c>
      <c r="O455" s="361">
        <v>0</v>
      </c>
      <c r="P455" s="361">
        <v>0</v>
      </c>
      <c r="Q455" s="361">
        <v>0</v>
      </c>
      <c r="R455" s="361">
        <v>0</v>
      </c>
      <c r="S455" s="361">
        <v>0</v>
      </c>
      <c r="T455" s="103">
        <v>0</v>
      </c>
      <c r="U455" s="361">
        <v>0</v>
      </c>
      <c r="V455" s="403" t="s">
        <v>975</v>
      </c>
      <c r="W455" s="380">
        <v>555</v>
      </c>
      <c r="X455" s="361">
        <v>2147898.54</v>
      </c>
      <c r="Y455" s="380">
        <v>0</v>
      </c>
      <c r="Z455" s="380">
        <v>0</v>
      </c>
      <c r="AA455" s="380">
        <v>0</v>
      </c>
      <c r="AB455" s="380">
        <v>0</v>
      </c>
      <c r="AC455" s="380">
        <v>0</v>
      </c>
      <c r="AD455" s="380">
        <v>0</v>
      </c>
      <c r="AE455" s="380">
        <v>0</v>
      </c>
      <c r="AF455" s="380">
        <v>0</v>
      </c>
      <c r="AG455" s="380">
        <v>0</v>
      </c>
      <c r="AH455" s="380">
        <v>0</v>
      </c>
      <c r="AI455" s="380">
        <v>0</v>
      </c>
      <c r="AJ455" s="380">
        <v>70616.41</v>
      </c>
      <c r="AK455" s="380">
        <v>35485.64</v>
      </c>
      <c r="AL455" s="380">
        <v>0</v>
      </c>
      <c r="AN455" s="390">
        <f>I455/'Приложение 1.1'!I453</f>
        <v>0</v>
      </c>
      <c r="AO455" s="390" t="e">
        <f t="shared" si="418"/>
        <v>#DIV/0!</v>
      </c>
      <c r="AP455" s="390" t="e">
        <f t="shared" si="419"/>
        <v>#DIV/0!</v>
      </c>
      <c r="AQ455" s="390" t="e">
        <f t="shared" si="420"/>
        <v>#DIV/0!</v>
      </c>
      <c r="AR455" s="390" t="e">
        <f t="shared" si="421"/>
        <v>#DIV/0!</v>
      </c>
      <c r="AS455" s="390" t="e">
        <f t="shared" si="422"/>
        <v>#DIV/0!</v>
      </c>
      <c r="AT455" s="390" t="e">
        <f t="shared" si="423"/>
        <v>#DIV/0!</v>
      </c>
      <c r="AU455" s="390">
        <f t="shared" si="424"/>
        <v>3870.0874594594598</v>
      </c>
      <c r="AV455" s="390" t="e">
        <f t="shared" si="425"/>
        <v>#DIV/0!</v>
      </c>
      <c r="AW455" s="390" t="e">
        <f t="shared" si="426"/>
        <v>#DIV/0!</v>
      </c>
      <c r="AX455" s="390" t="e">
        <f t="shared" si="427"/>
        <v>#DIV/0!</v>
      </c>
      <c r="AY455" s="390">
        <f>AI455/'Приложение 1.1'!J453</f>
        <v>0</v>
      </c>
      <c r="AZ455" s="390">
        <v>766.59</v>
      </c>
      <c r="BA455" s="390">
        <v>2173.62</v>
      </c>
      <c r="BB455" s="390">
        <v>891.36</v>
      </c>
      <c r="BC455" s="390">
        <v>860.72</v>
      </c>
      <c r="BD455" s="390">
        <v>1699.83</v>
      </c>
      <c r="BE455" s="390">
        <v>1134.04</v>
      </c>
      <c r="BF455" s="390">
        <v>2338035</v>
      </c>
      <c r="BG455" s="390">
        <f t="shared" si="428"/>
        <v>4837.9799999999996</v>
      </c>
      <c r="BH455" s="390">
        <v>9186</v>
      </c>
      <c r="BI455" s="390">
        <v>3559.09</v>
      </c>
      <c r="BJ455" s="390">
        <v>6295.55</v>
      </c>
      <c r="BK455" s="390">
        <f t="shared" si="429"/>
        <v>934101.09</v>
      </c>
      <c r="BL455" s="391" t="str">
        <f t="shared" si="430"/>
        <v xml:space="preserve"> </v>
      </c>
      <c r="BM455" s="391" t="e">
        <f t="shared" si="431"/>
        <v>#DIV/0!</v>
      </c>
      <c r="BN455" s="391" t="e">
        <f t="shared" si="432"/>
        <v>#DIV/0!</v>
      </c>
      <c r="BO455" s="391" t="e">
        <f t="shared" si="433"/>
        <v>#DIV/0!</v>
      </c>
      <c r="BP455" s="391" t="e">
        <f t="shared" si="434"/>
        <v>#DIV/0!</v>
      </c>
      <c r="BQ455" s="391" t="e">
        <f t="shared" si="435"/>
        <v>#DIV/0!</v>
      </c>
      <c r="BR455" s="391" t="e">
        <f t="shared" si="436"/>
        <v>#DIV/0!</v>
      </c>
      <c r="BS455" s="391" t="str">
        <f t="shared" si="437"/>
        <v xml:space="preserve"> </v>
      </c>
      <c r="BT455" s="391" t="e">
        <f t="shared" si="438"/>
        <v>#DIV/0!</v>
      </c>
      <c r="BU455" s="391" t="e">
        <f t="shared" si="439"/>
        <v>#DIV/0!</v>
      </c>
      <c r="BV455" s="391" t="e">
        <f t="shared" si="440"/>
        <v>#DIV/0!</v>
      </c>
      <c r="BW455" s="391" t="str">
        <f t="shared" si="441"/>
        <v xml:space="preserve"> </v>
      </c>
      <c r="BY455" s="388">
        <f t="shared" si="442"/>
        <v>3.1329366244753292</v>
      </c>
      <c r="BZ455" s="392">
        <f t="shared" si="443"/>
        <v>1.5743403155009823</v>
      </c>
      <c r="CA455" s="393">
        <f t="shared" si="444"/>
        <v>4061.2623243243243</v>
      </c>
      <c r="CB455" s="390">
        <f t="shared" si="445"/>
        <v>5055.6899999999996</v>
      </c>
      <c r="CC455" s="18" t="str">
        <f t="shared" si="446"/>
        <v xml:space="preserve"> </v>
      </c>
    </row>
    <row r="456" spans="1:82" s="26" customFormat="1" ht="9" customHeight="1">
      <c r="A456" s="368">
        <v>83</v>
      </c>
      <c r="B456" s="179" t="s">
        <v>697</v>
      </c>
      <c r="C456" s="396">
        <v>15749.4</v>
      </c>
      <c r="D456" s="396"/>
      <c r="E456" s="403"/>
      <c r="F456" s="403"/>
      <c r="G456" s="184">
        <f t="shared" si="417"/>
        <v>6540776.6799999997</v>
      </c>
      <c r="H456" s="361">
        <f t="shared" si="447"/>
        <v>0</v>
      </c>
      <c r="I456" s="190">
        <v>0</v>
      </c>
      <c r="J456" s="190">
        <v>0</v>
      </c>
      <c r="K456" s="190">
        <v>0</v>
      </c>
      <c r="L456" s="190">
        <v>0</v>
      </c>
      <c r="M456" s="190">
        <v>0</v>
      </c>
      <c r="N456" s="361">
        <v>0</v>
      </c>
      <c r="O456" s="361">
        <v>0</v>
      </c>
      <c r="P456" s="361">
        <v>0</v>
      </c>
      <c r="Q456" s="361">
        <v>0</v>
      </c>
      <c r="R456" s="361">
        <v>0</v>
      </c>
      <c r="S456" s="361">
        <v>0</v>
      </c>
      <c r="T456" s="103">
        <v>0</v>
      </c>
      <c r="U456" s="361">
        <v>0</v>
      </c>
      <c r="V456" s="403" t="s">
        <v>975</v>
      </c>
      <c r="W456" s="380">
        <v>2420.3000000000002</v>
      </c>
      <c r="X456" s="361">
        <v>6081525.2999999998</v>
      </c>
      <c r="Y456" s="380">
        <v>0</v>
      </c>
      <c r="Z456" s="380">
        <v>0</v>
      </c>
      <c r="AA456" s="380">
        <v>0</v>
      </c>
      <c r="AB456" s="380">
        <v>0</v>
      </c>
      <c r="AC456" s="380">
        <v>0</v>
      </c>
      <c r="AD456" s="380">
        <v>0</v>
      </c>
      <c r="AE456" s="380">
        <v>0</v>
      </c>
      <c r="AF456" s="380">
        <v>0</v>
      </c>
      <c r="AG456" s="380">
        <v>0</v>
      </c>
      <c r="AH456" s="380">
        <v>0</v>
      </c>
      <c r="AI456" s="380">
        <v>0</v>
      </c>
      <c r="AJ456" s="380">
        <v>305655.59999999998</v>
      </c>
      <c r="AK456" s="380">
        <v>153595.78</v>
      </c>
      <c r="AL456" s="380">
        <v>0</v>
      </c>
      <c r="AN456" s="390">
        <f>I456/'Приложение 1.1'!I454</f>
        <v>0</v>
      </c>
      <c r="AO456" s="390" t="e">
        <f t="shared" si="418"/>
        <v>#DIV/0!</v>
      </c>
      <c r="AP456" s="390" t="e">
        <f t="shared" si="419"/>
        <v>#DIV/0!</v>
      </c>
      <c r="AQ456" s="390" t="e">
        <f t="shared" si="420"/>
        <v>#DIV/0!</v>
      </c>
      <c r="AR456" s="390" t="e">
        <f t="shared" si="421"/>
        <v>#DIV/0!</v>
      </c>
      <c r="AS456" s="390" t="e">
        <f t="shared" si="422"/>
        <v>#DIV/0!</v>
      </c>
      <c r="AT456" s="390" t="e">
        <f t="shared" si="423"/>
        <v>#DIV/0!</v>
      </c>
      <c r="AU456" s="390">
        <f t="shared" si="424"/>
        <v>2512.7154898153117</v>
      </c>
      <c r="AV456" s="390" t="e">
        <f t="shared" si="425"/>
        <v>#DIV/0!</v>
      </c>
      <c r="AW456" s="390" t="e">
        <f t="shared" si="426"/>
        <v>#DIV/0!</v>
      </c>
      <c r="AX456" s="390" t="e">
        <f t="shared" si="427"/>
        <v>#DIV/0!</v>
      </c>
      <c r="AY456" s="390">
        <f>AI456/'Приложение 1.1'!J454</f>
        <v>0</v>
      </c>
      <c r="AZ456" s="390">
        <v>766.59</v>
      </c>
      <c r="BA456" s="390">
        <v>2173.62</v>
      </c>
      <c r="BB456" s="390">
        <v>891.36</v>
      </c>
      <c r="BC456" s="390">
        <v>860.72</v>
      </c>
      <c r="BD456" s="390">
        <v>1699.83</v>
      </c>
      <c r="BE456" s="390">
        <v>1134.04</v>
      </c>
      <c r="BF456" s="390">
        <v>2338035</v>
      </c>
      <c r="BG456" s="390">
        <f t="shared" si="428"/>
        <v>4837.9799999999996</v>
      </c>
      <c r="BH456" s="390">
        <v>9186</v>
      </c>
      <c r="BI456" s="390">
        <v>3559.09</v>
      </c>
      <c r="BJ456" s="390">
        <v>6295.55</v>
      </c>
      <c r="BK456" s="390">
        <f t="shared" si="429"/>
        <v>934101.09</v>
      </c>
      <c r="BL456" s="391" t="str">
        <f t="shared" si="430"/>
        <v xml:space="preserve"> </v>
      </c>
      <c r="BM456" s="391" t="e">
        <f t="shared" si="431"/>
        <v>#DIV/0!</v>
      </c>
      <c r="BN456" s="391" t="e">
        <f t="shared" si="432"/>
        <v>#DIV/0!</v>
      </c>
      <c r="BO456" s="391" t="e">
        <f t="shared" si="433"/>
        <v>#DIV/0!</v>
      </c>
      <c r="BP456" s="391" t="e">
        <f t="shared" si="434"/>
        <v>#DIV/0!</v>
      </c>
      <c r="BQ456" s="391" t="e">
        <f t="shared" si="435"/>
        <v>#DIV/0!</v>
      </c>
      <c r="BR456" s="391" t="e">
        <f t="shared" si="436"/>
        <v>#DIV/0!</v>
      </c>
      <c r="BS456" s="391" t="str">
        <f t="shared" si="437"/>
        <v xml:space="preserve"> </v>
      </c>
      <c r="BT456" s="391" t="e">
        <f t="shared" si="438"/>
        <v>#DIV/0!</v>
      </c>
      <c r="BU456" s="391" t="e">
        <f t="shared" si="439"/>
        <v>#DIV/0!</v>
      </c>
      <c r="BV456" s="391" t="e">
        <f t="shared" si="440"/>
        <v>#DIV/0!</v>
      </c>
      <c r="BW456" s="391" t="str">
        <f t="shared" si="441"/>
        <v xml:space="preserve"> </v>
      </c>
      <c r="BY456" s="388">
        <f t="shared" si="442"/>
        <v>4.6730780602037001</v>
      </c>
      <c r="BZ456" s="392">
        <f t="shared" si="443"/>
        <v>2.3482804491652511</v>
      </c>
      <c r="CA456" s="393">
        <f t="shared" si="444"/>
        <v>2702.4652646366148</v>
      </c>
      <c r="CB456" s="390">
        <f t="shared" si="445"/>
        <v>5055.6899999999996</v>
      </c>
      <c r="CC456" s="18" t="str">
        <f t="shared" si="446"/>
        <v xml:space="preserve"> </v>
      </c>
      <c r="CD456" s="418">
        <f>CA456-CB456</f>
        <v>-2353.2247353633848</v>
      </c>
    </row>
    <row r="457" spans="1:82" s="26" customFormat="1" ht="9" customHeight="1">
      <c r="A457" s="368">
        <v>84</v>
      </c>
      <c r="B457" s="179" t="s">
        <v>698</v>
      </c>
      <c r="C457" s="396">
        <v>10383.700000000001</v>
      </c>
      <c r="D457" s="396"/>
      <c r="E457" s="403"/>
      <c r="F457" s="403"/>
      <c r="G457" s="184">
        <f>ROUND(U457+X457+Z457+AB457+AD457+AF457+AH457+AI457+AJ457+AK457+AL457,2)</f>
        <v>14358416.300000001</v>
      </c>
      <c r="H457" s="361">
        <f t="shared" si="447"/>
        <v>0</v>
      </c>
      <c r="I457" s="190">
        <v>0</v>
      </c>
      <c r="J457" s="190">
        <v>0</v>
      </c>
      <c r="K457" s="190">
        <v>0</v>
      </c>
      <c r="L457" s="190">
        <v>0</v>
      </c>
      <c r="M457" s="190">
        <v>0</v>
      </c>
      <c r="N457" s="361">
        <v>0</v>
      </c>
      <c r="O457" s="361">
        <v>0</v>
      </c>
      <c r="P457" s="361">
        <v>0</v>
      </c>
      <c r="Q457" s="361">
        <v>0</v>
      </c>
      <c r="R457" s="361">
        <v>0</v>
      </c>
      <c r="S457" s="361">
        <v>0</v>
      </c>
      <c r="T457" s="103">
        <v>6</v>
      </c>
      <c r="U457" s="361">
        <v>13791252</v>
      </c>
      <c r="V457" s="403"/>
      <c r="W457" s="380">
        <v>0</v>
      </c>
      <c r="X457" s="361">
        <v>0</v>
      </c>
      <c r="Y457" s="380">
        <v>0</v>
      </c>
      <c r="Z457" s="380">
        <v>0</v>
      </c>
      <c r="AA457" s="380">
        <v>0</v>
      </c>
      <c r="AB457" s="380">
        <v>0</v>
      </c>
      <c r="AC457" s="380">
        <v>0</v>
      </c>
      <c r="AD457" s="380">
        <v>0</v>
      </c>
      <c r="AE457" s="380">
        <v>0</v>
      </c>
      <c r="AF457" s="380">
        <v>0</v>
      </c>
      <c r="AG457" s="380">
        <v>0</v>
      </c>
      <c r="AH457" s="380">
        <v>0</v>
      </c>
      <c r="AI457" s="380">
        <v>0</v>
      </c>
      <c r="AJ457" s="380">
        <v>437585.46</v>
      </c>
      <c r="AK457" s="380">
        <v>129578.84</v>
      </c>
      <c r="AL457" s="380">
        <v>0</v>
      </c>
      <c r="AN457" s="390">
        <f>I457/'Приложение 1.1'!I455</f>
        <v>0</v>
      </c>
      <c r="AO457" s="390" t="e">
        <f t="shared" si="418"/>
        <v>#DIV/0!</v>
      </c>
      <c r="AP457" s="390" t="e">
        <f t="shared" si="419"/>
        <v>#DIV/0!</v>
      </c>
      <c r="AQ457" s="390" t="e">
        <f t="shared" si="420"/>
        <v>#DIV/0!</v>
      </c>
      <c r="AR457" s="390" t="e">
        <f t="shared" si="421"/>
        <v>#DIV/0!</v>
      </c>
      <c r="AS457" s="390" t="e">
        <f t="shared" si="422"/>
        <v>#DIV/0!</v>
      </c>
      <c r="AT457" s="390">
        <f t="shared" si="423"/>
        <v>2298542</v>
      </c>
      <c r="AU457" s="390" t="e">
        <f t="shared" si="424"/>
        <v>#DIV/0!</v>
      </c>
      <c r="AV457" s="390" t="e">
        <f t="shared" si="425"/>
        <v>#DIV/0!</v>
      </c>
      <c r="AW457" s="390" t="e">
        <f t="shared" si="426"/>
        <v>#DIV/0!</v>
      </c>
      <c r="AX457" s="390" t="e">
        <f t="shared" si="427"/>
        <v>#DIV/0!</v>
      </c>
      <c r="AY457" s="390">
        <f>AI457/'Приложение 1.1'!J455</f>
        <v>0</v>
      </c>
      <c r="AZ457" s="390">
        <v>766.59</v>
      </c>
      <c r="BA457" s="390">
        <v>2173.62</v>
      </c>
      <c r="BB457" s="390">
        <v>891.36</v>
      </c>
      <c r="BC457" s="390">
        <v>860.72</v>
      </c>
      <c r="BD457" s="390">
        <v>1699.83</v>
      </c>
      <c r="BE457" s="390">
        <v>1134.04</v>
      </c>
      <c r="BF457" s="390">
        <v>2338035</v>
      </c>
      <c r="BG457" s="390">
        <f t="shared" si="428"/>
        <v>4644</v>
      </c>
      <c r="BH457" s="390">
        <v>9186</v>
      </c>
      <c r="BI457" s="390">
        <v>3559.09</v>
      </c>
      <c r="BJ457" s="390">
        <v>6295.55</v>
      </c>
      <c r="BK457" s="390">
        <f t="shared" si="429"/>
        <v>934101.09</v>
      </c>
      <c r="BL457" s="391" t="str">
        <f t="shared" si="430"/>
        <v xml:space="preserve"> </v>
      </c>
      <c r="BM457" s="391" t="e">
        <f t="shared" si="431"/>
        <v>#DIV/0!</v>
      </c>
      <c r="BN457" s="391" t="e">
        <f t="shared" si="432"/>
        <v>#DIV/0!</v>
      </c>
      <c r="BO457" s="391" t="e">
        <f t="shared" si="433"/>
        <v>#DIV/0!</v>
      </c>
      <c r="BP457" s="391" t="e">
        <f t="shared" si="434"/>
        <v>#DIV/0!</v>
      </c>
      <c r="BQ457" s="391" t="e">
        <f t="shared" si="435"/>
        <v>#DIV/0!</v>
      </c>
      <c r="BR457" s="391" t="str">
        <f t="shared" si="436"/>
        <v xml:space="preserve"> </v>
      </c>
      <c r="BS457" s="391" t="e">
        <f t="shared" si="437"/>
        <v>#DIV/0!</v>
      </c>
      <c r="BT457" s="391" t="e">
        <f t="shared" si="438"/>
        <v>#DIV/0!</v>
      </c>
      <c r="BU457" s="391" t="e">
        <f t="shared" si="439"/>
        <v>#DIV/0!</v>
      </c>
      <c r="BV457" s="391" t="e">
        <f t="shared" si="440"/>
        <v>#DIV/0!</v>
      </c>
      <c r="BW457" s="391" t="str">
        <f t="shared" si="441"/>
        <v xml:space="preserve"> </v>
      </c>
      <c r="BY457" s="388">
        <f t="shared" si="442"/>
        <v>3.0475886118443301</v>
      </c>
      <c r="BZ457" s="392">
        <f t="shared" si="443"/>
        <v>0.90245913819896695</v>
      </c>
      <c r="CA457" s="393" t="e">
        <f t="shared" si="444"/>
        <v>#DIV/0!</v>
      </c>
      <c r="CB457" s="390">
        <f t="shared" si="445"/>
        <v>4852.9799999999996</v>
      </c>
      <c r="CC457" s="18" t="e">
        <f t="shared" si="446"/>
        <v>#DIV/0!</v>
      </c>
    </row>
    <row r="458" spans="1:82" s="26" customFormat="1" ht="9" customHeight="1">
      <c r="A458" s="368">
        <v>85</v>
      </c>
      <c r="B458" s="179" t="s">
        <v>699</v>
      </c>
      <c r="C458" s="396">
        <v>7792.2</v>
      </c>
      <c r="D458" s="396"/>
      <c r="E458" s="403"/>
      <c r="F458" s="403"/>
      <c r="G458" s="184">
        <f t="shared" si="417"/>
        <v>3294767.81</v>
      </c>
      <c r="H458" s="361">
        <f t="shared" si="447"/>
        <v>0</v>
      </c>
      <c r="I458" s="190">
        <v>0</v>
      </c>
      <c r="J458" s="190">
        <v>0</v>
      </c>
      <c r="K458" s="190">
        <v>0</v>
      </c>
      <c r="L458" s="190">
        <v>0</v>
      </c>
      <c r="M458" s="190">
        <v>0</v>
      </c>
      <c r="N458" s="361">
        <v>0</v>
      </c>
      <c r="O458" s="361">
        <v>0</v>
      </c>
      <c r="P458" s="361">
        <v>0</v>
      </c>
      <c r="Q458" s="361">
        <v>0</v>
      </c>
      <c r="R458" s="361">
        <v>0</v>
      </c>
      <c r="S458" s="361">
        <v>0</v>
      </c>
      <c r="T458" s="103">
        <v>0</v>
      </c>
      <c r="U458" s="361">
        <v>0</v>
      </c>
      <c r="V458" s="403" t="s">
        <v>975</v>
      </c>
      <c r="W458" s="380">
        <v>1284.71</v>
      </c>
      <c r="X458" s="361">
        <v>2937499.43</v>
      </c>
      <c r="Y458" s="380">
        <v>0</v>
      </c>
      <c r="Z458" s="380">
        <v>0</v>
      </c>
      <c r="AA458" s="380">
        <v>0</v>
      </c>
      <c r="AB458" s="380">
        <v>0</v>
      </c>
      <c r="AC458" s="380">
        <v>0</v>
      </c>
      <c r="AD458" s="380">
        <v>0</v>
      </c>
      <c r="AE458" s="380">
        <v>0</v>
      </c>
      <c r="AF458" s="380">
        <v>0</v>
      </c>
      <c r="AG458" s="380">
        <v>0</v>
      </c>
      <c r="AH458" s="380">
        <v>0</v>
      </c>
      <c r="AI458" s="380">
        <v>0</v>
      </c>
      <c r="AJ458" s="380">
        <v>238178.92</v>
      </c>
      <c r="AK458" s="380">
        <v>119089.46</v>
      </c>
      <c r="AL458" s="380">
        <v>0</v>
      </c>
      <c r="AN458" s="390">
        <f>I458/'Приложение 1.1'!I456</f>
        <v>0</v>
      </c>
      <c r="AO458" s="390" t="e">
        <f t="shared" si="418"/>
        <v>#DIV/0!</v>
      </c>
      <c r="AP458" s="390" t="e">
        <f t="shared" si="419"/>
        <v>#DIV/0!</v>
      </c>
      <c r="AQ458" s="390" t="e">
        <f t="shared" si="420"/>
        <v>#DIV/0!</v>
      </c>
      <c r="AR458" s="390" t="e">
        <f t="shared" si="421"/>
        <v>#DIV/0!</v>
      </c>
      <c r="AS458" s="390" t="e">
        <f t="shared" si="422"/>
        <v>#DIV/0!</v>
      </c>
      <c r="AT458" s="390" t="e">
        <f t="shared" si="423"/>
        <v>#DIV/0!</v>
      </c>
      <c r="AU458" s="390">
        <f t="shared" si="424"/>
        <v>2286.5077955336224</v>
      </c>
      <c r="AV458" s="390" t="e">
        <f t="shared" si="425"/>
        <v>#DIV/0!</v>
      </c>
      <c r="AW458" s="390" t="e">
        <f t="shared" si="426"/>
        <v>#DIV/0!</v>
      </c>
      <c r="AX458" s="390" t="e">
        <f t="shared" si="427"/>
        <v>#DIV/0!</v>
      </c>
      <c r="AY458" s="390">
        <f>AI458/'Приложение 1.1'!J456</f>
        <v>0</v>
      </c>
      <c r="AZ458" s="390">
        <v>766.59</v>
      </c>
      <c r="BA458" s="390">
        <v>2173.62</v>
      </c>
      <c r="BB458" s="390">
        <v>891.36</v>
      </c>
      <c r="BC458" s="390">
        <v>860.72</v>
      </c>
      <c r="BD458" s="390">
        <v>1699.83</v>
      </c>
      <c r="BE458" s="390">
        <v>1134.04</v>
      </c>
      <c r="BF458" s="390">
        <v>2338035</v>
      </c>
      <c r="BG458" s="390">
        <f t="shared" si="428"/>
        <v>4837.9799999999996</v>
      </c>
      <c r="BH458" s="390">
        <v>9186</v>
      </c>
      <c r="BI458" s="390">
        <v>3559.09</v>
      </c>
      <c r="BJ458" s="390">
        <v>6295.55</v>
      </c>
      <c r="BK458" s="390">
        <f t="shared" si="429"/>
        <v>934101.09</v>
      </c>
      <c r="BL458" s="391" t="str">
        <f t="shared" si="430"/>
        <v xml:space="preserve"> </v>
      </c>
      <c r="BM458" s="391" t="e">
        <f t="shared" si="431"/>
        <v>#DIV/0!</v>
      </c>
      <c r="BN458" s="391" t="e">
        <f t="shared" si="432"/>
        <v>#DIV/0!</v>
      </c>
      <c r="BO458" s="391" t="e">
        <f t="shared" si="433"/>
        <v>#DIV/0!</v>
      </c>
      <c r="BP458" s="391" t="e">
        <f t="shared" si="434"/>
        <v>#DIV/0!</v>
      </c>
      <c r="BQ458" s="391" t="e">
        <f t="shared" si="435"/>
        <v>#DIV/0!</v>
      </c>
      <c r="BR458" s="391" t="e">
        <f t="shared" si="436"/>
        <v>#DIV/0!</v>
      </c>
      <c r="BS458" s="391" t="str">
        <f t="shared" si="437"/>
        <v xml:space="preserve"> </v>
      </c>
      <c r="BT458" s="391" t="e">
        <f t="shared" si="438"/>
        <v>#DIV/0!</v>
      </c>
      <c r="BU458" s="391" t="e">
        <f t="shared" si="439"/>
        <v>#DIV/0!</v>
      </c>
      <c r="BV458" s="391" t="e">
        <f t="shared" si="440"/>
        <v>#DIV/0!</v>
      </c>
      <c r="BW458" s="391" t="str">
        <f t="shared" si="441"/>
        <v xml:space="preserve"> </v>
      </c>
      <c r="BY458" s="388">
        <f t="shared" si="442"/>
        <v>7.2290047048869281</v>
      </c>
      <c r="BZ458" s="392">
        <f t="shared" si="443"/>
        <v>3.6145023524434641</v>
      </c>
      <c r="CA458" s="393">
        <f t="shared" si="444"/>
        <v>2564.600423441866</v>
      </c>
      <c r="CB458" s="390">
        <f t="shared" si="445"/>
        <v>5055.6899999999996</v>
      </c>
      <c r="CC458" s="18" t="str">
        <f t="shared" si="446"/>
        <v xml:space="preserve"> </v>
      </c>
    </row>
    <row r="459" spans="1:82" s="26" customFormat="1" ht="9" customHeight="1">
      <c r="A459" s="368">
        <v>86</v>
      </c>
      <c r="B459" s="179" t="s">
        <v>700</v>
      </c>
      <c r="C459" s="396">
        <v>2127.6</v>
      </c>
      <c r="D459" s="396"/>
      <c r="E459" s="403"/>
      <c r="F459" s="403"/>
      <c r="G459" s="184">
        <f t="shared" si="417"/>
        <v>2198642.94</v>
      </c>
      <c r="H459" s="361">
        <f t="shared" si="447"/>
        <v>0</v>
      </c>
      <c r="I459" s="190">
        <v>0</v>
      </c>
      <c r="J459" s="190">
        <v>0</v>
      </c>
      <c r="K459" s="190">
        <v>0</v>
      </c>
      <c r="L459" s="190">
        <v>0</v>
      </c>
      <c r="M459" s="190">
        <v>0</v>
      </c>
      <c r="N459" s="361">
        <v>0</v>
      </c>
      <c r="O459" s="361">
        <v>0</v>
      </c>
      <c r="P459" s="361">
        <v>0</v>
      </c>
      <c r="Q459" s="361">
        <v>0</v>
      </c>
      <c r="R459" s="361">
        <v>0</v>
      </c>
      <c r="S459" s="361">
        <v>0</v>
      </c>
      <c r="T459" s="103">
        <v>0</v>
      </c>
      <c r="U459" s="361">
        <v>0</v>
      </c>
      <c r="V459" s="403" t="s">
        <v>975</v>
      </c>
      <c r="W459" s="380">
        <v>573.1</v>
      </c>
      <c r="X459" s="361">
        <v>2103859</v>
      </c>
      <c r="Y459" s="380">
        <v>0</v>
      </c>
      <c r="Z459" s="380">
        <v>0</v>
      </c>
      <c r="AA459" s="380">
        <v>0</v>
      </c>
      <c r="AB459" s="380">
        <v>0</v>
      </c>
      <c r="AC459" s="380">
        <v>0</v>
      </c>
      <c r="AD459" s="380">
        <v>0</v>
      </c>
      <c r="AE459" s="380">
        <v>0</v>
      </c>
      <c r="AF459" s="380">
        <v>0</v>
      </c>
      <c r="AG459" s="380">
        <v>0</v>
      </c>
      <c r="AH459" s="380">
        <v>0</v>
      </c>
      <c r="AI459" s="380">
        <v>0</v>
      </c>
      <c r="AJ459" s="380">
        <v>66066.559999999998</v>
      </c>
      <c r="AK459" s="380">
        <v>28717.38</v>
      </c>
      <c r="AL459" s="380">
        <v>0</v>
      </c>
      <c r="AN459" s="390">
        <f>I459/'Приложение 1.1'!I457</f>
        <v>0</v>
      </c>
      <c r="AO459" s="390" t="e">
        <f t="shared" si="418"/>
        <v>#DIV/0!</v>
      </c>
      <c r="AP459" s="390" t="e">
        <f t="shared" si="419"/>
        <v>#DIV/0!</v>
      </c>
      <c r="AQ459" s="390" t="e">
        <f t="shared" si="420"/>
        <v>#DIV/0!</v>
      </c>
      <c r="AR459" s="390" t="e">
        <f t="shared" si="421"/>
        <v>#DIV/0!</v>
      </c>
      <c r="AS459" s="390" t="e">
        <f t="shared" si="422"/>
        <v>#DIV/0!</v>
      </c>
      <c r="AT459" s="390" t="e">
        <f t="shared" si="423"/>
        <v>#DIV/0!</v>
      </c>
      <c r="AU459" s="390">
        <f t="shared" si="424"/>
        <v>3671.0155295759901</v>
      </c>
      <c r="AV459" s="390" t="e">
        <f t="shared" si="425"/>
        <v>#DIV/0!</v>
      </c>
      <c r="AW459" s="390" t="e">
        <f t="shared" si="426"/>
        <v>#DIV/0!</v>
      </c>
      <c r="AX459" s="390" t="e">
        <f t="shared" si="427"/>
        <v>#DIV/0!</v>
      </c>
      <c r="AY459" s="390">
        <f>AI459/'Приложение 1.1'!J457</f>
        <v>0</v>
      </c>
      <c r="AZ459" s="390">
        <v>766.59</v>
      </c>
      <c r="BA459" s="390">
        <v>2173.62</v>
      </c>
      <c r="BB459" s="390">
        <v>891.36</v>
      </c>
      <c r="BC459" s="390">
        <v>860.72</v>
      </c>
      <c r="BD459" s="390">
        <v>1699.83</v>
      </c>
      <c r="BE459" s="390">
        <v>1134.04</v>
      </c>
      <c r="BF459" s="390">
        <v>2338035</v>
      </c>
      <c r="BG459" s="390">
        <f t="shared" si="428"/>
        <v>4837.9799999999996</v>
      </c>
      <c r="BH459" s="390">
        <v>9186</v>
      </c>
      <c r="BI459" s="390">
        <v>3559.09</v>
      </c>
      <c r="BJ459" s="390">
        <v>6295.55</v>
      </c>
      <c r="BK459" s="390">
        <f t="shared" si="429"/>
        <v>934101.09</v>
      </c>
      <c r="BL459" s="391" t="str">
        <f t="shared" si="430"/>
        <v xml:space="preserve"> </v>
      </c>
      <c r="BM459" s="391" t="e">
        <f t="shared" si="431"/>
        <v>#DIV/0!</v>
      </c>
      <c r="BN459" s="391" t="e">
        <f t="shared" si="432"/>
        <v>#DIV/0!</v>
      </c>
      <c r="BO459" s="391" t="e">
        <f t="shared" si="433"/>
        <v>#DIV/0!</v>
      </c>
      <c r="BP459" s="391" t="e">
        <f t="shared" si="434"/>
        <v>#DIV/0!</v>
      </c>
      <c r="BQ459" s="391" t="e">
        <f t="shared" si="435"/>
        <v>#DIV/0!</v>
      </c>
      <c r="BR459" s="391" t="e">
        <f t="shared" si="436"/>
        <v>#DIV/0!</v>
      </c>
      <c r="BS459" s="391" t="str">
        <f t="shared" si="437"/>
        <v xml:space="preserve"> </v>
      </c>
      <c r="BT459" s="391" t="e">
        <f t="shared" si="438"/>
        <v>#DIV/0!</v>
      </c>
      <c r="BU459" s="391" t="e">
        <f t="shared" si="439"/>
        <v>#DIV/0!</v>
      </c>
      <c r="BV459" s="391" t="e">
        <f t="shared" si="440"/>
        <v>#DIV/0!</v>
      </c>
      <c r="BW459" s="391" t="str">
        <f t="shared" si="441"/>
        <v xml:space="preserve"> </v>
      </c>
      <c r="BY459" s="388">
        <f t="shared" si="442"/>
        <v>3.004879000498371</v>
      </c>
      <c r="BZ459" s="392">
        <f t="shared" si="443"/>
        <v>1.3061411417717514</v>
      </c>
      <c r="CA459" s="393">
        <f t="shared" si="444"/>
        <v>3836.4036642819751</v>
      </c>
      <c r="CB459" s="390">
        <f t="shared" si="445"/>
        <v>5055.6899999999996</v>
      </c>
      <c r="CC459" s="18" t="str">
        <f t="shared" si="446"/>
        <v xml:space="preserve"> </v>
      </c>
    </row>
    <row r="460" spans="1:82" s="26" customFormat="1" ht="9" customHeight="1">
      <c r="A460" s="368">
        <v>87</v>
      </c>
      <c r="B460" s="179" t="s">
        <v>701</v>
      </c>
      <c r="C460" s="396">
        <v>3368.5</v>
      </c>
      <c r="D460" s="396"/>
      <c r="E460" s="403"/>
      <c r="F460" s="403"/>
      <c r="G460" s="184">
        <f t="shared" si="417"/>
        <v>3884788.61</v>
      </c>
      <c r="H460" s="361">
        <f t="shared" si="447"/>
        <v>0</v>
      </c>
      <c r="I460" s="190">
        <v>0</v>
      </c>
      <c r="J460" s="190">
        <v>0</v>
      </c>
      <c r="K460" s="190">
        <v>0</v>
      </c>
      <c r="L460" s="190">
        <v>0</v>
      </c>
      <c r="M460" s="190">
        <v>0</v>
      </c>
      <c r="N460" s="361">
        <v>0</v>
      </c>
      <c r="O460" s="361">
        <v>0</v>
      </c>
      <c r="P460" s="361">
        <v>0</v>
      </c>
      <c r="Q460" s="361">
        <v>0</v>
      </c>
      <c r="R460" s="361">
        <v>0</v>
      </c>
      <c r="S460" s="361">
        <v>0</v>
      </c>
      <c r="T460" s="103">
        <v>0</v>
      </c>
      <c r="U460" s="361">
        <v>0</v>
      </c>
      <c r="V460" s="403" t="s">
        <v>975</v>
      </c>
      <c r="W460" s="380">
        <v>954.1</v>
      </c>
      <c r="X460" s="361">
        <v>3722275.78</v>
      </c>
      <c r="Y460" s="380">
        <v>0</v>
      </c>
      <c r="Z460" s="380">
        <v>0</v>
      </c>
      <c r="AA460" s="380">
        <v>0</v>
      </c>
      <c r="AB460" s="380">
        <v>0</v>
      </c>
      <c r="AC460" s="380">
        <v>0</v>
      </c>
      <c r="AD460" s="380">
        <v>0</v>
      </c>
      <c r="AE460" s="380">
        <v>0</v>
      </c>
      <c r="AF460" s="380">
        <v>0</v>
      </c>
      <c r="AG460" s="380">
        <v>0</v>
      </c>
      <c r="AH460" s="380">
        <v>0</v>
      </c>
      <c r="AI460" s="380">
        <v>0</v>
      </c>
      <c r="AJ460" s="380">
        <v>126801.08</v>
      </c>
      <c r="AK460" s="380">
        <v>35711.75</v>
      </c>
      <c r="AL460" s="380">
        <v>0</v>
      </c>
      <c r="AN460" s="390">
        <f>I460/'Приложение 1.1'!I458</f>
        <v>0</v>
      </c>
      <c r="AO460" s="390" t="e">
        <f t="shared" si="418"/>
        <v>#DIV/0!</v>
      </c>
      <c r="AP460" s="390" t="e">
        <f t="shared" si="419"/>
        <v>#DIV/0!</v>
      </c>
      <c r="AQ460" s="390" t="e">
        <f t="shared" si="420"/>
        <v>#DIV/0!</v>
      </c>
      <c r="AR460" s="390" t="e">
        <f t="shared" si="421"/>
        <v>#DIV/0!</v>
      </c>
      <c r="AS460" s="390" t="e">
        <f t="shared" si="422"/>
        <v>#DIV/0!</v>
      </c>
      <c r="AT460" s="390" t="e">
        <f t="shared" si="423"/>
        <v>#DIV/0!</v>
      </c>
      <c r="AU460" s="390">
        <f t="shared" si="424"/>
        <v>3901.3476365160882</v>
      </c>
      <c r="AV460" s="390" t="e">
        <f t="shared" si="425"/>
        <v>#DIV/0!</v>
      </c>
      <c r="AW460" s="390" t="e">
        <f t="shared" si="426"/>
        <v>#DIV/0!</v>
      </c>
      <c r="AX460" s="390" t="e">
        <f t="shared" si="427"/>
        <v>#DIV/0!</v>
      </c>
      <c r="AY460" s="390">
        <f>AI460/'Приложение 1.1'!J458</f>
        <v>0</v>
      </c>
      <c r="AZ460" s="390">
        <v>766.59</v>
      </c>
      <c r="BA460" s="390">
        <v>2173.62</v>
      </c>
      <c r="BB460" s="390">
        <v>891.36</v>
      </c>
      <c r="BC460" s="390">
        <v>860.72</v>
      </c>
      <c r="BD460" s="390">
        <v>1699.83</v>
      </c>
      <c r="BE460" s="390">
        <v>1134.04</v>
      </c>
      <c r="BF460" s="390">
        <v>2338035</v>
      </c>
      <c r="BG460" s="390">
        <f t="shared" si="428"/>
        <v>4837.9799999999996</v>
      </c>
      <c r="BH460" s="390">
        <v>9186</v>
      </c>
      <c r="BI460" s="390">
        <v>3559.09</v>
      </c>
      <c r="BJ460" s="390">
        <v>6295.55</v>
      </c>
      <c r="BK460" s="390">
        <f t="shared" si="429"/>
        <v>934101.09</v>
      </c>
      <c r="BL460" s="391" t="str">
        <f t="shared" si="430"/>
        <v xml:space="preserve"> </v>
      </c>
      <c r="BM460" s="391" t="e">
        <f t="shared" si="431"/>
        <v>#DIV/0!</v>
      </c>
      <c r="BN460" s="391" t="e">
        <f t="shared" si="432"/>
        <v>#DIV/0!</v>
      </c>
      <c r="BO460" s="391" t="e">
        <f t="shared" si="433"/>
        <v>#DIV/0!</v>
      </c>
      <c r="BP460" s="391" t="e">
        <f t="shared" si="434"/>
        <v>#DIV/0!</v>
      </c>
      <c r="BQ460" s="391" t="e">
        <f t="shared" si="435"/>
        <v>#DIV/0!</v>
      </c>
      <c r="BR460" s="391" t="e">
        <f t="shared" si="436"/>
        <v>#DIV/0!</v>
      </c>
      <c r="BS460" s="391" t="str">
        <f t="shared" si="437"/>
        <v xml:space="preserve"> </v>
      </c>
      <c r="BT460" s="391" t="e">
        <f t="shared" si="438"/>
        <v>#DIV/0!</v>
      </c>
      <c r="BU460" s="391" t="e">
        <f t="shared" si="439"/>
        <v>#DIV/0!</v>
      </c>
      <c r="BV460" s="391" t="e">
        <f t="shared" si="440"/>
        <v>#DIV/0!</v>
      </c>
      <c r="BW460" s="391" t="str">
        <f t="shared" si="441"/>
        <v xml:space="preserve"> </v>
      </c>
      <c r="BY460" s="388">
        <f t="shared" si="442"/>
        <v>3.2640406655228533</v>
      </c>
      <c r="BZ460" s="392">
        <f t="shared" si="443"/>
        <v>0.91927138346917669</v>
      </c>
      <c r="CA460" s="393">
        <f t="shared" si="444"/>
        <v>4071.6786605177654</v>
      </c>
      <c r="CB460" s="390">
        <f t="shared" si="445"/>
        <v>5055.6899999999996</v>
      </c>
      <c r="CC460" s="18" t="str">
        <f t="shared" si="446"/>
        <v xml:space="preserve"> </v>
      </c>
      <c r="CD460" s="418">
        <f>CA460-CB460</f>
        <v>-984.01133948223423</v>
      </c>
    </row>
    <row r="461" spans="1:82" s="26" customFormat="1" ht="9" customHeight="1">
      <c r="A461" s="368">
        <v>88</v>
      </c>
      <c r="B461" s="179" t="s">
        <v>1229</v>
      </c>
      <c r="C461" s="396">
        <v>1346.6</v>
      </c>
      <c r="D461" s="396"/>
      <c r="E461" s="403"/>
      <c r="F461" s="403"/>
      <c r="G461" s="184">
        <f>ROUND(X461+AJ461+AK461+AL461,2)</f>
        <v>1412459.97</v>
      </c>
      <c r="H461" s="361">
        <f t="shared" si="447"/>
        <v>0</v>
      </c>
      <c r="I461" s="190">
        <v>0</v>
      </c>
      <c r="J461" s="190">
        <v>0</v>
      </c>
      <c r="K461" s="190">
        <v>0</v>
      </c>
      <c r="L461" s="190">
        <v>0</v>
      </c>
      <c r="M461" s="190">
        <v>0</v>
      </c>
      <c r="N461" s="361">
        <v>0</v>
      </c>
      <c r="O461" s="361">
        <v>0</v>
      </c>
      <c r="P461" s="361">
        <v>0</v>
      </c>
      <c r="Q461" s="361">
        <v>0</v>
      </c>
      <c r="R461" s="361">
        <v>0</v>
      </c>
      <c r="S461" s="361">
        <v>0</v>
      </c>
      <c r="T461" s="103">
        <v>0</v>
      </c>
      <c r="U461" s="361">
        <v>0</v>
      </c>
      <c r="V461" s="403" t="s">
        <v>976</v>
      </c>
      <c r="W461" s="380">
        <v>282</v>
      </c>
      <c r="X461" s="361">
        <v>1266499.73</v>
      </c>
      <c r="Y461" s="380">
        <v>0</v>
      </c>
      <c r="Z461" s="380">
        <v>0</v>
      </c>
      <c r="AA461" s="380">
        <v>0</v>
      </c>
      <c r="AB461" s="380">
        <v>0</v>
      </c>
      <c r="AC461" s="380">
        <v>0</v>
      </c>
      <c r="AD461" s="380">
        <v>0</v>
      </c>
      <c r="AE461" s="380">
        <v>0</v>
      </c>
      <c r="AF461" s="380">
        <v>0</v>
      </c>
      <c r="AG461" s="380">
        <v>0</v>
      </c>
      <c r="AH461" s="380">
        <v>0</v>
      </c>
      <c r="AI461" s="380">
        <v>0</v>
      </c>
      <c r="AJ461" s="380">
        <v>33124.5</v>
      </c>
      <c r="AK461" s="380">
        <v>12835.74375</v>
      </c>
      <c r="AL461" s="380">
        <v>100000</v>
      </c>
      <c r="AN461" s="390">
        <f>I461/'Приложение 1.1'!I459</f>
        <v>0</v>
      </c>
      <c r="AO461" s="390" t="e">
        <f t="shared" si="418"/>
        <v>#DIV/0!</v>
      </c>
      <c r="AP461" s="390" t="e">
        <f t="shared" si="419"/>
        <v>#DIV/0!</v>
      </c>
      <c r="AQ461" s="390" t="e">
        <f t="shared" si="420"/>
        <v>#DIV/0!</v>
      </c>
      <c r="AR461" s="390" t="e">
        <f t="shared" si="421"/>
        <v>#DIV/0!</v>
      </c>
      <c r="AS461" s="390" t="e">
        <f t="shared" si="422"/>
        <v>#DIV/0!</v>
      </c>
      <c r="AT461" s="390" t="e">
        <f t="shared" si="423"/>
        <v>#DIV/0!</v>
      </c>
      <c r="AU461" s="390">
        <f t="shared" si="424"/>
        <v>4491.1337943262415</v>
      </c>
      <c r="AV461" s="390" t="e">
        <f t="shared" si="425"/>
        <v>#DIV/0!</v>
      </c>
      <c r="AW461" s="390" t="e">
        <f t="shared" si="426"/>
        <v>#DIV/0!</v>
      </c>
      <c r="AX461" s="390" t="e">
        <f t="shared" si="427"/>
        <v>#DIV/0!</v>
      </c>
      <c r="AY461" s="390">
        <f>AI461/'Приложение 1.1'!J459</f>
        <v>0</v>
      </c>
      <c r="AZ461" s="390">
        <v>766.59</v>
      </c>
      <c r="BA461" s="390">
        <v>2173.62</v>
      </c>
      <c r="BB461" s="390">
        <v>891.36</v>
      </c>
      <c r="BC461" s="390">
        <v>860.72</v>
      </c>
      <c r="BD461" s="390">
        <v>1699.83</v>
      </c>
      <c r="BE461" s="390">
        <v>1134.04</v>
      </c>
      <c r="BF461" s="390">
        <v>2338035</v>
      </c>
      <c r="BG461" s="390">
        <f t="shared" si="428"/>
        <v>4644</v>
      </c>
      <c r="BH461" s="390">
        <v>9186</v>
      </c>
      <c r="BI461" s="390">
        <v>3559.09</v>
      </c>
      <c r="BJ461" s="390">
        <v>6295.55</v>
      </c>
      <c r="BK461" s="390">
        <f t="shared" si="429"/>
        <v>934101.09</v>
      </c>
      <c r="BL461" s="391" t="str">
        <f t="shared" si="430"/>
        <v xml:space="preserve"> </v>
      </c>
      <c r="BM461" s="391" t="e">
        <f t="shared" si="431"/>
        <v>#DIV/0!</v>
      </c>
      <c r="BN461" s="391" t="e">
        <f t="shared" si="432"/>
        <v>#DIV/0!</v>
      </c>
      <c r="BO461" s="391" t="e">
        <f t="shared" si="433"/>
        <v>#DIV/0!</v>
      </c>
      <c r="BP461" s="391" t="e">
        <f t="shared" si="434"/>
        <v>#DIV/0!</v>
      </c>
      <c r="BQ461" s="391" t="e">
        <f t="shared" si="435"/>
        <v>#DIV/0!</v>
      </c>
      <c r="BR461" s="391" t="e">
        <f t="shared" si="436"/>
        <v>#DIV/0!</v>
      </c>
      <c r="BS461" s="391" t="str">
        <f t="shared" si="437"/>
        <v xml:space="preserve"> </v>
      </c>
      <c r="BT461" s="391" t="e">
        <f t="shared" si="438"/>
        <v>#DIV/0!</v>
      </c>
      <c r="BU461" s="391" t="e">
        <f t="shared" si="439"/>
        <v>#DIV/0!</v>
      </c>
      <c r="BV461" s="391" t="e">
        <f t="shared" si="440"/>
        <v>#DIV/0!</v>
      </c>
      <c r="BW461" s="391" t="str">
        <f t="shared" si="441"/>
        <v xml:space="preserve"> </v>
      </c>
      <c r="BY461" s="388">
        <f>AJ461/G461*100</f>
        <v>2.3451638066599507</v>
      </c>
      <c r="BZ461" s="392">
        <f t="shared" si="443"/>
        <v>0.90875097508073088</v>
      </c>
      <c r="CA461" s="393">
        <f t="shared" si="444"/>
        <v>5008.7232978723405</v>
      </c>
      <c r="CB461" s="390">
        <v>5022.26</v>
      </c>
      <c r="CC461" s="18" t="str">
        <f t="shared" si="446"/>
        <v xml:space="preserve"> </v>
      </c>
    </row>
    <row r="462" spans="1:82" s="26" customFormat="1" ht="9" customHeight="1">
      <c r="A462" s="368">
        <v>89</v>
      </c>
      <c r="B462" s="179" t="s">
        <v>702</v>
      </c>
      <c r="C462" s="396">
        <v>5183.1000000000004</v>
      </c>
      <c r="D462" s="396"/>
      <c r="E462" s="403"/>
      <c r="F462" s="403"/>
      <c r="G462" s="184">
        <f t="shared" ref="G462:G494" si="451">ROUND(X462+AJ462+AK462,2)</f>
        <v>5220615.07</v>
      </c>
      <c r="H462" s="361">
        <f t="shared" si="447"/>
        <v>0</v>
      </c>
      <c r="I462" s="190">
        <v>0</v>
      </c>
      <c r="J462" s="190">
        <v>0</v>
      </c>
      <c r="K462" s="190">
        <v>0</v>
      </c>
      <c r="L462" s="190">
        <v>0</v>
      </c>
      <c r="M462" s="190">
        <v>0</v>
      </c>
      <c r="N462" s="361">
        <v>0</v>
      </c>
      <c r="O462" s="361">
        <v>0</v>
      </c>
      <c r="P462" s="361">
        <v>0</v>
      </c>
      <c r="Q462" s="361">
        <v>0</v>
      </c>
      <c r="R462" s="361">
        <v>0</v>
      </c>
      <c r="S462" s="361">
        <v>0</v>
      </c>
      <c r="T462" s="103">
        <v>0</v>
      </c>
      <c r="U462" s="361">
        <v>0</v>
      </c>
      <c r="V462" s="403" t="s">
        <v>975</v>
      </c>
      <c r="W462" s="380">
        <v>1382.52</v>
      </c>
      <c r="X462" s="361">
        <v>5011354.9800000004</v>
      </c>
      <c r="Y462" s="380">
        <v>0</v>
      </c>
      <c r="Z462" s="380">
        <v>0</v>
      </c>
      <c r="AA462" s="380">
        <v>0</v>
      </c>
      <c r="AB462" s="380">
        <v>0</v>
      </c>
      <c r="AC462" s="380">
        <v>0</v>
      </c>
      <c r="AD462" s="380">
        <v>0</v>
      </c>
      <c r="AE462" s="380">
        <v>0</v>
      </c>
      <c r="AF462" s="380">
        <v>0</v>
      </c>
      <c r="AG462" s="380">
        <v>0</v>
      </c>
      <c r="AH462" s="380">
        <v>0</v>
      </c>
      <c r="AI462" s="380">
        <v>0</v>
      </c>
      <c r="AJ462" s="380">
        <v>165249.01999999999</v>
      </c>
      <c r="AK462" s="380">
        <v>44011.07</v>
      </c>
      <c r="AL462" s="380">
        <v>0</v>
      </c>
      <c r="AN462" s="390">
        <f>I462/'Приложение 1.1'!I460</f>
        <v>0</v>
      </c>
      <c r="AO462" s="390" t="e">
        <f t="shared" si="418"/>
        <v>#DIV/0!</v>
      </c>
      <c r="AP462" s="390" t="e">
        <f t="shared" si="419"/>
        <v>#DIV/0!</v>
      </c>
      <c r="AQ462" s="390" t="e">
        <f t="shared" si="420"/>
        <v>#DIV/0!</v>
      </c>
      <c r="AR462" s="390" t="e">
        <f t="shared" si="421"/>
        <v>#DIV/0!</v>
      </c>
      <c r="AS462" s="390" t="e">
        <f t="shared" si="422"/>
        <v>#DIV/0!</v>
      </c>
      <c r="AT462" s="390" t="e">
        <f t="shared" si="423"/>
        <v>#DIV/0!</v>
      </c>
      <c r="AU462" s="390">
        <f t="shared" si="424"/>
        <v>3624.7974568179848</v>
      </c>
      <c r="AV462" s="390" t="e">
        <f t="shared" si="425"/>
        <v>#DIV/0!</v>
      </c>
      <c r="AW462" s="390" t="e">
        <f t="shared" si="426"/>
        <v>#DIV/0!</v>
      </c>
      <c r="AX462" s="390" t="e">
        <f t="shared" si="427"/>
        <v>#DIV/0!</v>
      </c>
      <c r="AY462" s="390">
        <f>AI462/'Приложение 1.1'!J460</f>
        <v>0</v>
      </c>
      <c r="AZ462" s="390">
        <v>766.59</v>
      </c>
      <c r="BA462" s="390">
        <v>2173.62</v>
      </c>
      <c r="BB462" s="390">
        <v>891.36</v>
      </c>
      <c r="BC462" s="390">
        <v>860.72</v>
      </c>
      <c r="BD462" s="390">
        <v>1699.83</v>
      </c>
      <c r="BE462" s="390">
        <v>1134.04</v>
      </c>
      <c r="BF462" s="390">
        <v>2338035</v>
      </c>
      <c r="BG462" s="390">
        <f t="shared" si="428"/>
        <v>4837.9799999999996</v>
      </c>
      <c r="BH462" s="390">
        <v>9186</v>
      </c>
      <c r="BI462" s="390">
        <v>3559.09</v>
      </c>
      <c r="BJ462" s="390">
        <v>6295.55</v>
      </c>
      <c r="BK462" s="390">
        <f t="shared" si="429"/>
        <v>934101.09</v>
      </c>
      <c r="BL462" s="391" t="str">
        <f t="shared" si="430"/>
        <v xml:space="preserve"> </v>
      </c>
      <c r="BM462" s="391" t="e">
        <f t="shared" si="431"/>
        <v>#DIV/0!</v>
      </c>
      <c r="BN462" s="391" t="e">
        <f t="shared" si="432"/>
        <v>#DIV/0!</v>
      </c>
      <c r="BO462" s="391" t="e">
        <f t="shared" si="433"/>
        <v>#DIV/0!</v>
      </c>
      <c r="BP462" s="391" t="e">
        <f t="shared" si="434"/>
        <v>#DIV/0!</v>
      </c>
      <c r="BQ462" s="391" t="e">
        <f t="shared" si="435"/>
        <v>#DIV/0!</v>
      </c>
      <c r="BR462" s="391" t="e">
        <f t="shared" si="436"/>
        <v>#DIV/0!</v>
      </c>
      <c r="BS462" s="391" t="str">
        <f t="shared" si="437"/>
        <v xml:space="preserve"> </v>
      </c>
      <c r="BT462" s="391" t="e">
        <f t="shared" si="438"/>
        <v>#DIV/0!</v>
      </c>
      <c r="BU462" s="391" t="e">
        <f t="shared" si="439"/>
        <v>#DIV/0!</v>
      </c>
      <c r="BV462" s="391" t="e">
        <f t="shared" si="440"/>
        <v>#DIV/0!</v>
      </c>
      <c r="BW462" s="391" t="str">
        <f t="shared" si="441"/>
        <v xml:space="preserve"> </v>
      </c>
      <c r="BY462" s="388">
        <f t="shared" si="442"/>
        <v>3.1653170705803437</v>
      </c>
      <c r="BZ462" s="392">
        <f t="shared" si="443"/>
        <v>0.84302461318987842</v>
      </c>
      <c r="CA462" s="393">
        <f t="shared" si="444"/>
        <v>3776.1588042125977</v>
      </c>
      <c r="CB462" s="390">
        <f t="shared" si="445"/>
        <v>5055.6899999999996</v>
      </c>
      <c r="CC462" s="18" t="str">
        <f t="shared" si="446"/>
        <v xml:space="preserve"> </v>
      </c>
      <c r="CD462" s="418">
        <f>CA462-CB462</f>
        <v>-1279.5311957874019</v>
      </c>
    </row>
    <row r="463" spans="1:82" s="26" customFormat="1" ht="9" customHeight="1">
      <c r="A463" s="368">
        <v>90</v>
      </c>
      <c r="B463" s="179" t="s">
        <v>703</v>
      </c>
      <c r="C463" s="396">
        <v>2770.2</v>
      </c>
      <c r="D463" s="396"/>
      <c r="E463" s="403"/>
      <c r="F463" s="403"/>
      <c r="G463" s="184">
        <f t="shared" si="451"/>
        <v>2621410.7000000002</v>
      </c>
      <c r="H463" s="361">
        <f t="shared" si="447"/>
        <v>0</v>
      </c>
      <c r="I463" s="190">
        <v>0</v>
      </c>
      <c r="J463" s="190">
        <v>0</v>
      </c>
      <c r="K463" s="190">
        <v>0</v>
      </c>
      <c r="L463" s="190">
        <v>0</v>
      </c>
      <c r="M463" s="190">
        <v>0</v>
      </c>
      <c r="N463" s="361">
        <v>0</v>
      </c>
      <c r="O463" s="361">
        <v>0</v>
      </c>
      <c r="P463" s="361">
        <v>0</v>
      </c>
      <c r="Q463" s="361">
        <v>0</v>
      </c>
      <c r="R463" s="361">
        <v>0</v>
      </c>
      <c r="S463" s="361">
        <v>0</v>
      </c>
      <c r="T463" s="103">
        <v>0</v>
      </c>
      <c r="U463" s="361">
        <v>0</v>
      </c>
      <c r="V463" s="403" t="s">
        <v>975</v>
      </c>
      <c r="W463" s="380">
        <v>766.4</v>
      </c>
      <c r="X463" s="361">
        <v>2511200.38</v>
      </c>
      <c r="Y463" s="380">
        <v>0</v>
      </c>
      <c r="Z463" s="380">
        <v>0</v>
      </c>
      <c r="AA463" s="380">
        <v>0</v>
      </c>
      <c r="AB463" s="380">
        <v>0</v>
      </c>
      <c r="AC463" s="380">
        <v>0</v>
      </c>
      <c r="AD463" s="380">
        <v>0</v>
      </c>
      <c r="AE463" s="380">
        <v>0</v>
      </c>
      <c r="AF463" s="380">
        <v>0</v>
      </c>
      <c r="AG463" s="380">
        <v>0</v>
      </c>
      <c r="AH463" s="380">
        <v>0</v>
      </c>
      <c r="AI463" s="380">
        <v>0</v>
      </c>
      <c r="AJ463" s="380">
        <v>87031.15</v>
      </c>
      <c r="AK463" s="380">
        <v>23179.17</v>
      </c>
      <c r="AL463" s="380">
        <v>0</v>
      </c>
      <c r="AN463" s="390">
        <f>I463/'Приложение 1.1'!I461</f>
        <v>0</v>
      </c>
      <c r="AO463" s="390" t="e">
        <f t="shared" si="418"/>
        <v>#DIV/0!</v>
      </c>
      <c r="AP463" s="390" t="e">
        <f t="shared" si="419"/>
        <v>#DIV/0!</v>
      </c>
      <c r="AQ463" s="390" t="e">
        <f t="shared" si="420"/>
        <v>#DIV/0!</v>
      </c>
      <c r="AR463" s="390" t="e">
        <f t="shared" si="421"/>
        <v>#DIV/0!</v>
      </c>
      <c r="AS463" s="390" t="e">
        <f t="shared" si="422"/>
        <v>#DIV/0!</v>
      </c>
      <c r="AT463" s="390" t="e">
        <f t="shared" si="423"/>
        <v>#DIV/0!</v>
      </c>
      <c r="AU463" s="390">
        <f t="shared" si="424"/>
        <v>3276.6184498956159</v>
      </c>
      <c r="AV463" s="390" t="e">
        <f t="shared" si="425"/>
        <v>#DIV/0!</v>
      </c>
      <c r="AW463" s="390" t="e">
        <f t="shared" si="426"/>
        <v>#DIV/0!</v>
      </c>
      <c r="AX463" s="390" t="e">
        <f t="shared" si="427"/>
        <v>#DIV/0!</v>
      </c>
      <c r="AY463" s="390">
        <f>AI463/'Приложение 1.1'!J461</f>
        <v>0</v>
      </c>
      <c r="AZ463" s="390">
        <v>766.59</v>
      </c>
      <c r="BA463" s="390">
        <v>2173.62</v>
      </c>
      <c r="BB463" s="390">
        <v>891.36</v>
      </c>
      <c r="BC463" s="390">
        <v>860.72</v>
      </c>
      <c r="BD463" s="390">
        <v>1699.83</v>
      </c>
      <c r="BE463" s="390">
        <v>1134.04</v>
      </c>
      <c r="BF463" s="390">
        <v>2338035</v>
      </c>
      <c r="BG463" s="390">
        <f t="shared" si="428"/>
        <v>4837.9799999999996</v>
      </c>
      <c r="BH463" s="390">
        <v>9186</v>
      </c>
      <c r="BI463" s="390">
        <v>3559.09</v>
      </c>
      <c r="BJ463" s="390">
        <v>6295.55</v>
      </c>
      <c r="BK463" s="390">
        <f t="shared" si="429"/>
        <v>934101.09</v>
      </c>
      <c r="BL463" s="391" t="str">
        <f t="shared" si="430"/>
        <v xml:space="preserve"> </v>
      </c>
      <c r="BM463" s="391" t="e">
        <f t="shared" si="431"/>
        <v>#DIV/0!</v>
      </c>
      <c r="BN463" s="391" t="e">
        <f t="shared" si="432"/>
        <v>#DIV/0!</v>
      </c>
      <c r="BO463" s="391" t="e">
        <f t="shared" si="433"/>
        <v>#DIV/0!</v>
      </c>
      <c r="BP463" s="391" t="e">
        <f t="shared" si="434"/>
        <v>#DIV/0!</v>
      </c>
      <c r="BQ463" s="391" t="e">
        <f t="shared" si="435"/>
        <v>#DIV/0!</v>
      </c>
      <c r="BR463" s="391" t="e">
        <f t="shared" si="436"/>
        <v>#DIV/0!</v>
      </c>
      <c r="BS463" s="391" t="str">
        <f t="shared" si="437"/>
        <v xml:space="preserve"> </v>
      </c>
      <c r="BT463" s="391" t="e">
        <f t="shared" si="438"/>
        <v>#DIV/0!</v>
      </c>
      <c r="BU463" s="391" t="e">
        <f t="shared" si="439"/>
        <v>#DIV/0!</v>
      </c>
      <c r="BV463" s="391" t="e">
        <f t="shared" si="440"/>
        <v>#DIV/0!</v>
      </c>
      <c r="BW463" s="391" t="str">
        <f t="shared" si="441"/>
        <v xml:space="preserve"> </v>
      </c>
      <c r="BY463" s="388">
        <f t="shared" si="442"/>
        <v>3.3200120072753192</v>
      </c>
      <c r="BZ463" s="392">
        <f t="shared" si="443"/>
        <v>0.88422504722361883</v>
      </c>
      <c r="CA463" s="393">
        <f t="shared" si="444"/>
        <v>3420.4210594989563</v>
      </c>
      <c r="CB463" s="390">
        <f t="shared" si="445"/>
        <v>5055.6899999999996</v>
      </c>
      <c r="CC463" s="18" t="str">
        <f t="shared" si="446"/>
        <v xml:space="preserve"> </v>
      </c>
    </row>
    <row r="464" spans="1:82" s="26" customFormat="1" ht="9" customHeight="1">
      <c r="A464" s="368">
        <v>91</v>
      </c>
      <c r="B464" s="179" t="s">
        <v>704</v>
      </c>
      <c r="C464" s="396">
        <v>1780.35</v>
      </c>
      <c r="D464" s="396"/>
      <c r="E464" s="403"/>
      <c r="F464" s="403"/>
      <c r="G464" s="184">
        <f t="shared" si="451"/>
        <v>3213869.08</v>
      </c>
      <c r="H464" s="361">
        <f t="shared" si="447"/>
        <v>0</v>
      </c>
      <c r="I464" s="190">
        <v>0</v>
      </c>
      <c r="J464" s="190">
        <v>0</v>
      </c>
      <c r="K464" s="190">
        <v>0</v>
      </c>
      <c r="L464" s="190">
        <v>0</v>
      </c>
      <c r="M464" s="190">
        <v>0</v>
      </c>
      <c r="N464" s="361">
        <v>0</v>
      </c>
      <c r="O464" s="361">
        <v>0</v>
      </c>
      <c r="P464" s="361">
        <v>0</v>
      </c>
      <c r="Q464" s="361">
        <v>0</v>
      </c>
      <c r="R464" s="361">
        <v>0</v>
      </c>
      <c r="S464" s="361">
        <v>0</v>
      </c>
      <c r="T464" s="103">
        <v>0</v>
      </c>
      <c r="U464" s="361">
        <v>0</v>
      </c>
      <c r="V464" s="403" t="s">
        <v>976</v>
      </c>
      <c r="W464" s="380">
        <v>877</v>
      </c>
      <c r="X464" s="361">
        <v>3065210.81</v>
      </c>
      <c r="Y464" s="380">
        <v>0</v>
      </c>
      <c r="Z464" s="380">
        <v>0</v>
      </c>
      <c r="AA464" s="380">
        <v>0</v>
      </c>
      <c r="AB464" s="380">
        <v>0</v>
      </c>
      <c r="AC464" s="380">
        <v>0</v>
      </c>
      <c r="AD464" s="380">
        <v>0</v>
      </c>
      <c r="AE464" s="380">
        <v>0</v>
      </c>
      <c r="AF464" s="380">
        <v>0</v>
      </c>
      <c r="AG464" s="380">
        <v>0</v>
      </c>
      <c r="AH464" s="380">
        <v>0</v>
      </c>
      <c r="AI464" s="380">
        <v>0</v>
      </c>
      <c r="AJ464" s="380">
        <v>99105.51</v>
      </c>
      <c r="AK464" s="380">
        <v>49552.76</v>
      </c>
      <c r="AL464" s="380">
        <v>0</v>
      </c>
      <c r="AN464" s="390">
        <f>I464/'Приложение 1.1'!I462</f>
        <v>0</v>
      </c>
      <c r="AO464" s="390" t="e">
        <f t="shared" si="418"/>
        <v>#DIV/0!</v>
      </c>
      <c r="AP464" s="390" t="e">
        <f t="shared" si="419"/>
        <v>#DIV/0!</v>
      </c>
      <c r="AQ464" s="390" t="e">
        <f t="shared" si="420"/>
        <v>#DIV/0!</v>
      </c>
      <c r="AR464" s="390" t="e">
        <f t="shared" si="421"/>
        <v>#DIV/0!</v>
      </c>
      <c r="AS464" s="390" t="e">
        <f t="shared" si="422"/>
        <v>#DIV/0!</v>
      </c>
      <c r="AT464" s="390" t="e">
        <f t="shared" si="423"/>
        <v>#DIV/0!</v>
      </c>
      <c r="AU464" s="390">
        <f t="shared" si="424"/>
        <v>3495.1092474344355</v>
      </c>
      <c r="AV464" s="390" t="e">
        <f t="shared" si="425"/>
        <v>#DIV/0!</v>
      </c>
      <c r="AW464" s="390" t="e">
        <f t="shared" si="426"/>
        <v>#DIV/0!</v>
      </c>
      <c r="AX464" s="390" t="e">
        <f t="shared" si="427"/>
        <v>#DIV/0!</v>
      </c>
      <c r="AY464" s="390">
        <f>AI464/'Приложение 1.1'!J462</f>
        <v>0</v>
      </c>
      <c r="AZ464" s="390">
        <v>766.59</v>
      </c>
      <c r="BA464" s="390">
        <v>2173.62</v>
      </c>
      <c r="BB464" s="390">
        <v>891.36</v>
      </c>
      <c r="BC464" s="390">
        <v>860.72</v>
      </c>
      <c r="BD464" s="390">
        <v>1699.83</v>
      </c>
      <c r="BE464" s="390">
        <v>1134.04</v>
      </c>
      <c r="BF464" s="390">
        <v>2338035</v>
      </c>
      <c r="BG464" s="390">
        <f t="shared" si="428"/>
        <v>4644</v>
      </c>
      <c r="BH464" s="390">
        <v>9186</v>
      </c>
      <c r="BI464" s="390">
        <v>3559.09</v>
      </c>
      <c r="BJ464" s="390">
        <v>6295.55</v>
      </c>
      <c r="BK464" s="390">
        <f t="shared" si="429"/>
        <v>934101.09</v>
      </c>
      <c r="BL464" s="391" t="str">
        <f t="shared" si="430"/>
        <v xml:space="preserve"> </v>
      </c>
      <c r="BM464" s="391" t="e">
        <f t="shared" si="431"/>
        <v>#DIV/0!</v>
      </c>
      <c r="BN464" s="391" t="e">
        <f t="shared" si="432"/>
        <v>#DIV/0!</v>
      </c>
      <c r="BO464" s="391" t="e">
        <f t="shared" si="433"/>
        <v>#DIV/0!</v>
      </c>
      <c r="BP464" s="391" t="e">
        <f t="shared" si="434"/>
        <v>#DIV/0!</v>
      </c>
      <c r="BQ464" s="391" t="e">
        <f t="shared" si="435"/>
        <v>#DIV/0!</v>
      </c>
      <c r="BR464" s="391" t="e">
        <f t="shared" si="436"/>
        <v>#DIV/0!</v>
      </c>
      <c r="BS464" s="391" t="str">
        <f t="shared" si="437"/>
        <v xml:space="preserve"> </v>
      </c>
      <c r="BT464" s="391" t="e">
        <f t="shared" si="438"/>
        <v>#DIV/0!</v>
      </c>
      <c r="BU464" s="391" t="e">
        <f t="shared" si="439"/>
        <v>#DIV/0!</v>
      </c>
      <c r="BV464" s="391" t="e">
        <f t="shared" si="440"/>
        <v>#DIV/0!</v>
      </c>
      <c r="BW464" s="391" t="str">
        <f t="shared" si="441"/>
        <v xml:space="preserve"> </v>
      </c>
      <c r="BY464" s="388">
        <f t="shared" si="442"/>
        <v>3.0836822388546081</v>
      </c>
      <c r="BZ464" s="392">
        <f t="shared" si="443"/>
        <v>1.5418412750030255</v>
      </c>
      <c r="CA464" s="393">
        <f t="shared" si="444"/>
        <v>3664.6169669327251</v>
      </c>
      <c r="CB464" s="390">
        <f t="shared" si="445"/>
        <v>4852.9799999999996</v>
      </c>
      <c r="CC464" s="18" t="str">
        <f t="shared" si="446"/>
        <v xml:space="preserve"> </v>
      </c>
    </row>
    <row r="465" spans="1:82" s="26" customFormat="1" ht="9" customHeight="1">
      <c r="A465" s="368">
        <v>92</v>
      </c>
      <c r="B465" s="179" t="s">
        <v>705</v>
      </c>
      <c r="C465" s="396">
        <v>1437.33</v>
      </c>
      <c r="D465" s="396"/>
      <c r="E465" s="403"/>
      <c r="F465" s="403"/>
      <c r="G465" s="184">
        <f t="shared" si="451"/>
        <v>1418795.68</v>
      </c>
      <c r="H465" s="361">
        <f t="shared" si="447"/>
        <v>0</v>
      </c>
      <c r="I465" s="190">
        <v>0</v>
      </c>
      <c r="J465" s="190">
        <v>0</v>
      </c>
      <c r="K465" s="190">
        <v>0</v>
      </c>
      <c r="L465" s="190">
        <v>0</v>
      </c>
      <c r="M465" s="190">
        <v>0</v>
      </c>
      <c r="N465" s="361">
        <v>0</v>
      </c>
      <c r="O465" s="361">
        <v>0</v>
      </c>
      <c r="P465" s="361">
        <v>0</v>
      </c>
      <c r="Q465" s="361">
        <v>0</v>
      </c>
      <c r="R465" s="361">
        <v>0</v>
      </c>
      <c r="S465" s="361">
        <v>0</v>
      </c>
      <c r="T465" s="103">
        <v>0</v>
      </c>
      <c r="U465" s="361">
        <v>0</v>
      </c>
      <c r="V465" s="403" t="s">
        <v>975</v>
      </c>
      <c r="W465" s="380">
        <v>376</v>
      </c>
      <c r="X465" s="361">
        <v>1349827.06</v>
      </c>
      <c r="Y465" s="380">
        <v>0</v>
      </c>
      <c r="Z465" s="380">
        <v>0</v>
      </c>
      <c r="AA465" s="380">
        <v>0</v>
      </c>
      <c r="AB465" s="380">
        <v>0</v>
      </c>
      <c r="AC465" s="380">
        <v>0</v>
      </c>
      <c r="AD465" s="380">
        <v>0</v>
      </c>
      <c r="AE465" s="380">
        <v>0</v>
      </c>
      <c r="AF465" s="380">
        <v>0</v>
      </c>
      <c r="AG465" s="380">
        <v>0</v>
      </c>
      <c r="AH465" s="380">
        <v>0</v>
      </c>
      <c r="AI465" s="380">
        <v>0</v>
      </c>
      <c r="AJ465" s="380">
        <v>48583.21</v>
      </c>
      <c r="AK465" s="380">
        <v>20385.41</v>
      </c>
      <c r="AL465" s="380">
        <v>0</v>
      </c>
      <c r="AN465" s="390">
        <f>I465/'Приложение 1.1'!I463</f>
        <v>0</v>
      </c>
      <c r="AO465" s="390" t="e">
        <f t="shared" si="418"/>
        <v>#DIV/0!</v>
      </c>
      <c r="AP465" s="390" t="e">
        <f t="shared" si="419"/>
        <v>#DIV/0!</v>
      </c>
      <c r="AQ465" s="390" t="e">
        <f t="shared" si="420"/>
        <v>#DIV/0!</v>
      </c>
      <c r="AR465" s="390" t="e">
        <f t="shared" si="421"/>
        <v>#DIV/0!</v>
      </c>
      <c r="AS465" s="390" t="e">
        <f t="shared" si="422"/>
        <v>#DIV/0!</v>
      </c>
      <c r="AT465" s="390" t="e">
        <f t="shared" si="423"/>
        <v>#DIV/0!</v>
      </c>
      <c r="AU465" s="390">
        <f t="shared" si="424"/>
        <v>3589.9655851063831</v>
      </c>
      <c r="AV465" s="390" t="e">
        <f t="shared" si="425"/>
        <v>#DIV/0!</v>
      </c>
      <c r="AW465" s="390" t="e">
        <f t="shared" si="426"/>
        <v>#DIV/0!</v>
      </c>
      <c r="AX465" s="390" t="e">
        <f t="shared" si="427"/>
        <v>#DIV/0!</v>
      </c>
      <c r="AY465" s="390">
        <f>AI465/'Приложение 1.1'!J463</f>
        <v>0</v>
      </c>
      <c r="AZ465" s="390">
        <v>766.59</v>
      </c>
      <c r="BA465" s="390">
        <v>2173.62</v>
      </c>
      <c r="BB465" s="390">
        <v>891.36</v>
      </c>
      <c r="BC465" s="390">
        <v>860.72</v>
      </c>
      <c r="BD465" s="390">
        <v>1699.83</v>
      </c>
      <c r="BE465" s="390">
        <v>1134.04</v>
      </c>
      <c r="BF465" s="390">
        <v>2338035</v>
      </c>
      <c r="BG465" s="390">
        <f t="shared" si="428"/>
        <v>4837.9799999999996</v>
      </c>
      <c r="BH465" s="390">
        <v>9186</v>
      </c>
      <c r="BI465" s="390">
        <v>3559.09</v>
      </c>
      <c r="BJ465" s="390">
        <v>6295.55</v>
      </c>
      <c r="BK465" s="390">
        <f t="shared" si="429"/>
        <v>934101.09</v>
      </c>
      <c r="BL465" s="391" t="str">
        <f t="shared" si="430"/>
        <v xml:space="preserve"> </v>
      </c>
      <c r="BM465" s="391" t="e">
        <f t="shared" si="431"/>
        <v>#DIV/0!</v>
      </c>
      <c r="BN465" s="391" t="e">
        <f t="shared" si="432"/>
        <v>#DIV/0!</v>
      </c>
      <c r="BO465" s="391" t="e">
        <f t="shared" si="433"/>
        <v>#DIV/0!</v>
      </c>
      <c r="BP465" s="391" t="e">
        <f t="shared" si="434"/>
        <v>#DIV/0!</v>
      </c>
      <c r="BQ465" s="391" t="e">
        <f t="shared" si="435"/>
        <v>#DIV/0!</v>
      </c>
      <c r="BR465" s="391" t="e">
        <f t="shared" si="436"/>
        <v>#DIV/0!</v>
      </c>
      <c r="BS465" s="391" t="str">
        <f t="shared" si="437"/>
        <v xml:space="preserve"> </v>
      </c>
      <c r="BT465" s="391" t="e">
        <f t="shared" si="438"/>
        <v>#DIV/0!</v>
      </c>
      <c r="BU465" s="391" t="e">
        <f t="shared" si="439"/>
        <v>#DIV/0!</v>
      </c>
      <c r="BV465" s="391" t="e">
        <f t="shared" si="440"/>
        <v>#DIV/0!</v>
      </c>
      <c r="BW465" s="391" t="str">
        <f t="shared" si="441"/>
        <v xml:space="preserve"> </v>
      </c>
      <c r="BY465" s="388">
        <f t="shared" si="442"/>
        <v>3.4242569726459839</v>
      </c>
      <c r="BZ465" s="392">
        <f t="shared" si="443"/>
        <v>1.436810830999993</v>
      </c>
      <c r="CA465" s="393">
        <f t="shared" si="444"/>
        <v>3773.3927659574465</v>
      </c>
      <c r="CB465" s="390">
        <f t="shared" si="445"/>
        <v>5055.6899999999996</v>
      </c>
      <c r="CC465" s="18" t="str">
        <f t="shared" si="446"/>
        <v xml:space="preserve"> </v>
      </c>
    </row>
    <row r="466" spans="1:82" s="26" customFormat="1" ht="9" customHeight="1">
      <c r="A466" s="368">
        <v>93</v>
      </c>
      <c r="B466" s="179" t="s">
        <v>706</v>
      </c>
      <c r="C466" s="396">
        <v>3423.5</v>
      </c>
      <c r="D466" s="396"/>
      <c r="E466" s="403"/>
      <c r="F466" s="403"/>
      <c r="G466" s="184">
        <f t="shared" si="451"/>
        <v>4132651.28</v>
      </c>
      <c r="H466" s="361">
        <f t="shared" si="447"/>
        <v>0</v>
      </c>
      <c r="I466" s="190">
        <v>0</v>
      </c>
      <c r="J466" s="190">
        <v>0</v>
      </c>
      <c r="K466" s="190">
        <v>0</v>
      </c>
      <c r="L466" s="190">
        <v>0</v>
      </c>
      <c r="M466" s="190">
        <v>0</v>
      </c>
      <c r="N466" s="361">
        <v>0</v>
      </c>
      <c r="O466" s="361">
        <v>0</v>
      </c>
      <c r="P466" s="361">
        <v>0</v>
      </c>
      <c r="Q466" s="361">
        <v>0</v>
      </c>
      <c r="R466" s="361">
        <v>0</v>
      </c>
      <c r="S466" s="361">
        <v>0</v>
      </c>
      <c r="T466" s="103">
        <v>0</v>
      </c>
      <c r="U466" s="361">
        <v>0</v>
      </c>
      <c r="V466" s="403" t="s">
        <v>975</v>
      </c>
      <c r="W466" s="380">
        <v>995</v>
      </c>
      <c r="X466" s="361">
        <v>3985249.15</v>
      </c>
      <c r="Y466" s="380">
        <v>0</v>
      </c>
      <c r="Z466" s="380">
        <v>0</v>
      </c>
      <c r="AA466" s="380">
        <v>0</v>
      </c>
      <c r="AB466" s="380">
        <v>0</v>
      </c>
      <c r="AC466" s="380">
        <v>0</v>
      </c>
      <c r="AD466" s="380">
        <v>0</v>
      </c>
      <c r="AE466" s="380">
        <v>0</v>
      </c>
      <c r="AF466" s="380">
        <v>0</v>
      </c>
      <c r="AG466" s="380">
        <v>0</v>
      </c>
      <c r="AH466" s="380">
        <v>0</v>
      </c>
      <c r="AI466" s="380">
        <v>0</v>
      </c>
      <c r="AJ466" s="380">
        <v>98268.08</v>
      </c>
      <c r="AK466" s="380">
        <v>49134.05</v>
      </c>
      <c r="AL466" s="380">
        <v>0</v>
      </c>
      <c r="AN466" s="390">
        <f>I466/'Приложение 1.1'!I464</f>
        <v>0</v>
      </c>
      <c r="AO466" s="390" t="e">
        <f t="shared" si="418"/>
        <v>#DIV/0!</v>
      </c>
      <c r="AP466" s="390" t="e">
        <f t="shared" si="419"/>
        <v>#DIV/0!</v>
      </c>
      <c r="AQ466" s="390" t="e">
        <f t="shared" si="420"/>
        <v>#DIV/0!</v>
      </c>
      <c r="AR466" s="390" t="e">
        <f t="shared" si="421"/>
        <v>#DIV/0!</v>
      </c>
      <c r="AS466" s="390" t="e">
        <f t="shared" si="422"/>
        <v>#DIV/0!</v>
      </c>
      <c r="AT466" s="390" t="e">
        <f t="shared" si="423"/>
        <v>#DIV/0!</v>
      </c>
      <c r="AU466" s="390">
        <f t="shared" si="424"/>
        <v>4005.2755276381909</v>
      </c>
      <c r="AV466" s="390" t="e">
        <f t="shared" si="425"/>
        <v>#DIV/0!</v>
      </c>
      <c r="AW466" s="390" t="e">
        <f t="shared" si="426"/>
        <v>#DIV/0!</v>
      </c>
      <c r="AX466" s="390" t="e">
        <f t="shared" si="427"/>
        <v>#DIV/0!</v>
      </c>
      <c r="AY466" s="390">
        <f>AI466/'Приложение 1.1'!J464</f>
        <v>0</v>
      </c>
      <c r="AZ466" s="390">
        <v>766.59</v>
      </c>
      <c r="BA466" s="390">
        <v>2173.62</v>
      </c>
      <c r="BB466" s="390">
        <v>891.36</v>
      </c>
      <c r="BC466" s="390">
        <v>860.72</v>
      </c>
      <c r="BD466" s="390">
        <v>1699.83</v>
      </c>
      <c r="BE466" s="390">
        <v>1134.04</v>
      </c>
      <c r="BF466" s="390">
        <v>2338035</v>
      </c>
      <c r="BG466" s="390">
        <f t="shared" si="428"/>
        <v>4837.9799999999996</v>
      </c>
      <c r="BH466" s="390">
        <v>9186</v>
      </c>
      <c r="BI466" s="390">
        <v>3559.09</v>
      </c>
      <c r="BJ466" s="390">
        <v>6295.55</v>
      </c>
      <c r="BK466" s="390">
        <f t="shared" si="429"/>
        <v>934101.09</v>
      </c>
      <c r="BL466" s="391" t="str">
        <f t="shared" si="430"/>
        <v xml:space="preserve"> </v>
      </c>
      <c r="BM466" s="391" t="e">
        <f t="shared" si="431"/>
        <v>#DIV/0!</v>
      </c>
      <c r="BN466" s="391" t="e">
        <f t="shared" si="432"/>
        <v>#DIV/0!</v>
      </c>
      <c r="BO466" s="391" t="e">
        <f t="shared" si="433"/>
        <v>#DIV/0!</v>
      </c>
      <c r="BP466" s="391" t="e">
        <f t="shared" si="434"/>
        <v>#DIV/0!</v>
      </c>
      <c r="BQ466" s="391" t="e">
        <f t="shared" si="435"/>
        <v>#DIV/0!</v>
      </c>
      <c r="BR466" s="391" t="e">
        <f t="shared" si="436"/>
        <v>#DIV/0!</v>
      </c>
      <c r="BS466" s="391" t="str">
        <f t="shared" si="437"/>
        <v xml:space="preserve"> </v>
      </c>
      <c r="BT466" s="391" t="e">
        <f t="shared" si="438"/>
        <v>#DIV/0!</v>
      </c>
      <c r="BU466" s="391" t="e">
        <f t="shared" si="439"/>
        <v>#DIV/0!</v>
      </c>
      <c r="BV466" s="391" t="e">
        <f t="shared" si="440"/>
        <v>#DIV/0!</v>
      </c>
      <c r="BW466" s="391" t="str">
        <f t="shared" si="441"/>
        <v xml:space="preserve"> </v>
      </c>
      <c r="BY466" s="388">
        <f t="shared" si="442"/>
        <v>2.3778459236463814</v>
      </c>
      <c r="BZ466" s="392">
        <f t="shared" si="443"/>
        <v>1.1889232037986037</v>
      </c>
      <c r="CA466" s="393">
        <f t="shared" si="444"/>
        <v>4153.4183718592967</v>
      </c>
      <c r="CB466" s="390">
        <f t="shared" si="445"/>
        <v>5055.6899999999996</v>
      </c>
      <c r="CC466" s="18" t="str">
        <f t="shared" si="446"/>
        <v xml:space="preserve"> </v>
      </c>
    </row>
    <row r="467" spans="1:82" s="26" customFormat="1" ht="9" customHeight="1">
      <c r="A467" s="368">
        <v>94</v>
      </c>
      <c r="B467" s="179" t="s">
        <v>707</v>
      </c>
      <c r="C467" s="396">
        <v>7634</v>
      </c>
      <c r="D467" s="396"/>
      <c r="E467" s="403"/>
      <c r="F467" s="403"/>
      <c r="G467" s="184">
        <f t="shared" si="451"/>
        <v>8208274.6100000003</v>
      </c>
      <c r="H467" s="361">
        <f t="shared" si="447"/>
        <v>0</v>
      </c>
      <c r="I467" s="190">
        <v>0</v>
      </c>
      <c r="J467" s="190">
        <v>0</v>
      </c>
      <c r="K467" s="190">
        <v>0</v>
      </c>
      <c r="L467" s="190">
        <v>0</v>
      </c>
      <c r="M467" s="190">
        <v>0</v>
      </c>
      <c r="N467" s="361">
        <v>0</v>
      </c>
      <c r="O467" s="361">
        <v>0</v>
      </c>
      <c r="P467" s="361">
        <v>0</v>
      </c>
      <c r="Q467" s="361">
        <v>0</v>
      </c>
      <c r="R467" s="361">
        <v>0</v>
      </c>
      <c r="S467" s="361">
        <v>0</v>
      </c>
      <c r="T467" s="103">
        <v>0</v>
      </c>
      <c r="U467" s="361">
        <v>0</v>
      </c>
      <c r="V467" s="403" t="s">
        <v>975</v>
      </c>
      <c r="W467" s="380">
        <v>2067</v>
      </c>
      <c r="X467" s="361">
        <v>7919556</v>
      </c>
      <c r="Y467" s="380">
        <v>0</v>
      </c>
      <c r="Z467" s="380">
        <v>0</v>
      </c>
      <c r="AA467" s="380">
        <v>0</v>
      </c>
      <c r="AB467" s="380">
        <v>0</v>
      </c>
      <c r="AC467" s="380">
        <v>0</v>
      </c>
      <c r="AD467" s="380">
        <v>0</v>
      </c>
      <c r="AE467" s="380">
        <v>0</v>
      </c>
      <c r="AF467" s="380">
        <v>0</v>
      </c>
      <c r="AG467" s="380">
        <v>0</v>
      </c>
      <c r="AH467" s="380">
        <v>0</v>
      </c>
      <c r="AI467" s="380">
        <v>0</v>
      </c>
      <c r="AJ467" s="380">
        <v>222755.67</v>
      </c>
      <c r="AK467" s="380">
        <v>65962.94</v>
      </c>
      <c r="AL467" s="380">
        <v>0</v>
      </c>
      <c r="AN467" s="390">
        <f>I467/'Приложение 1.1'!I465</f>
        <v>0</v>
      </c>
      <c r="AO467" s="390" t="e">
        <f t="shared" si="418"/>
        <v>#DIV/0!</v>
      </c>
      <c r="AP467" s="390" t="e">
        <f t="shared" si="419"/>
        <v>#DIV/0!</v>
      </c>
      <c r="AQ467" s="390" t="e">
        <f t="shared" si="420"/>
        <v>#DIV/0!</v>
      </c>
      <c r="AR467" s="390" t="e">
        <f t="shared" si="421"/>
        <v>#DIV/0!</v>
      </c>
      <c r="AS467" s="390" t="e">
        <f t="shared" si="422"/>
        <v>#DIV/0!</v>
      </c>
      <c r="AT467" s="390" t="e">
        <f t="shared" si="423"/>
        <v>#DIV/0!</v>
      </c>
      <c r="AU467" s="390">
        <f t="shared" si="424"/>
        <v>3831.4252539912918</v>
      </c>
      <c r="AV467" s="390" t="e">
        <f t="shared" si="425"/>
        <v>#DIV/0!</v>
      </c>
      <c r="AW467" s="390" t="e">
        <f t="shared" si="426"/>
        <v>#DIV/0!</v>
      </c>
      <c r="AX467" s="390" t="e">
        <f t="shared" si="427"/>
        <v>#DIV/0!</v>
      </c>
      <c r="AY467" s="390">
        <f>AI467/'Приложение 1.1'!J465</f>
        <v>0</v>
      </c>
      <c r="AZ467" s="390">
        <v>766.59</v>
      </c>
      <c r="BA467" s="390">
        <v>2173.62</v>
      </c>
      <c r="BB467" s="390">
        <v>891.36</v>
      </c>
      <c r="BC467" s="390">
        <v>860.72</v>
      </c>
      <c r="BD467" s="390">
        <v>1699.83</v>
      </c>
      <c r="BE467" s="390">
        <v>1134.04</v>
      </c>
      <c r="BF467" s="390">
        <v>2338035</v>
      </c>
      <c r="BG467" s="390">
        <f t="shared" si="428"/>
        <v>4837.9799999999996</v>
      </c>
      <c r="BH467" s="390">
        <v>9186</v>
      </c>
      <c r="BI467" s="390">
        <v>3559.09</v>
      </c>
      <c r="BJ467" s="390">
        <v>6295.55</v>
      </c>
      <c r="BK467" s="390">
        <f t="shared" si="429"/>
        <v>934101.09</v>
      </c>
      <c r="BL467" s="391" t="str">
        <f t="shared" si="430"/>
        <v xml:space="preserve"> </v>
      </c>
      <c r="BM467" s="391" t="e">
        <f t="shared" si="431"/>
        <v>#DIV/0!</v>
      </c>
      <c r="BN467" s="391" t="e">
        <f t="shared" si="432"/>
        <v>#DIV/0!</v>
      </c>
      <c r="BO467" s="391" t="e">
        <f t="shared" si="433"/>
        <v>#DIV/0!</v>
      </c>
      <c r="BP467" s="391" t="e">
        <f t="shared" si="434"/>
        <v>#DIV/0!</v>
      </c>
      <c r="BQ467" s="391" t="e">
        <f t="shared" si="435"/>
        <v>#DIV/0!</v>
      </c>
      <c r="BR467" s="391" t="e">
        <f t="shared" si="436"/>
        <v>#DIV/0!</v>
      </c>
      <c r="BS467" s="391" t="str">
        <f t="shared" si="437"/>
        <v xml:space="preserve"> </v>
      </c>
      <c r="BT467" s="391" t="e">
        <f t="shared" si="438"/>
        <v>#DIV/0!</v>
      </c>
      <c r="BU467" s="391" t="e">
        <f t="shared" si="439"/>
        <v>#DIV/0!</v>
      </c>
      <c r="BV467" s="391" t="e">
        <f t="shared" si="440"/>
        <v>#DIV/0!</v>
      </c>
      <c r="BW467" s="391" t="str">
        <f t="shared" si="441"/>
        <v xml:space="preserve"> </v>
      </c>
      <c r="BY467" s="388">
        <f t="shared" si="442"/>
        <v>2.7137940746843507</v>
      </c>
      <c r="BZ467" s="392">
        <f t="shared" si="443"/>
        <v>0.80361517047247044</v>
      </c>
      <c r="CA467" s="393">
        <f t="shared" si="444"/>
        <v>3971.1052781809385</v>
      </c>
      <c r="CB467" s="390">
        <f t="shared" si="445"/>
        <v>5055.6899999999996</v>
      </c>
      <c r="CC467" s="18" t="str">
        <f t="shared" si="446"/>
        <v xml:space="preserve"> </v>
      </c>
      <c r="CD467" s="418">
        <f>CA467-CB467</f>
        <v>-1084.5847218190611</v>
      </c>
    </row>
    <row r="468" spans="1:82" s="26" customFormat="1" ht="9" customHeight="1">
      <c r="A468" s="368">
        <v>95</v>
      </c>
      <c r="B468" s="179" t="s">
        <v>708</v>
      </c>
      <c r="C468" s="396">
        <v>3843</v>
      </c>
      <c r="D468" s="396"/>
      <c r="E468" s="403"/>
      <c r="F468" s="403"/>
      <c r="G468" s="184">
        <f t="shared" si="451"/>
        <v>3684818.25</v>
      </c>
      <c r="H468" s="361">
        <f t="shared" si="447"/>
        <v>0</v>
      </c>
      <c r="I468" s="190">
        <v>0</v>
      </c>
      <c r="J468" s="190">
        <v>0</v>
      </c>
      <c r="K468" s="190">
        <v>0</v>
      </c>
      <c r="L468" s="190">
        <v>0</v>
      </c>
      <c r="M468" s="190">
        <v>0</v>
      </c>
      <c r="N468" s="361">
        <v>0</v>
      </c>
      <c r="O468" s="361">
        <v>0</v>
      </c>
      <c r="P468" s="361">
        <v>0</v>
      </c>
      <c r="Q468" s="361">
        <v>0</v>
      </c>
      <c r="R468" s="361">
        <v>0</v>
      </c>
      <c r="S468" s="361">
        <v>0</v>
      </c>
      <c r="T468" s="103">
        <v>0</v>
      </c>
      <c r="U468" s="361">
        <v>0</v>
      </c>
      <c r="V468" s="403" t="s">
        <v>975</v>
      </c>
      <c r="W468" s="380">
        <v>1048</v>
      </c>
      <c r="X468" s="361">
        <v>3533274.94</v>
      </c>
      <c r="Y468" s="380">
        <v>0</v>
      </c>
      <c r="Z468" s="380">
        <v>0</v>
      </c>
      <c r="AA468" s="380">
        <v>0</v>
      </c>
      <c r="AB468" s="380">
        <v>0</v>
      </c>
      <c r="AC468" s="380">
        <v>0</v>
      </c>
      <c r="AD468" s="380">
        <v>0</v>
      </c>
      <c r="AE468" s="380">
        <v>0</v>
      </c>
      <c r="AF468" s="380">
        <v>0</v>
      </c>
      <c r="AG468" s="380">
        <v>0</v>
      </c>
      <c r="AH468" s="380">
        <v>0</v>
      </c>
      <c r="AI468" s="380">
        <v>0</v>
      </c>
      <c r="AJ468" s="380">
        <v>106750.86</v>
      </c>
      <c r="AK468" s="380">
        <v>44792.45</v>
      </c>
      <c r="AL468" s="380">
        <v>0</v>
      </c>
      <c r="AN468" s="390">
        <f>I468/'Приложение 1.1'!I466</f>
        <v>0</v>
      </c>
      <c r="AO468" s="390" t="e">
        <f t="shared" si="418"/>
        <v>#DIV/0!</v>
      </c>
      <c r="AP468" s="390" t="e">
        <f t="shared" si="419"/>
        <v>#DIV/0!</v>
      </c>
      <c r="AQ468" s="390" t="e">
        <f t="shared" si="420"/>
        <v>#DIV/0!</v>
      </c>
      <c r="AR468" s="390" t="e">
        <f t="shared" si="421"/>
        <v>#DIV/0!</v>
      </c>
      <c r="AS468" s="390" t="e">
        <f t="shared" si="422"/>
        <v>#DIV/0!</v>
      </c>
      <c r="AT468" s="390" t="e">
        <f t="shared" si="423"/>
        <v>#DIV/0!</v>
      </c>
      <c r="AU468" s="390">
        <f t="shared" si="424"/>
        <v>3371.4455534351146</v>
      </c>
      <c r="AV468" s="390" t="e">
        <f t="shared" si="425"/>
        <v>#DIV/0!</v>
      </c>
      <c r="AW468" s="390" t="e">
        <f t="shared" si="426"/>
        <v>#DIV/0!</v>
      </c>
      <c r="AX468" s="390" t="e">
        <f t="shared" si="427"/>
        <v>#DIV/0!</v>
      </c>
      <c r="AY468" s="390">
        <f>AI468/'Приложение 1.1'!J466</f>
        <v>0</v>
      </c>
      <c r="AZ468" s="390">
        <v>766.59</v>
      </c>
      <c r="BA468" s="390">
        <v>2173.62</v>
      </c>
      <c r="BB468" s="390">
        <v>891.36</v>
      </c>
      <c r="BC468" s="390">
        <v>860.72</v>
      </c>
      <c r="BD468" s="390">
        <v>1699.83</v>
      </c>
      <c r="BE468" s="390">
        <v>1134.04</v>
      </c>
      <c r="BF468" s="390">
        <v>2338035</v>
      </c>
      <c r="BG468" s="390">
        <f t="shared" si="428"/>
        <v>4837.9799999999996</v>
      </c>
      <c r="BH468" s="390">
        <v>9186</v>
      </c>
      <c r="BI468" s="390">
        <v>3559.09</v>
      </c>
      <c r="BJ468" s="390">
        <v>6295.55</v>
      </c>
      <c r="BK468" s="390">
        <f t="shared" si="429"/>
        <v>934101.09</v>
      </c>
      <c r="BL468" s="391" t="str">
        <f t="shared" si="430"/>
        <v xml:space="preserve"> </v>
      </c>
      <c r="BM468" s="391" t="e">
        <f t="shared" si="431"/>
        <v>#DIV/0!</v>
      </c>
      <c r="BN468" s="391" t="e">
        <f t="shared" si="432"/>
        <v>#DIV/0!</v>
      </c>
      <c r="BO468" s="391" t="e">
        <f t="shared" si="433"/>
        <v>#DIV/0!</v>
      </c>
      <c r="BP468" s="391" t="e">
        <f t="shared" si="434"/>
        <v>#DIV/0!</v>
      </c>
      <c r="BQ468" s="391" t="e">
        <f t="shared" si="435"/>
        <v>#DIV/0!</v>
      </c>
      <c r="BR468" s="391" t="e">
        <f t="shared" si="436"/>
        <v>#DIV/0!</v>
      </c>
      <c r="BS468" s="391" t="str">
        <f t="shared" si="437"/>
        <v xml:space="preserve"> </v>
      </c>
      <c r="BT468" s="391" t="e">
        <f t="shared" si="438"/>
        <v>#DIV/0!</v>
      </c>
      <c r="BU468" s="391" t="e">
        <f t="shared" si="439"/>
        <v>#DIV/0!</v>
      </c>
      <c r="BV468" s="391" t="e">
        <f t="shared" si="440"/>
        <v>#DIV/0!</v>
      </c>
      <c r="BW468" s="391" t="str">
        <f t="shared" si="441"/>
        <v xml:space="preserve"> </v>
      </c>
      <c r="BY468" s="388">
        <f t="shared" si="442"/>
        <v>2.8970454648611232</v>
      </c>
      <c r="BZ468" s="392">
        <f t="shared" si="443"/>
        <v>1.2155945547653537</v>
      </c>
      <c r="CA468" s="393">
        <f t="shared" si="444"/>
        <v>3516.0479484732823</v>
      </c>
      <c r="CB468" s="390">
        <f t="shared" si="445"/>
        <v>5055.6899999999996</v>
      </c>
      <c r="CC468" s="18" t="str">
        <f t="shared" si="446"/>
        <v xml:space="preserve"> </v>
      </c>
    </row>
    <row r="469" spans="1:82" s="26" customFormat="1" ht="9" customHeight="1">
      <c r="A469" s="368">
        <v>96</v>
      </c>
      <c r="B469" s="179" t="s">
        <v>709</v>
      </c>
      <c r="C469" s="396">
        <v>2689</v>
      </c>
      <c r="D469" s="396"/>
      <c r="E469" s="403"/>
      <c r="F469" s="403"/>
      <c r="G469" s="184">
        <f t="shared" si="451"/>
        <v>4495735.68</v>
      </c>
      <c r="H469" s="361">
        <f t="shared" si="447"/>
        <v>0</v>
      </c>
      <c r="I469" s="190">
        <v>0</v>
      </c>
      <c r="J469" s="190">
        <v>0</v>
      </c>
      <c r="K469" s="190">
        <v>0</v>
      </c>
      <c r="L469" s="190">
        <v>0</v>
      </c>
      <c r="M469" s="190">
        <v>0</v>
      </c>
      <c r="N469" s="361">
        <v>0</v>
      </c>
      <c r="O469" s="361">
        <v>0</v>
      </c>
      <c r="P469" s="361">
        <v>0</v>
      </c>
      <c r="Q469" s="361">
        <v>0</v>
      </c>
      <c r="R469" s="361">
        <v>0</v>
      </c>
      <c r="S469" s="361">
        <v>0</v>
      </c>
      <c r="T469" s="103">
        <v>0</v>
      </c>
      <c r="U469" s="361">
        <v>0</v>
      </c>
      <c r="V469" s="403" t="s">
        <v>976</v>
      </c>
      <c r="W469" s="380">
        <v>1078</v>
      </c>
      <c r="X469" s="361">
        <v>4275729</v>
      </c>
      <c r="Y469" s="380">
        <v>0</v>
      </c>
      <c r="Z469" s="380">
        <v>0</v>
      </c>
      <c r="AA469" s="380">
        <v>0</v>
      </c>
      <c r="AB469" s="380">
        <v>0</v>
      </c>
      <c r="AC469" s="380">
        <v>0</v>
      </c>
      <c r="AD469" s="380">
        <v>0</v>
      </c>
      <c r="AE469" s="380">
        <v>0</v>
      </c>
      <c r="AF469" s="380">
        <v>0</v>
      </c>
      <c r="AG469" s="380">
        <v>0</v>
      </c>
      <c r="AH469" s="380">
        <v>0</v>
      </c>
      <c r="AI469" s="380">
        <v>0</v>
      </c>
      <c r="AJ469" s="380">
        <v>171660.82</v>
      </c>
      <c r="AK469" s="380">
        <v>48345.86</v>
      </c>
      <c r="AL469" s="380">
        <v>0</v>
      </c>
      <c r="AN469" s="390">
        <f>I469/'Приложение 1.1'!I467</f>
        <v>0</v>
      </c>
      <c r="AO469" s="390" t="e">
        <f t="shared" si="418"/>
        <v>#DIV/0!</v>
      </c>
      <c r="AP469" s="390" t="e">
        <f t="shared" si="419"/>
        <v>#DIV/0!</v>
      </c>
      <c r="AQ469" s="390" t="e">
        <f t="shared" si="420"/>
        <v>#DIV/0!</v>
      </c>
      <c r="AR469" s="390" t="e">
        <f t="shared" si="421"/>
        <v>#DIV/0!</v>
      </c>
      <c r="AS469" s="390" t="e">
        <f t="shared" si="422"/>
        <v>#DIV/0!</v>
      </c>
      <c r="AT469" s="390" t="e">
        <f t="shared" si="423"/>
        <v>#DIV/0!</v>
      </c>
      <c r="AU469" s="390">
        <f t="shared" si="424"/>
        <v>3966.3534322820037</v>
      </c>
      <c r="AV469" s="390" t="e">
        <f t="shared" si="425"/>
        <v>#DIV/0!</v>
      </c>
      <c r="AW469" s="390" t="e">
        <f t="shared" si="426"/>
        <v>#DIV/0!</v>
      </c>
      <c r="AX469" s="390" t="e">
        <f t="shared" si="427"/>
        <v>#DIV/0!</v>
      </c>
      <c r="AY469" s="390">
        <f>AI469/'Приложение 1.1'!J467</f>
        <v>0</v>
      </c>
      <c r="AZ469" s="390">
        <v>766.59</v>
      </c>
      <c r="BA469" s="390">
        <v>2173.62</v>
      </c>
      <c r="BB469" s="390">
        <v>891.36</v>
      </c>
      <c r="BC469" s="390">
        <v>860.72</v>
      </c>
      <c r="BD469" s="390">
        <v>1699.83</v>
      </c>
      <c r="BE469" s="390">
        <v>1134.04</v>
      </c>
      <c r="BF469" s="390">
        <v>2338035</v>
      </c>
      <c r="BG469" s="390">
        <f t="shared" si="428"/>
        <v>4644</v>
      </c>
      <c r="BH469" s="390">
        <v>9186</v>
      </c>
      <c r="BI469" s="390">
        <v>3559.09</v>
      </c>
      <c r="BJ469" s="390">
        <v>6295.55</v>
      </c>
      <c r="BK469" s="390">
        <f t="shared" si="429"/>
        <v>934101.09</v>
      </c>
      <c r="BL469" s="391" t="str">
        <f t="shared" si="430"/>
        <v xml:space="preserve"> </v>
      </c>
      <c r="BM469" s="391" t="e">
        <f t="shared" si="431"/>
        <v>#DIV/0!</v>
      </c>
      <c r="BN469" s="391" t="e">
        <f t="shared" si="432"/>
        <v>#DIV/0!</v>
      </c>
      <c r="BO469" s="391" t="e">
        <f t="shared" si="433"/>
        <v>#DIV/0!</v>
      </c>
      <c r="BP469" s="391" t="e">
        <f t="shared" si="434"/>
        <v>#DIV/0!</v>
      </c>
      <c r="BQ469" s="391" t="e">
        <f t="shared" si="435"/>
        <v>#DIV/0!</v>
      </c>
      <c r="BR469" s="391" t="e">
        <f t="shared" si="436"/>
        <v>#DIV/0!</v>
      </c>
      <c r="BS469" s="391" t="str">
        <f t="shared" si="437"/>
        <v xml:space="preserve"> </v>
      </c>
      <c r="BT469" s="391" t="e">
        <f t="shared" si="438"/>
        <v>#DIV/0!</v>
      </c>
      <c r="BU469" s="391" t="e">
        <f t="shared" si="439"/>
        <v>#DIV/0!</v>
      </c>
      <c r="BV469" s="391" t="e">
        <f t="shared" si="440"/>
        <v>#DIV/0!</v>
      </c>
      <c r="BW469" s="391" t="str">
        <f t="shared" si="441"/>
        <v xml:space="preserve"> </v>
      </c>
      <c r="BY469" s="388">
        <f t="shared" si="442"/>
        <v>3.8183032148366873</v>
      </c>
      <c r="BZ469" s="392">
        <f t="shared" si="443"/>
        <v>1.0753714951498217</v>
      </c>
      <c r="CA469" s="393">
        <f t="shared" si="444"/>
        <v>4170.4412615955471</v>
      </c>
      <c r="CB469" s="390">
        <f t="shared" si="445"/>
        <v>4852.9799999999996</v>
      </c>
      <c r="CC469" s="18" t="str">
        <f t="shared" si="446"/>
        <v xml:space="preserve"> </v>
      </c>
    </row>
    <row r="470" spans="1:82" s="26" customFormat="1" ht="9" customHeight="1">
      <c r="A470" s="368">
        <v>97</v>
      </c>
      <c r="B470" s="179" t="s">
        <v>710</v>
      </c>
      <c r="C470" s="396">
        <v>3564.9</v>
      </c>
      <c r="D470" s="396"/>
      <c r="E470" s="403"/>
      <c r="F470" s="403"/>
      <c r="G470" s="184">
        <f>ROUND(H470+AI470+AJ470+AK470,2)</f>
        <v>5129458.8</v>
      </c>
      <c r="H470" s="361">
        <f>I470+K470+M470+O470+Q470+S470</f>
        <v>4476571.91</v>
      </c>
      <c r="I470" s="190">
        <v>883824.69</v>
      </c>
      <c r="J470" s="190">
        <v>2945</v>
      </c>
      <c r="K470" s="190">
        <v>2711249.35</v>
      </c>
      <c r="L470" s="190">
        <v>0</v>
      </c>
      <c r="M470" s="190">
        <v>0</v>
      </c>
      <c r="N470" s="361">
        <v>508</v>
      </c>
      <c r="O470" s="361">
        <v>429805.15</v>
      </c>
      <c r="P470" s="361">
        <v>606</v>
      </c>
      <c r="Q470" s="361">
        <v>451692.72</v>
      </c>
      <c r="R470" s="361">
        <v>0</v>
      </c>
      <c r="S470" s="361">
        <f>ROUND(1185.07*0.955*R470*0.85,2)</f>
        <v>0</v>
      </c>
      <c r="T470" s="103">
        <v>0</v>
      </c>
      <c r="U470" s="361">
        <v>0</v>
      </c>
      <c r="V470" s="403"/>
      <c r="W470" s="380">
        <v>0</v>
      </c>
      <c r="X470" s="361">
        <v>0</v>
      </c>
      <c r="Y470" s="380">
        <v>0</v>
      </c>
      <c r="Z470" s="380">
        <v>0</v>
      </c>
      <c r="AA470" s="380">
        <v>0</v>
      </c>
      <c r="AB470" s="380">
        <v>0</v>
      </c>
      <c r="AC470" s="380">
        <v>0</v>
      </c>
      <c r="AD470" s="380">
        <v>0</v>
      </c>
      <c r="AE470" s="380">
        <v>0</v>
      </c>
      <c r="AF470" s="380">
        <v>0</v>
      </c>
      <c r="AG470" s="380">
        <v>0</v>
      </c>
      <c r="AH470" s="380">
        <v>0</v>
      </c>
      <c r="AI470" s="380">
        <v>394583.35</v>
      </c>
      <c r="AJ470" s="380">
        <v>174541.27</v>
      </c>
      <c r="AK470" s="380">
        <v>83762.27</v>
      </c>
      <c r="AL470" s="380">
        <v>0</v>
      </c>
      <c r="AN470" s="390">
        <f>I470/'Приложение 1.1'!I468</f>
        <v>206.22644842149472</v>
      </c>
      <c r="AO470" s="390">
        <f t="shared" si="418"/>
        <v>920.62796264855695</v>
      </c>
      <c r="AP470" s="390" t="e">
        <f t="shared" si="419"/>
        <v>#DIV/0!</v>
      </c>
      <c r="AQ470" s="390">
        <f t="shared" si="420"/>
        <v>846.07312992125992</v>
      </c>
      <c r="AR470" s="390">
        <f t="shared" si="421"/>
        <v>745.36752475247522</v>
      </c>
      <c r="AS470" s="390" t="e">
        <f t="shared" si="422"/>
        <v>#DIV/0!</v>
      </c>
      <c r="AT470" s="390" t="e">
        <f t="shared" si="423"/>
        <v>#DIV/0!</v>
      </c>
      <c r="AU470" s="390" t="e">
        <f t="shared" si="424"/>
        <v>#DIV/0!</v>
      </c>
      <c r="AV470" s="390" t="e">
        <f t="shared" si="425"/>
        <v>#DIV/0!</v>
      </c>
      <c r="AW470" s="390" t="e">
        <f t="shared" si="426"/>
        <v>#DIV/0!</v>
      </c>
      <c r="AX470" s="390" t="e">
        <f t="shared" si="427"/>
        <v>#DIV/0!</v>
      </c>
      <c r="AY470" s="390">
        <f>AI470/'Приложение 1.1'!J468</f>
        <v>101.75968382504642</v>
      </c>
      <c r="AZ470" s="390">
        <v>766.59</v>
      </c>
      <c r="BA470" s="390">
        <v>2173.62</v>
      </c>
      <c r="BB470" s="390">
        <v>891.36</v>
      </c>
      <c r="BC470" s="390">
        <v>860.72</v>
      </c>
      <c r="BD470" s="390">
        <v>1699.83</v>
      </c>
      <c r="BE470" s="390">
        <v>1134.04</v>
      </c>
      <c r="BF470" s="390">
        <v>2338035</v>
      </c>
      <c r="BG470" s="390">
        <f t="shared" si="428"/>
        <v>4644</v>
      </c>
      <c r="BH470" s="390">
        <v>9186</v>
      </c>
      <c r="BI470" s="390">
        <v>3559.09</v>
      </c>
      <c r="BJ470" s="390">
        <v>6295.55</v>
      </c>
      <c r="BK470" s="390">
        <f t="shared" si="429"/>
        <v>934101.09</v>
      </c>
      <c r="BL470" s="391" t="str">
        <f t="shared" si="430"/>
        <v xml:space="preserve"> </v>
      </c>
      <c r="BM470" s="391" t="str">
        <f t="shared" si="431"/>
        <v xml:space="preserve"> </v>
      </c>
      <c r="BN470" s="391" t="e">
        <f t="shared" si="432"/>
        <v>#DIV/0!</v>
      </c>
      <c r="BO470" s="391" t="str">
        <f t="shared" si="433"/>
        <v xml:space="preserve"> </v>
      </c>
      <c r="BP470" s="391" t="str">
        <f t="shared" si="434"/>
        <v xml:space="preserve"> </v>
      </c>
      <c r="BQ470" s="391" t="e">
        <f t="shared" si="435"/>
        <v>#DIV/0!</v>
      </c>
      <c r="BR470" s="391" t="e">
        <f t="shared" si="436"/>
        <v>#DIV/0!</v>
      </c>
      <c r="BS470" s="391" t="e">
        <f t="shared" si="437"/>
        <v>#DIV/0!</v>
      </c>
      <c r="BT470" s="391" t="e">
        <f t="shared" si="438"/>
        <v>#DIV/0!</v>
      </c>
      <c r="BU470" s="391" t="e">
        <f t="shared" si="439"/>
        <v>#DIV/0!</v>
      </c>
      <c r="BV470" s="391" t="e">
        <f t="shared" si="440"/>
        <v>#DIV/0!</v>
      </c>
      <c r="BW470" s="391" t="str">
        <f t="shared" si="441"/>
        <v xml:space="preserve"> </v>
      </c>
      <c r="BY470" s="388">
        <f t="shared" si="442"/>
        <v>3.4027229149398766</v>
      </c>
      <c r="BZ470" s="392">
        <f t="shared" si="443"/>
        <v>1.6329650605635044</v>
      </c>
      <c r="CA470" s="393" t="e">
        <f t="shared" si="444"/>
        <v>#DIV/0!</v>
      </c>
      <c r="CB470" s="390">
        <f t="shared" si="445"/>
        <v>4852.9799999999996</v>
      </c>
      <c r="CC470" s="18" t="e">
        <f t="shared" si="446"/>
        <v>#DIV/0!</v>
      </c>
      <c r="CD470" s="418" t="e">
        <f>CA470-CB470</f>
        <v>#DIV/0!</v>
      </c>
    </row>
    <row r="471" spans="1:82" s="26" customFormat="1" ht="9" customHeight="1">
      <c r="A471" s="368">
        <v>98</v>
      </c>
      <c r="B471" s="179" t="s">
        <v>711</v>
      </c>
      <c r="C471" s="396">
        <v>5372.1</v>
      </c>
      <c r="D471" s="396"/>
      <c r="E471" s="403"/>
      <c r="F471" s="403"/>
      <c r="G471" s="184">
        <f t="shared" si="451"/>
        <v>6701981.4500000002</v>
      </c>
      <c r="H471" s="361">
        <f t="shared" si="447"/>
        <v>0</v>
      </c>
      <c r="I471" s="190">
        <v>0</v>
      </c>
      <c r="J471" s="190">
        <v>0</v>
      </c>
      <c r="K471" s="190">
        <v>0</v>
      </c>
      <c r="L471" s="190">
        <v>0</v>
      </c>
      <c r="M471" s="190">
        <v>0</v>
      </c>
      <c r="N471" s="361">
        <v>0</v>
      </c>
      <c r="O471" s="361">
        <v>0</v>
      </c>
      <c r="P471" s="361">
        <v>0</v>
      </c>
      <c r="Q471" s="361">
        <v>0</v>
      </c>
      <c r="R471" s="361">
        <v>0</v>
      </c>
      <c r="S471" s="361">
        <v>0</v>
      </c>
      <c r="T471" s="103">
        <v>0</v>
      </c>
      <c r="U471" s="361">
        <v>0</v>
      </c>
      <c r="V471" s="403" t="s">
        <v>975</v>
      </c>
      <c r="W471" s="380">
        <v>1523.17</v>
      </c>
      <c r="X471" s="361">
        <v>6470410.8200000003</v>
      </c>
      <c r="Y471" s="380">
        <v>0</v>
      </c>
      <c r="Z471" s="380">
        <v>0</v>
      </c>
      <c r="AA471" s="380">
        <v>0</v>
      </c>
      <c r="AB471" s="380">
        <v>0</v>
      </c>
      <c r="AC471" s="380">
        <v>0</v>
      </c>
      <c r="AD471" s="380">
        <v>0</v>
      </c>
      <c r="AE471" s="380">
        <v>0</v>
      </c>
      <c r="AF471" s="380">
        <v>0</v>
      </c>
      <c r="AG471" s="380">
        <v>0</v>
      </c>
      <c r="AH471" s="380">
        <v>0</v>
      </c>
      <c r="AI471" s="380">
        <v>0</v>
      </c>
      <c r="AJ471" s="380">
        <v>154122.26</v>
      </c>
      <c r="AK471" s="380">
        <v>77448.37</v>
      </c>
      <c r="AL471" s="380">
        <v>0</v>
      </c>
      <c r="AN471" s="390">
        <f>I471/'Приложение 1.1'!I469</f>
        <v>0</v>
      </c>
      <c r="AO471" s="390" t="e">
        <f t="shared" si="418"/>
        <v>#DIV/0!</v>
      </c>
      <c r="AP471" s="390" t="e">
        <f t="shared" si="419"/>
        <v>#DIV/0!</v>
      </c>
      <c r="AQ471" s="390" t="e">
        <f t="shared" si="420"/>
        <v>#DIV/0!</v>
      </c>
      <c r="AR471" s="390" t="e">
        <f t="shared" si="421"/>
        <v>#DIV/0!</v>
      </c>
      <c r="AS471" s="390" t="e">
        <f t="shared" si="422"/>
        <v>#DIV/0!</v>
      </c>
      <c r="AT471" s="390" t="e">
        <f t="shared" si="423"/>
        <v>#DIV/0!</v>
      </c>
      <c r="AU471" s="390">
        <f t="shared" si="424"/>
        <v>4247.9899288982842</v>
      </c>
      <c r="AV471" s="390" t="e">
        <f t="shared" si="425"/>
        <v>#DIV/0!</v>
      </c>
      <c r="AW471" s="390" t="e">
        <f t="shared" si="426"/>
        <v>#DIV/0!</v>
      </c>
      <c r="AX471" s="390" t="e">
        <f t="shared" si="427"/>
        <v>#DIV/0!</v>
      </c>
      <c r="AY471" s="390">
        <f>AI471/'Приложение 1.1'!J469</f>
        <v>0</v>
      </c>
      <c r="AZ471" s="390">
        <v>766.59</v>
      </c>
      <c r="BA471" s="390">
        <v>2173.62</v>
      </c>
      <c r="BB471" s="390">
        <v>891.36</v>
      </c>
      <c r="BC471" s="390">
        <v>860.72</v>
      </c>
      <c r="BD471" s="390">
        <v>1699.83</v>
      </c>
      <c r="BE471" s="390">
        <v>1134.04</v>
      </c>
      <c r="BF471" s="390">
        <v>2338035</v>
      </c>
      <c r="BG471" s="390">
        <f t="shared" si="428"/>
        <v>4837.9799999999996</v>
      </c>
      <c r="BH471" s="390">
        <v>9186</v>
      </c>
      <c r="BI471" s="390">
        <v>3559.09</v>
      </c>
      <c r="BJ471" s="390">
        <v>6295.55</v>
      </c>
      <c r="BK471" s="390">
        <f t="shared" si="429"/>
        <v>934101.09</v>
      </c>
      <c r="BL471" s="391" t="str">
        <f t="shared" si="430"/>
        <v xml:space="preserve"> </v>
      </c>
      <c r="BM471" s="391" t="e">
        <f t="shared" si="431"/>
        <v>#DIV/0!</v>
      </c>
      <c r="BN471" s="391" t="e">
        <f t="shared" si="432"/>
        <v>#DIV/0!</v>
      </c>
      <c r="BO471" s="391" t="e">
        <f t="shared" si="433"/>
        <v>#DIV/0!</v>
      </c>
      <c r="BP471" s="391" t="e">
        <f t="shared" si="434"/>
        <v>#DIV/0!</v>
      </c>
      <c r="BQ471" s="391" t="e">
        <f t="shared" si="435"/>
        <v>#DIV/0!</v>
      </c>
      <c r="BR471" s="391" t="e">
        <f t="shared" si="436"/>
        <v>#DIV/0!</v>
      </c>
      <c r="BS471" s="391" t="str">
        <f t="shared" si="437"/>
        <v xml:space="preserve"> </v>
      </c>
      <c r="BT471" s="391" t="e">
        <f t="shared" si="438"/>
        <v>#DIV/0!</v>
      </c>
      <c r="BU471" s="391" t="e">
        <f t="shared" si="439"/>
        <v>#DIV/0!</v>
      </c>
      <c r="BV471" s="391" t="e">
        <f t="shared" si="440"/>
        <v>#DIV/0!</v>
      </c>
      <c r="BW471" s="391" t="str">
        <f t="shared" si="441"/>
        <v xml:space="preserve"> </v>
      </c>
      <c r="BY471" s="388">
        <f t="shared" si="442"/>
        <v>2.299652142427222</v>
      </c>
      <c r="BZ471" s="392">
        <f t="shared" si="443"/>
        <v>1.1556040639294816</v>
      </c>
      <c r="CA471" s="393">
        <f t="shared" si="444"/>
        <v>4400.0219607791641</v>
      </c>
      <c r="CB471" s="390">
        <f t="shared" si="445"/>
        <v>5055.6899999999996</v>
      </c>
      <c r="CC471" s="18" t="str">
        <f t="shared" si="446"/>
        <v xml:space="preserve"> </v>
      </c>
    </row>
    <row r="472" spans="1:82" s="26" customFormat="1" ht="9" customHeight="1">
      <c r="A472" s="368">
        <v>99</v>
      </c>
      <c r="B472" s="179" t="s">
        <v>712</v>
      </c>
      <c r="C472" s="396">
        <v>5492.3</v>
      </c>
      <c r="D472" s="396"/>
      <c r="E472" s="403"/>
      <c r="F472" s="403"/>
      <c r="G472" s="184">
        <f t="shared" si="451"/>
        <v>6162456.3499999996</v>
      </c>
      <c r="H472" s="361">
        <f t="shared" si="447"/>
        <v>0</v>
      </c>
      <c r="I472" s="190">
        <v>0</v>
      </c>
      <c r="J472" s="190">
        <v>0</v>
      </c>
      <c r="K472" s="190">
        <v>0</v>
      </c>
      <c r="L472" s="190">
        <v>0</v>
      </c>
      <c r="M472" s="190">
        <v>0</v>
      </c>
      <c r="N472" s="361">
        <v>0</v>
      </c>
      <c r="O472" s="361">
        <v>0</v>
      </c>
      <c r="P472" s="361">
        <v>0</v>
      </c>
      <c r="Q472" s="361">
        <v>0</v>
      </c>
      <c r="R472" s="361">
        <v>0</v>
      </c>
      <c r="S472" s="361">
        <v>0</v>
      </c>
      <c r="T472" s="103">
        <v>0</v>
      </c>
      <c r="U472" s="361">
        <v>0</v>
      </c>
      <c r="V472" s="403" t="s">
        <v>975</v>
      </c>
      <c r="W472" s="380">
        <v>1495.51</v>
      </c>
      <c r="X472" s="361">
        <v>5968542</v>
      </c>
      <c r="Y472" s="380">
        <v>0</v>
      </c>
      <c r="Z472" s="380">
        <v>0</v>
      </c>
      <c r="AA472" s="380">
        <v>0</v>
      </c>
      <c r="AB472" s="380">
        <v>0</v>
      </c>
      <c r="AC472" s="380">
        <v>0</v>
      </c>
      <c r="AD472" s="380">
        <v>0</v>
      </c>
      <c r="AE472" s="380">
        <v>0</v>
      </c>
      <c r="AF472" s="380">
        <v>0</v>
      </c>
      <c r="AG472" s="380">
        <v>0</v>
      </c>
      <c r="AH472" s="380">
        <v>0</v>
      </c>
      <c r="AI472" s="380">
        <v>0</v>
      </c>
      <c r="AJ472" s="380">
        <v>153130.76</v>
      </c>
      <c r="AK472" s="380">
        <v>40783.589999999997</v>
      </c>
      <c r="AL472" s="380">
        <v>0</v>
      </c>
      <c r="AN472" s="390">
        <f>I472/'Приложение 1.1'!I470</f>
        <v>0</v>
      </c>
      <c r="AO472" s="390" t="e">
        <f t="shared" si="418"/>
        <v>#DIV/0!</v>
      </c>
      <c r="AP472" s="390" t="e">
        <f t="shared" si="419"/>
        <v>#DIV/0!</v>
      </c>
      <c r="AQ472" s="390" t="e">
        <f t="shared" si="420"/>
        <v>#DIV/0!</v>
      </c>
      <c r="AR472" s="390" t="e">
        <f t="shared" si="421"/>
        <v>#DIV/0!</v>
      </c>
      <c r="AS472" s="390" t="e">
        <f t="shared" si="422"/>
        <v>#DIV/0!</v>
      </c>
      <c r="AT472" s="390" t="e">
        <f t="shared" si="423"/>
        <v>#DIV/0!</v>
      </c>
      <c r="AU472" s="390">
        <f t="shared" si="424"/>
        <v>3990.9743164539186</v>
      </c>
      <c r="AV472" s="390" t="e">
        <f t="shared" si="425"/>
        <v>#DIV/0!</v>
      </c>
      <c r="AW472" s="390" t="e">
        <f t="shared" si="426"/>
        <v>#DIV/0!</v>
      </c>
      <c r="AX472" s="390" t="e">
        <f t="shared" si="427"/>
        <v>#DIV/0!</v>
      </c>
      <c r="AY472" s="390">
        <f>AI472/'Приложение 1.1'!J470</f>
        <v>0</v>
      </c>
      <c r="AZ472" s="390">
        <v>766.59</v>
      </c>
      <c r="BA472" s="390">
        <v>2173.62</v>
      </c>
      <c r="BB472" s="390">
        <v>891.36</v>
      </c>
      <c r="BC472" s="390">
        <v>860.72</v>
      </c>
      <c r="BD472" s="390">
        <v>1699.83</v>
      </c>
      <c r="BE472" s="390">
        <v>1134.04</v>
      </c>
      <c r="BF472" s="390">
        <v>2338035</v>
      </c>
      <c r="BG472" s="390">
        <f t="shared" si="428"/>
        <v>4837.9799999999996</v>
      </c>
      <c r="BH472" s="390">
        <v>9186</v>
      </c>
      <c r="BI472" s="390">
        <v>3559.09</v>
      </c>
      <c r="BJ472" s="390">
        <v>6295.55</v>
      </c>
      <c r="BK472" s="390">
        <f t="shared" si="429"/>
        <v>934101.09</v>
      </c>
      <c r="BL472" s="391" t="str">
        <f t="shared" si="430"/>
        <v xml:space="preserve"> </v>
      </c>
      <c r="BM472" s="391" t="e">
        <f t="shared" si="431"/>
        <v>#DIV/0!</v>
      </c>
      <c r="BN472" s="391" t="e">
        <f t="shared" si="432"/>
        <v>#DIV/0!</v>
      </c>
      <c r="BO472" s="391" t="e">
        <f t="shared" si="433"/>
        <v>#DIV/0!</v>
      </c>
      <c r="BP472" s="391" t="e">
        <f t="shared" si="434"/>
        <v>#DIV/0!</v>
      </c>
      <c r="BQ472" s="391" t="e">
        <f t="shared" si="435"/>
        <v>#DIV/0!</v>
      </c>
      <c r="BR472" s="391" t="e">
        <f t="shared" si="436"/>
        <v>#DIV/0!</v>
      </c>
      <c r="BS472" s="391" t="str">
        <f t="shared" si="437"/>
        <v xml:space="preserve"> </v>
      </c>
      <c r="BT472" s="391" t="e">
        <f t="shared" si="438"/>
        <v>#DIV/0!</v>
      </c>
      <c r="BU472" s="391" t="e">
        <f t="shared" si="439"/>
        <v>#DIV/0!</v>
      </c>
      <c r="BV472" s="391" t="e">
        <f t="shared" si="440"/>
        <v>#DIV/0!</v>
      </c>
      <c r="BW472" s="391" t="str">
        <f t="shared" si="441"/>
        <v xml:space="preserve"> </v>
      </c>
      <c r="BY472" s="388">
        <f t="shared" si="442"/>
        <v>2.4848980877568412</v>
      </c>
      <c r="BZ472" s="392">
        <f t="shared" si="443"/>
        <v>0.66180736517508953</v>
      </c>
      <c r="CA472" s="393">
        <f t="shared" si="444"/>
        <v>4120.6386784441429</v>
      </c>
      <c r="CB472" s="390">
        <f t="shared" si="445"/>
        <v>5055.6899999999996</v>
      </c>
      <c r="CC472" s="18" t="str">
        <f t="shared" si="446"/>
        <v xml:space="preserve"> </v>
      </c>
    </row>
    <row r="473" spans="1:82" s="26" customFormat="1" ht="9" customHeight="1">
      <c r="A473" s="368">
        <v>100</v>
      </c>
      <c r="B473" s="179" t="s">
        <v>713</v>
      </c>
      <c r="C473" s="396">
        <v>4166.3</v>
      </c>
      <c r="D473" s="396"/>
      <c r="E473" s="403"/>
      <c r="F473" s="403"/>
      <c r="G473" s="184">
        <f t="shared" si="451"/>
        <v>4356384.87</v>
      </c>
      <c r="H473" s="361">
        <f t="shared" si="447"/>
        <v>0</v>
      </c>
      <c r="I473" s="190">
        <v>0</v>
      </c>
      <c r="J473" s="190">
        <v>0</v>
      </c>
      <c r="K473" s="190">
        <v>0</v>
      </c>
      <c r="L473" s="190">
        <v>0</v>
      </c>
      <c r="M473" s="190">
        <v>0</v>
      </c>
      <c r="N473" s="361">
        <v>0</v>
      </c>
      <c r="O473" s="361">
        <v>0</v>
      </c>
      <c r="P473" s="361">
        <v>0</v>
      </c>
      <c r="Q473" s="361">
        <v>0</v>
      </c>
      <c r="R473" s="361">
        <v>0</v>
      </c>
      <c r="S473" s="361">
        <v>0</v>
      </c>
      <c r="T473" s="103">
        <v>0</v>
      </c>
      <c r="U473" s="361">
        <v>0</v>
      </c>
      <c r="V473" s="403" t="s">
        <v>975</v>
      </c>
      <c r="W473" s="380">
        <v>1247</v>
      </c>
      <c r="X473" s="361">
        <v>4162527.26</v>
      </c>
      <c r="Y473" s="380">
        <v>0</v>
      </c>
      <c r="Z473" s="380">
        <v>0</v>
      </c>
      <c r="AA473" s="380">
        <v>0</v>
      </c>
      <c r="AB473" s="380">
        <v>0</v>
      </c>
      <c r="AC473" s="380">
        <v>0</v>
      </c>
      <c r="AD473" s="380">
        <v>0</v>
      </c>
      <c r="AE473" s="380">
        <v>0</v>
      </c>
      <c r="AF473" s="380">
        <v>0</v>
      </c>
      <c r="AG473" s="380">
        <v>0</v>
      </c>
      <c r="AH473" s="380">
        <v>0</v>
      </c>
      <c r="AI473" s="380">
        <v>0</v>
      </c>
      <c r="AJ473" s="380">
        <v>151257.94</v>
      </c>
      <c r="AK473" s="380">
        <v>42599.67</v>
      </c>
      <c r="AL473" s="380">
        <v>0</v>
      </c>
      <c r="AN473" s="390">
        <f>I473/'Приложение 1.1'!I471</f>
        <v>0</v>
      </c>
      <c r="AO473" s="390" t="e">
        <f t="shared" si="418"/>
        <v>#DIV/0!</v>
      </c>
      <c r="AP473" s="390" t="e">
        <f t="shared" si="419"/>
        <v>#DIV/0!</v>
      </c>
      <c r="AQ473" s="390" t="e">
        <f t="shared" si="420"/>
        <v>#DIV/0!</v>
      </c>
      <c r="AR473" s="390" t="e">
        <f t="shared" si="421"/>
        <v>#DIV/0!</v>
      </c>
      <c r="AS473" s="390" t="e">
        <f t="shared" si="422"/>
        <v>#DIV/0!</v>
      </c>
      <c r="AT473" s="390" t="e">
        <f t="shared" si="423"/>
        <v>#DIV/0!</v>
      </c>
      <c r="AU473" s="390">
        <f t="shared" si="424"/>
        <v>3338.0330874097831</v>
      </c>
      <c r="AV473" s="390" t="e">
        <f t="shared" si="425"/>
        <v>#DIV/0!</v>
      </c>
      <c r="AW473" s="390" t="e">
        <f t="shared" si="426"/>
        <v>#DIV/0!</v>
      </c>
      <c r="AX473" s="390" t="e">
        <f t="shared" si="427"/>
        <v>#DIV/0!</v>
      </c>
      <c r="AY473" s="390">
        <f>AI473/'Приложение 1.1'!J471</f>
        <v>0</v>
      </c>
      <c r="AZ473" s="390">
        <v>766.59</v>
      </c>
      <c r="BA473" s="390">
        <v>2173.62</v>
      </c>
      <c r="BB473" s="390">
        <v>891.36</v>
      </c>
      <c r="BC473" s="390">
        <v>860.72</v>
      </c>
      <c r="BD473" s="390">
        <v>1699.83</v>
      </c>
      <c r="BE473" s="390">
        <v>1134.04</v>
      </c>
      <c r="BF473" s="390">
        <v>2338035</v>
      </c>
      <c r="BG473" s="390">
        <f t="shared" si="428"/>
        <v>4837.9799999999996</v>
      </c>
      <c r="BH473" s="390">
        <v>9186</v>
      </c>
      <c r="BI473" s="390">
        <v>3559.09</v>
      </c>
      <c r="BJ473" s="390">
        <v>6295.55</v>
      </c>
      <c r="BK473" s="390">
        <f t="shared" si="429"/>
        <v>934101.09</v>
      </c>
      <c r="BL473" s="391" t="str">
        <f t="shared" si="430"/>
        <v xml:space="preserve"> </v>
      </c>
      <c r="BM473" s="391" t="e">
        <f t="shared" si="431"/>
        <v>#DIV/0!</v>
      </c>
      <c r="BN473" s="391" t="e">
        <f t="shared" si="432"/>
        <v>#DIV/0!</v>
      </c>
      <c r="BO473" s="391" t="e">
        <f t="shared" si="433"/>
        <v>#DIV/0!</v>
      </c>
      <c r="BP473" s="391" t="e">
        <f t="shared" si="434"/>
        <v>#DIV/0!</v>
      </c>
      <c r="BQ473" s="391" t="e">
        <f t="shared" si="435"/>
        <v>#DIV/0!</v>
      </c>
      <c r="BR473" s="391" t="e">
        <f t="shared" si="436"/>
        <v>#DIV/0!</v>
      </c>
      <c r="BS473" s="391" t="str">
        <f t="shared" si="437"/>
        <v xml:space="preserve"> </v>
      </c>
      <c r="BT473" s="391" t="e">
        <f t="shared" si="438"/>
        <v>#DIV/0!</v>
      </c>
      <c r="BU473" s="391" t="e">
        <f t="shared" si="439"/>
        <v>#DIV/0!</v>
      </c>
      <c r="BV473" s="391" t="e">
        <f t="shared" si="440"/>
        <v>#DIV/0!</v>
      </c>
      <c r="BW473" s="391" t="str">
        <f t="shared" si="441"/>
        <v xml:space="preserve"> </v>
      </c>
      <c r="BY473" s="388">
        <f t="shared" si="442"/>
        <v>3.4720977258375245</v>
      </c>
      <c r="BZ473" s="392">
        <f t="shared" si="443"/>
        <v>0.97786745825329235</v>
      </c>
      <c r="CA473" s="393">
        <f t="shared" si="444"/>
        <v>3493.4922774659185</v>
      </c>
      <c r="CB473" s="390">
        <f t="shared" si="445"/>
        <v>5055.6899999999996</v>
      </c>
      <c r="CC473" s="18" t="str">
        <f t="shared" si="446"/>
        <v xml:space="preserve"> </v>
      </c>
    </row>
    <row r="474" spans="1:82" s="26" customFormat="1" ht="9" customHeight="1">
      <c r="A474" s="368">
        <v>101</v>
      </c>
      <c r="B474" s="179" t="s">
        <v>714</v>
      </c>
      <c r="C474" s="396">
        <v>3181.1</v>
      </c>
      <c r="D474" s="396"/>
      <c r="E474" s="403"/>
      <c r="F474" s="403"/>
      <c r="G474" s="184">
        <f t="shared" si="451"/>
        <v>3963742.5</v>
      </c>
      <c r="H474" s="361">
        <f t="shared" si="447"/>
        <v>0</v>
      </c>
      <c r="I474" s="190">
        <v>0</v>
      </c>
      <c r="J474" s="190">
        <v>0</v>
      </c>
      <c r="K474" s="190">
        <v>0</v>
      </c>
      <c r="L474" s="190">
        <v>0</v>
      </c>
      <c r="M474" s="190">
        <v>0</v>
      </c>
      <c r="N474" s="361">
        <v>0</v>
      </c>
      <c r="O474" s="361">
        <v>0</v>
      </c>
      <c r="P474" s="361">
        <v>0</v>
      </c>
      <c r="Q474" s="361">
        <v>0</v>
      </c>
      <c r="R474" s="361">
        <v>0</v>
      </c>
      <c r="S474" s="361">
        <v>0</v>
      </c>
      <c r="T474" s="103">
        <v>0</v>
      </c>
      <c r="U474" s="361">
        <v>0</v>
      </c>
      <c r="V474" s="403" t="s">
        <v>975</v>
      </c>
      <c r="W474" s="380">
        <v>948.1</v>
      </c>
      <c r="X474" s="361">
        <v>3804837.71</v>
      </c>
      <c r="Y474" s="380">
        <v>0</v>
      </c>
      <c r="Z474" s="380">
        <v>0</v>
      </c>
      <c r="AA474" s="380">
        <v>0</v>
      </c>
      <c r="AB474" s="380">
        <v>0</v>
      </c>
      <c r="AC474" s="380">
        <v>0</v>
      </c>
      <c r="AD474" s="380">
        <v>0</v>
      </c>
      <c r="AE474" s="380">
        <v>0</v>
      </c>
      <c r="AF474" s="380">
        <v>0</v>
      </c>
      <c r="AG474" s="380">
        <v>0</v>
      </c>
      <c r="AH474" s="380">
        <v>0</v>
      </c>
      <c r="AI474" s="380">
        <v>0</v>
      </c>
      <c r="AJ474" s="380">
        <v>105759.38</v>
      </c>
      <c r="AK474" s="380">
        <v>53145.41</v>
      </c>
      <c r="AL474" s="380">
        <v>0</v>
      </c>
      <c r="AN474" s="390">
        <f>I474/'Приложение 1.1'!I472</f>
        <v>0</v>
      </c>
      <c r="AO474" s="390" t="e">
        <f t="shared" si="418"/>
        <v>#DIV/0!</v>
      </c>
      <c r="AP474" s="390" t="e">
        <f t="shared" si="419"/>
        <v>#DIV/0!</v>
      </c>
      <c r="AQ474" s="390" t="e">
        <f t="shared" si="420"/>
        <v>#DIV/0!</v>
      </c>
      <c r="AR474" s="390" t="e">
        <f t="shared" si="421"/>
        <v>#DIV/0!</v>
      </c>
      <c r="AS474" s="390" t="e">
        <f t="shared" si="422"/>
        <v>#DIV/0!</v>
      </c>
      <c r="AT474" s="390" t="e">
        <f t="shared" si="423"/>
        <v>#DIV/0!</v>
      </c>
      <c r="AU474" s="390">
        <f t="shared" si="424"/>
        <v>4013.1185634426747</v>
      </c>
      <c r="AV474" s="390" t="e">
        <f t="shared" si="425"/>
        <v>#DIV/0!</v>
      </c>
      <c r="AW474" s="390" t="e">
        <f t="shared" si="426"/>
        <v>#DIV/0!</v>
      </c>
      <c r="AX474" s="390" t="e">
        <f t="shared" si="427"/>
        <v>#DIV/0!</v>
      </c>
      <c r="AY474" s="390">
        <f>AI474/'Приложение 1.1'!J472</f>
        <v>0</v>
      </c>
      <c r="AZ474" s="390">
        <v>766.59</v>
      </c>
      <c r="BA474" s="390">
        <v>2173.62</v>
      </c>
      <c r="BB474" s="390">
        <v>891.36</v>
      </c>
      <c r="BC474" s="390">
        <v>860.72</v>
      </c>
      <c r="BD474" s="390">
        <v>1699.83</v>
      </c>
      <c r="BE474" s="390">
        <v>1134.04</v>
      </c>
      <c r="BF474" s="390">
        <v>2338035</v>
      </c>
      <c r="BG474" s="390">
        <f t="shared" si="428"/>
        <v>4837.9799999999996</v>
      </c>
      <c r="BH474" s="390">
        <v>9186</v>
      </c>
      <c r="BI474" s="390">
        <v>3559.09</v>
      </c>
      <c r="BJ474" s="390">
        <v>6295.55</v>
      </c>
      <c r="BK474" s="390">
        <f t="shared" si="429"/>
        <v>934101.09</v>
      </c>
      <c r="BL474" s="391" t="str">
        <f t="shared" si="430"/>
        <v xml:space="preserve"> </v>
      </c>
      <c r="BM474" s="391" t="e">
        <f t="shared" si="431"/>
        <v>#DIV/0!</v>
      </c>
      <c r="BN474" s="391" t="e">
        <f t="shared" si="432"/>
        <v>#DIV/0!</v>
      </c>
      <c r="BO474" s="391" t="e">
        <f t="shared" si="433"/>
        <v>#DIV/0!</v>
      </c>
      <c r="BP474" s="391" t="e">
        <f t="shared" si="434"/>
        <v>#DIV/0!</v>
      </c>
      <c r="BQ474" s="391" t="e">
        <f t="shared" si="435"/>
        <v>#DIV/0!</v>
      </c>
      <c r="BR474" s="391" t="e">
        <f t="shared" si="436"/>
        <v>#DIV/0!</v>
      </c>
      <c r="BS474" s="391" t="str">
        <f t="shared" si="437"/>
        <v xml:space="preserve"> </v>
      </c>
      <c r="BT474" s="391" t="e">
        <f t="shared" si="438"/>
        <v>#DIV/0!</v>
      </c>
      <c r="BU474" s="391" t="e">
        <f t="shared" si="439"/>
        <v>#DIV/0!</v>
      </c>
      <c r="BV474" s="391" t="e">
        <f t="shared" si="440"/>
        <v>#DIV/0!</v>
      </c>
      <c r="BW474" s="391" t="str">
        <f t="shared" si="441"/>
        <v xml:space="preserve"> </v>
      </c>
      <c r="BY474" s="388">
        <f t="shared" si="442"/>
        <v>2.6681697915543205</v>
      </c>
      <c r="BZ474" s="392">
        <f t="shared" si="443"/>
        <v>1.3407886612210558</v>
      </c>
      <c r="CA474" s="393">
        <f t="shared" si="444"/>
        <v>4180.7219702563016</v>
      </c>
      <c r="CB474" s="390">
        <f t="shared" si="445"/>
        <v>5055.6899999999996</v>
      </c>
      <c r="CC474" s="18" t="str">
        <f t="shared" si="446"/>
        <v xml:space="preserve"> </v>
      </c>
    </row>
    <row r="475" spans="1:82" s="26" customFormat="1" ht="9" customHeight="1">
      <c r="A475" s="368">
        <v>102</v>
      </c>
      <c r="B475" s="179" t="s">
        <v>715</v>
      </c>
      <c r="C475" s="396">
        <v>1800.8</v>
      </c>
      <c r="D475" s="396"/>
      <c r="E475" s="403"/>
      <c r="F475" s="403"/>
      <c r="G475" s="184">
        <f t="shared" si="451"/>
        <v>2232279</v>
      </c>
      <c r="H475" s="361">
        <f t="shared" si="447"/>
        <v>0</v>
      </c>
      <c r="I475" s="190">
        <v>0</v>
      </c>
      <c r="J475" s="190">
        <v>0</v>
      </c>
      <c r="K475" s="190">
        <v>0</v>
      </c>
      <c r="L475" s="190">
        <v>0</v>
      </c>
      <c r="M475" s="190">
        <v>0</v>
      </c>
      <c r="N475" s="361">
        <v>0</v>
      </c>
      <c r="O475" s="361">
        <v>0</v>
      </c>
      <c r="P475" s="361">
        <v>0</v>
      </c>
      <c r="Q475" s="361">
        <v>0</v>
      </c>
      <c r="R475" s="361">
        <v>0</v>
      </c>
      <c r="S475" s="361">
        <v>0</v>
      </c>
      <c r="T475" s="103">
        <v>0</v>
      </c>
      <c r="U475" s="361">
        <v>0</v>
      </c>
      <c r="V475" s="403" t="s">
        <v>975</v>
      </c>
      <c r="W475" s="380">
        <v>522.9</v>
      </c>
      <c r="X475" s="361">
        <v>2159885.16</v>
      </c>
      <c r="Y475" s="380">
        <v>0</v>
      </c>
      <c r="Z475" s="380">
        <v>0</v>
      </c>
      <c r="AA475" s="380">
        <v>0</v>
      </c>
      <c r="AB475" s="380">
        <v>0</v>
      </c>
      <c r="AC475" s="380">
        <v>0</v>
      </c>
      <c r="AD475" s="380">
        <v>0</v>
      </c>
      <c r="AE475" s="380">
        <v>0</v>
      </c>
      <c r="AF475" s="380">
        <v>0</v>
      </c>
      <c r="AG475" s="380">
        <v>0</v>
      </c>
      <c r="AH475" s="380">
        <v>0</v>
      </c>
      <c r="AI475" s="380">
        <v>0</v>
      </c>
      <c r="AJ475" s="380">
        <v>55854.17</v>
      </c>
      <c r="AK475" s="380">
        <v>16539.669999999998</v>
      </c>
      <c r="AL475" s="380">
        <v>0</v>
      </c>
      <c r="AN475" s="390">
        <f>I475/'Приложение 1.1'!I473</f>
        <v>0</v>
      </c>
      <c r="AO475" s="390" t="e">
        <f t="shared" si="418"/>
        <v>#DIV/0!</v>
      </c>
      <c r="AP475" s="390" t="e">
        <f t="shared" si="419"/>
        <v>#DIV/0!</v>
      </c>
      <c r="AQ475" s="390" t="e">
        <f t="shared" si="420"/>
        <v>#DIV/0!</v>
      </c>
      <c r="AR475" s="390" t="e">
        <f t="shared" si="421"/>
        <v>#DIV/0!</v>
      </c>
      <c r="AS475" s="390" t="e">
        <f t="shared" si="422"/>
        <v>#DIV/0!</v>
      </c>
      <c r="AT475" s="390" t="e">
        <f t="shared" si="423"/>
        <v>#DIV/0!</v>
      </c>
      <c r="AU475" s="390">
        <f t="shared" si="424"/>
        <v>4130.5893287435465</v>
      </c>
      <c r="AV475" s="390" t="e">
        <f t="shared" si="425"/>
        <v>#DIV/0!</v>
      </c>
      <c r="AW475" s="390" t="e">
        <f t="shared" si="426"/>
        <v>#DIV/0!</v>
      </c>
      <c r="AX475" s="390" t="e">
        <f t="shared" si="427"/>
        <v>#DIV/0!</v>
      </c>
      <c r="AY475" s="390">
        <f>AI475/'Приложение 1.1'!J473</f>
        <v>0</v>
      </c>
      <c r="AZ475" s="390">
        <v>766.59</v>
      </c>
      <c r="BA475" s="390">
        <v>2173.62</v>
      </c>
      <c r="BB475" s="390">
        <v>891.36</v>
      </c>
      <c r="BC475" s="390">
        <v>860.72</v>
      </c>
      <c r="BD475" s="390">
        <v>1699.83</v>
      </c>
      <c r="BE475" s="390">
        <v>1134.04</v>
      </c>
      <c r="BF475" s="390">
        <v>2338035</v>
      </c>
      <c r="BG475" s="390">
        <f t="shared" si="428"/>
        <v>4837.9799999999996</v>
      </c>
      <c r="BH475" s="390">
        <v>9186</v>
      </c>
      <c r="BI475" s="390">
        <v>3559.09</v>
      </c>
      <c r="BJ475" s="390">
        <v>6295.55</v>
      </c>
      <c r="BK475" s="390">
        <f t="shared" si="429"/>
        <v>934101.09</v>
      </c>
      <c r="BL475" s="391" t="str">
        <f t="shared" si="430"/>
        <v xml:space="preserve"> </v>
      </c>
      <c r="BM475" s="391" t="e">
        <f t="shared" si="431"/>
        <v>#DIV/0!</v>
      </c>
      <c r="BN475" s="391" t="e">
        <f t="shared" si="432"/>
        <v>#DIV/0!</v>
      </c>
      <c r="BO475" s="391" t="e">
        <f t="shared" si="433"/>
        <v>#DIV/0!</v>
      </c>
      <c r="BP475" s="391" t="e">
        <f t="shared" si="434"/>
        <v>#DIV/0!</v>
      </c>
      <c r="BQ475" s="391" t="e">
        <f t="shared" si="435"/>
        <v>#DIV/0!</v>
      </c>
      <c r="BR475" s="391" t="e">
        <f t="shared" si="436"/>
        <v>#DIV/0!</v>
      </c>
      <c r="BS475" s="391" t="str">
        <f t="shared" si="437"/>
        <v xml:space="preserve"> </v>
      </c>
      <c r="BT475" s="391" t="e">
        <f t="shared" si="438"/>
        <v>#DIV/0!</v>
      </c>
      <c r="BU475" s="391" t="e">
        <f t="shared" si="439"/>
        <v>#DIV/0!</v>
      </c>
      <c r="BV475" s="391" t="e">
        <f t="shared" si="440"/>
        <v>#DIV/0!</v>
      </c>
      <c r="BW475" s="391" t="str">
        <f t="shared" si="441"/>
        <v xml:space="preserve"> </v>
      </c>
      <c r="BY475" s="388">
        <f t="shared" si="442"/>
        <v>2.5021142070502838</v>
      </c>
      <c r="BZ475" s="392">
        <f t="shared" si="443"/>
        <v>0.74093202507392653</v>
      </c>
      <c r="CA475" s="393">
        <f t="shared" si="444"/>
        <v>4269.0361445783137</v>
      </c>
      <c r="CB475" s="390">
        <f t="shared" si="445"/>
        <v>5055.6899999999996</v>
      </c>
      <c r="CC475" s="18" t="str">
        <f t="shared" si="446"/>
        <v xml:space="preserve"> </v>
      </c>
    </row>
    <row r="476" spans="1:82" s="26" customFormat="1" ht="9" customHeight="1">
      <c r="A476" s="368">
        <v>103</v>
      </c>
      <c r="B476" s="179" t="s">
        <v>716</v>
      </c>
      <c r="C476" s="396">
        <v>1875.4</v>
      </c>
      <c r="D476" s="396"/>
      <c r="E476" s="403"/>
      <c r="F476" s="403"/>
      <c r="G476" s="184">
        <f t="shared" si="451"/>
        <v>2943462.76</v>
      </c>
      <c r="H476" s="361">
        <f t="shared" si="447"/>
        <v>0</v>
      </c>
      <c r="I476" s="190">
        <v>0</v>
      </c>
      <c r="J476" s="190">
        <v>0</v>
      </c>
      <c r="K476" s="190">
        <v>0</v>
      </c>
      <c r="L476" s="190">
        <v>0</v>
      </c>
      <c r="M476" s="190">
        <v>0</v>
      </c>
      <c r="N476" s="361">
        <v>0</v>
      </c>
      <c r="O476" s="361">
        <v>0</v>
      </c>
      <c r="P476" s="361">
        <v>0</v>
      </c>
      <c r="Q476" s="361">
        <v>0</v>
      </c>
      <c r="R476" s="361">
        <v>0</v>
      </c>
      <c r="S476" s="361">
        <v>0</v>
      </c>
      <c r="T476" s="103">
        <v>0</v>
      </c>
      <c r="U476" s="361">
        <v>0</v>
      </c>
      <c r="V476" s="403" t="s">
        <v>976</v>
      </c>
      <c r="W476" s="380">
        <v>819</v>
      </c>
      <c r="X476" s="361">
        <v>2809552.03</v>
      </c>
      <c r="Y476" s="380">
        <v>0</v>
      </c>
      <c r="Z476" s="380">
        <v>0</v>
      </c>
      <c r="AA476" s="380">
        <v>0</v>
      </c>
      <c r="AB476" s="380">
        <v>0</v>
      </c>
      <c r="AC476" s="380">
        <v>0</v>
      </c>
      <c r="AD476" s="380">
        <v>0</v>
      </c>
      <c r="AE476" s="380">
        <v>0</v>
      </c>
      <c r="AF476" s="380">
        <v>0</v>
      </c>
      <c r="AG476" s="380">
        <v>0</v>
      </c>
      <c r="AH476" s="380">
        <v>0</v>
      </c>
      <c r="AI476" s="380">
        <v>0</v>
      </c>
      <c r="AJ476" s="380">
        <v>104484.22</v>
      </c>
      <c r="AK476" s="380">
        <v>29426.51</v>
      </c>
      <c r="AL476" s="380">
        <v>0</v>
      </c>
      <c r="AN476" s="390">
        <f>I476/'Приложение 1.1'!I474</f>
        <v>0</v>
      </c>
      <c r="AO476" s="390" t="e">
        <f t="shared" si="418"/>
        <v>#DIV/0!</v>
      </c>
      <c r="AP476" s="390" t="e">
        <f t="shared" si="419"/>
        <v>#DIV/0!</v>
      </c>
      <c r="AQ476" s="390" t="e">
        <f t="shared" si="420"/>
        <v>#DIV/0!</v>
      </c>
      <c r="AR476" s="390" t="e">
        <f t="shared" si="421"/>
        <v>#DIV/0!</v>
      </c>
      <c r="AS476" s="390" t="e">
        <f t="shared" si="422"/>
        <v>#DIV/0!</v>
      </c>
      <c r="AT476" s="390" t="e">
        <f t="shared" si="423"/>
        <v>#DIV/0!</v>
      </c>
      <c r="AU476" s="390">
        <f t="shared" si="424"/>
        <v>3430.4664590964589</v>
      </c>
      <c r="AV476" s="390" t="e">
        <f t="shared" si="425"/>
        <v>#DIV/0!</v>
      </c>
      <c r="AW476" s="390" t="e">
        <f t="shared" si="426"/>
        <v>#DIV/0!</v>
      </c>
      <c r="AX476" s="390" t="e">
        <f t="shared" si="427"/>
        <v>#DIV/0!</v>
      </c>
      <c r="AY476" s="390">
        <f>AI476/'Приложение 1.1'!J474</f>
        <v>0</v>
      </c>
      <c r="AZ476" s="390">
        <v>766.59</v>
      </c>
      <c r="BA476" s="390">
        <v>2173.62</v>
      </c>
      <c r="BB476" s="390">
        <v>891.36</v>
      </c>
      <c r="BC476" s="390">
        <v>860.72</v>
      </c>
      <c r="BD476" s="390">
        <v>1699.83</v>
      </c>
      <c r="BE476" s="390">
        <v>1134.04</v>
      </c>
      <c r="BF476" s="390">
        <v>2338035</v>
      </c>
      <c r="BG476" s="390">
        <f t="shared" si="428"/>
        <v>4644</v>
      </c>
      <c r="BH476" s="390">
        <v>9186</v>
      </c>
      <c r="BI476" s="390">
        <v>3559.09</v>
      </c>
      <c r="BJ476" s="390">
        <v>6295.55</v>
      </c>
      <c r="BK476" s="390">
        <f t="shared" si="429"/>
        <v>934101.09</v>
      </c>
      <c r="BL476" s="391" t="str">
        <f t="shared" si="430"/>
        <v xml:space="preserve"> </v>
      </c>
      <c r="BM476" s="391" t="e">
        <f t="shared" si="431"/>
        <v>#DIV/0!</v>
      </c>
      <c r="BN476" s="391" t="e">
        <f t="shared" si="432"/>
        <v>#DIV/0!</v>
      </c>
      <c r="BO476" s="391" t="e">
        <f t="shared" si="433"/>
        <v>#DIV/0!</v>
      </c>
      <c r="BP476" s="391" t="e">
        <f t="shared" si="434"/>
        <v>#DIV/0!</v>
      </c>
      <c r="BQ476" s="391" t="e">
        <f t="shared" si="435"/>
        <v>#DIV/0!</v>
      </c>
      <c r="BR476" s="391" t="e">
        <f t="shared" si="436"/>
        <v>#DIV/0!</v>
      </c>
      <c r="BS476" s="391" t="str">
        <f t="shared" si="437"/>
        <v xml:space="preserve"> </v>
      </c>
      <c r="BT476" s="391" t="e">
        <f t="shared" si="438"/>
        <v>#DIV/0!</v>
      </c>
      <c r="BU476" s="391" t="e">
        <f t="shared" si="439"/>
        <v>#DIV/0!</v>
      </c>
      <c r="BV476" s="391" t="e">
        <f t="shared" si="440"/>
        <v>#DIV/0!</v>
      </c>
      <c r="BW476" s="391" t="str">
        <f t="shared" si="441"/>
        <v xml:space="preserve"> </v>
      </c>
      <c r="BY476" s="388">
        <f t="shared" si="442"/>
        <v>3.5497041586488427</v>
      </c>
      <c r="BZ476" s="392">
        <f t="shared" si="443"/>
        <v>0.99972421597751082</v>
      </c>
      <c r="CA476" s="393">
        <f t="shared" si="444"/>
        <v>3593.9716239316235</v>
      </c>
      <c r="CB476" s="390">
        <f t="shared" si="445"/>
        <v>4852.9799999999996</v>
      </c>
      <c r="CC476" s="18" t="str">
        <f t="shared" si="446"/>
        <v xml:space="preserve"> </v>
      </c>
    </row>
    <row r="477" spans="1:82" s="26" customFormat="1" ht="9" customHeight="1">
      <c r="A477" s="368">
        <v>104</v>
      </c>
      <c r="B477" s="179" t="s">
        <v>717</v>
      </c>
      <c r="C477" s="396">
        <v>5519.9</v>
      </c>
      <c r="D477" s="396"/>
      <c r="E477" s="403"/>
      <c r="F477" s="403"/>
      <c r="G477" s="184">
        <f t="shared" si="451"/>
        <v>6518126.75</v>
      </c>
      <c r="H477" s="361">
        <f t="shared" si="447"/>
        <v>0</v>
      </c>
      <c r="I477" s="190">
        <v>0</v>
      </c>
      <c r="J477" s="190">
        <v>0</v>
      </c>
      <c r="K477" s="190">
        <v>0</v>
      </c>
      <c r="L477" s="190">
        <v>0</v>
      </c>
      <c r="M477" s="190">
        <v>0</v>
      </c>
      <c r="N477" s="361">
        <v>0</v>
      </c>
      <c r="O477" s="361">
        <v>0</v>
      </c>
      <c r="P477" s="361">
        <v>0</v>
      </c>
      <c r="Q477" s="361">
        <v>0</v>
      </c>
      <c r="R477" s="361">
        <v>0</v>
      </c>
      <c r="S477" s="361">
        <v>0</v>
      </c>
      <c r="T477" s="103">
        <v>0</v>
      </c>
      <c r="U477" s="361">
        <v>0</v>
      </c>
      <c r="V477" s="403" t="s">
        <v>975</v>
      </c>
      <c r="W477" s="380">
        <v>1526.77</v>
      </c>
      <c r="X477" s="361">
        <v>6260503.5300000003</v>
      </c>
      <c r="Y477" s="380">
        <v>0</v>
      </c>
      <c r="Z477" s="380">
        <v>0</v>
      </c>
      <c r="AA477" s="380">
        <v>0</v>
      </c>
      <c r="AB477" s="380">
        <v>0</v>
      </c>
      <c r="AC477" s="380">
        <v>0</v>
      </c>
      <c r="AD477" s="380">
        <v>0</v>
      </c>
      <c r="AE477" s="380">
        <v>0</v>
      </c>
      <c r="AF477" s="380">
        <v>0</v>
      </c>
      <c r="AG477" s="380">
        <v>0</v>
      </c>
      <c r="AH477" s="380">
        <v>0</v>
      </c>
      <c r="AI477" s="380">
        <v>0</v>
      </c>
      <c r="AJ477" s="380">
        <v>171748.81</v>
      </c>
      <c r="AK477" s="380">
        <v>85874.41</v>
      </c>
      <c r="AL477" s="380">
        <v>0</v>
      </c>
      <c r="AN477" s="390">
        <f>I477/'Приложение 1.1'!I475</f>
        <v>0</v>
      </c>
      <c r="AO477" s="390" t="e">
        <f t="shared" si="418"/>
        <v>#DIV/0!</v>
      </c>
      <c r="AP477" s="390" t="e">
        <f t="shared" si="419"/>
        <v>#DIV/0!</v>
      </c>
      <c r="AQ477" s="390" t="e">
        <f t="shared" si="420"/>
        <v>#DIV/0!</v>
      </c>
      <c r="AR477" s="390" t="e">
        <f t="shared" si="421"/>
        <v>#DIV/0!</v>
      </c>
      <c r="AS477" s="390" t="e">
        <f t="shared" si="422"/>
        <v>#DIV/0!</v>
      </c>
      <c r="AT477" s="390" t="e">
        <f t="shared" si="423"/>
        <v>#DIV/0!</v>
      </c>
      <c r="AU477" s="390">
        <f t="shared" si="424"/>
        <v>4100.4889603542124</v>
      </c>
      <c r="AV477" s="390" t="e">
        <f t="shared" si="425"/>
        <v>#DIV/0!</v>
      </c>
      <c r="AW477" s="390" t="e">
        <f t="shared" si="426"/>
        <v>#DIV/0!</v>
      </c>
      <c r="AX477" s="390" t="e">
        <f t="shared" si="427"/>
        <v>#DIV/0!</v>
      </c>
      <c r="AY477" s="390">
        <f>AI477/'Приложение 1.1'!J475</f>
        <v>0</v>
      </c>
      <c r="AZ477" s="390">
        <v>766.59</v>
      </c>
      <c r="BA477" s="390">
        <v>2173.62</v>
      </c>
      <c r="BB477" s="390">
        <v>891.36</v>
      </c>
      <c r="BC477" s="390">
        <v>860.72</v>
      </c>
      <c r="BD477" s="390">
        <v>1699.83</v>
      </c>
      <c r="BE477" s="390">
        <v>1134.04</v>
      </c>
      <c r="BF477" s="390">
        <v>2338035</v>
      </c>
      <c r="BG477" s="390">
        <f t="shared" si="428"/>
        <v>4837.9799999999996</v>
      </c>
      <c r="BH477" s="390">
        <v>9186</v>
      </c>
      <c r="BI477" s="390">
        <v>3559.09</v>
      </c>
      <c r="BJ477" s="390">
        <v>6295.55</v>
      </c>
      <c r="BK477" s="390">
        <f t="shared" si="429"/>
        <v>934101.09</v>
      </c>
      <c r="BL477" s="391" t="str">
        <f t="shared" si="430"/>
        <v xml:space="preserve"> </v>
      </c>
      <c r="BM477" s="391" t="e">
        <f t="shared" si="431"/>
        <v>#DIV/0!</v>
      </c>
      <c r="BN477" s="391" t="e">
        <f t="shared" si="432"/>
        <v>#DIV/0!</v>
      </c>
      <c r="BO477" s="391" t="e">
        <f t="shared" si="433"/>
        <v>#DIV/0!</v>
      </c>
      <c r="BP477" s="391" t="e">
        <f t="shared" si="434"/>
        <v>#DIV/0!</v>
      </c>
      <c r="BQ477" s="391" t="e">
        <f t="shared" si="435"/>
        <v>#DIV/0!</v>
      </c>
      <c r="BR477" s="391" t="e">
        <f t="shared" si="436"/>
        <v>#DIV/0!</v>
      </c>
      <c r="BS477" s="391" t="str">
        <f t="shared" si="437"/>
        <v xml:space="preserve"> </v>
      </c>
      <c r="BT477" s="391" t="e">
        <f t="shared" si="438"/>
        <v>#DIV/0!</v>
      </c>
      <c r="BU477" s="391" t="e">
        <f t="shared" si="439"/>
        <v>#DIV/0!</v>
      </c>
      <c r="BV477" s="391" t="e">
        <f t="shared" si="440"/>
        <v>#DIV/0!</v>
      </c>
      <c r="BW477" s="391" t="str">
        <f t="shared" si="441"/>
        <v xml:space="preserve"> </v>
      </c>
      <c r="BY477" s="388">
        <f t="shared" si="442"/>
        <v>2.6349412428962049</v>
      </c>
      <c r="BZ477" s="392">
        <f t="shared" si="443"/>
        <v>1.3174706981572581</v>
      </c>
      <c r="CA477" s="393">
        <f t="shared" si="444"/>
        <v>4269.2263733240761</v>
      </c>
      <c r="CB477" s="390">
        <f t="shared" si="445"/>
        <v>5055.6899999999996</v>
      </c>
      <c r="CC477" s="18" t="str">
        <f t="shared" si="446"/>
        <v xml:space="preserve"> </v>
      </c>
    </row>
    <row r="478" spans="1:82" s="26" customFormat="1" ht="9" customHeight="1">
      <c r="A478" s="368">
        <v>105</v>
      </c>
      <c r="B478" s="179" t="s">
        <v>718</v>
      </c>
      <c r="C478" s="396">
        <v>1292.4000000000001</v>
      </c>
      <c r="D478" s="396"/>
      <c r="E478" s="403"/>
      <c r="F478" s="403"/>
      <c r="G478" s="184">
        <f t="shared" si="451"/>
        <v>2244019.31</v>
      </c>
      <c r="H478" s="361">
        <f t="shared" si="447"/>
        <v>0</v>
      </c>
      <c r="I478" s="190">
        <v>0</v>
      </c>
      <c r="J478" s="190">
        <v>0</v>
      </c>
      <c r="K478" s="190">
        <v>0</v>
      </c>
      <c r="L478" s="190">
        <v>0</v>
      </c>
      <c r="M478" s="190">
        <v>0</v>
      </c>
      <c r="N478" s="361">
        <v>0</v>
      </c>
      <c r="O478" s="361">
        <v>0</v>
      </c>
      <c r="P478" s="361">
        <v>0</v>
      </c>
      <c r="Q478" s="361">
        <v>0</v>
      </c>
      <c r="R478" s="361">
        <v>0</v>
      </c>
      <c r="S478" s="361">
        <v>0</v>
      </c>
      <c r="T478" s="103">
        <v>0</v>
      </c>
      <c r="U478" s="361">
        <v>0</v>
      </c>
      <c r="V478" s="403" t="s">
        <v>976</v>
      </c>
      <c r="W478" s="380">
        <v>549.82000000000005</v>
      </c>
      <c r="X478" s="361">
        <v>2157336.6800000002</v>
      </c>
      <c r="Y478" s="380">
        <v>0</v>
      </c>
      <c r="Z478" s="380">
        <v>0</v>
      </c>
      <c r="AA478" s="380">
        <v>0</v>
      </c>
      <c r="AB478" s="380">
        <v>0</v>
      </c>
      <c r="AC478" s="380">
        <v>0</v>
      </c>
      <c r="AD478" s="380">
        <v>0</v>
      </c>
      <c r="AE478" s="380">
        <v>0</v>
      </c>
      <c r="AF478" s="380">
        <v>0</v>
      </c>
      <c r="AG478" s="380">
        <v>0</v>
      </c>
      <c r="AH478" s="380">
        <v>0</v>
      </c>
      <c r="AI478" s="380">
        <v>0</v>
      </c>
      <c r="AJ478" s="380">
        <v>67634.36</v>
      </c>
      <c r="AK478" s="380">
        <v>19048.27</v>
      </c>
      <c r="AL478" s="380">
        <v>0</v>
      </c>
      <c r="AN478" s="390">
        <f>I478/'Приложение 1.1'!I476</f>
        <v>0</v>
      </c>
      <c r="AO478" s="390" t="e">
        <f t="shared" si="418"/>
        <v>#DIV/0!</v>
      </c>
      <c r="AP478" s="390" t="e">
        <f t="shared" si="419"/>
        <v>#DIV/0!</v>
      </c>
      <c r="AQ478" s="390" t="e">
        <f t="shared" si="420"/>
        <v>#DIV/0!</v>
      </c>
      <c r="AR478" s="390" t="e">
        <f t="shared" si="421"/>
        <v>#DIV/0!</v>
      </c>
      <c r="AS478" s="390" t="e">
        <f t="shared" si="422"/>
        <v>#DIV/0!</v>
      </c>
      <c r="AT478" s="390" t="e">
        <f t="shared" si="423"/>
        <v>#DIV/0!</v>
      </c>
      <c r="AU478" s="390">
        <f t="shared" si="424"/>
        <v>3923.7144520024735</v>
      </c>
      <c r="AV478" s="390" t="e">
        <f t="shared" si="425"/>
        <v>#DIV/0!</v>
      </c>
      <c r="AW478" s="390" t="e">
        <f t="shared" si="426"/>
        <v>#DIV/0!</v>
      </c>
      <c r="AX478" s="390" t="e">
        <f t="shared" si="427"/>
        <v>#DIV/0!</v>
      </c>
      <c r="AY478" s="390">
        <f>AI478/'Приложение 1.1'!J476</f>
        <v>0</v>
      </c>
      <c r="AZ478" s="390">
        <v>766.59</v>
      </c>
      <c r="BA478" s="390">
        <v>2173.62</v>
      </c>
      <c r="BB478" s="390">
        <v>891.36</v>
      </c>
      <c r="BC478" s="390">
        <v>860.72</v>
      </c>
      <c r="BD478" s="390">
        <v>1699.83</v>
      </c>
      <c r="BE478" s="390">
        <v>1134.04</v>
      </c>
      <c r="BF478" s="390">
        <v>2338035</v>
      </c>
      <c r="BG478" s="390">
        <f t="shared" si="428"/>
        <v>4644</v>
      </c>
      <c r="BH478" s="390">
        <v>9186</v>
      </c>
      <c r="BI478" s="390">
        <v>3559.09</v>
      </c>
      <c r="BJ478" s="390">
        <v>6295.55</v>
      </c>
      <c r="BK478" s="390">
        <f t="shared" si="429"/>
        <v>934101.09</v>
      </c>
      <c r="BL478" s="391" t="str">
        <f t="shared" si="430"/>
        <v xml:space="preserve"> </v>
      </c>
      <c r="BM478" s="391" t="e">
        <f t="shared" si="431"/>
        <v>#DIV/0!</v>
      </c>
      <c r="BN478" s="391" t="e">
        <f t="shared" si="432"/>
        <v>#DIV/0!</v>
      </c>
      <c r="BO478" s="391" t="e">
        <f t="shared" si="433"/>
        <v>#DIV/0!</v>
      </c>
      <c r="BP478" s="391" t="e">
        <f t="shared" si="434"/>
        <v>#DIV/0!</v>
      </c>
      <c r="BQ478" s="391" t="e">
        <f t="shared" si="435"/>
        <v>#DIV/0!</v>
      </c>
      <c r="BR478" s="391" t="e">
        <f t="shared" si="436"/>
        <v>#DIV/0!</v>
      </c>
      <c r="BS478" s="391" t="str">
        <f t="shared" si="437"/>
        <v xml:space="preserve"> </v>
      </c>
      <c r="BT478" s="391" t="e">
        <f t="shared" si="438"/>
        <v>#DIV/0!</v>
      </c>
      <c r="BU478" s="391" t="e">
        <f t="shared" si="439"/>
        <v>#DIV/0!</v>
      </c>
      <c r="BV478" s="391" t="e">
        <f t="shared" si="440"/>
        <v>#DIV/0!</v>
      </c>
      <c r="BW478" s="391" t="str">
        <f t="shared" si="441"/>
        <v xml:space="preserve"> </v>
      </c>
      <c r="BY478" s="388">
        <f t="shared" si="442"/>
        <v>3.0139829768220667</v>
      </c>
      <c r="BZ478" s="392">
        <f t="shared" si="443"/>
        <v>0.84884608234498649</v>
      </c>
      <c r="CA478" s="393">
        <f t="shared" si="444"/>
        <v>4081.3708304536026</v>
      </c>
      <c r="CB478" s="390">
        <f t="shared" si="445"/>
        <v>4852.9799999999996</v>
      </c>
      <c r="CC478" s="18" t="str">
        <f t="shared" si="446"/>
        <v xml:space="preserve"> </v>
      </c>
      <c r="CD478" s="418">
        <f>CA478-CB478</f>
        <v>-771.60916954639697</v>
      </c>
    </row>
    <row r="479" spans="1:82" s="26" customFormat="1" ht="9" customHeight="1">
      <c r="A479" s="368">
        <v>106</v>
      </c>
      <c r="B479" s="179" t="s">
        <v>719</v>
      </c>
      <c r="C479" s="396">
        <v>1312.2</v>
      </c>
      <c r="D479" s="396"/>
      <c r="E479" s="403"/>
      <c r="F479" s="403"/>
      <c r="G479" s="184">
        <f t="shared" si="451"/>
        <v>2364855.89</v>
      </c>
      <c r="H479" s="361">
        <f t="shared" si="447"/>
        <v>0</v>
      </c>
      <c r="I479" s="190">
        <v>0</v>
      </c>
      <c r="J479" s="190">
        <v>0</v>
      </c>
      <c r="K479" s="190">
        <v>0</v>
      </c>
      <c r="L479" s="190">
        <v>0</v>
      </c>
      <c r="M479" s="190">
        <v>0</v>
      </c>
      <c r="N479" s="361">
        <v>0</v>
      </c>
      <c r="O479" s="361">
        <v>0</v>
      </c>
      <c r="P479" s="361">
        <v>0</v>
      </c>
      <c r="Q479" s="361">
        <v>0</v>
      </c>
      <c r="R479" s="361">
        <v>0</v>
      </c>
      <c r="S479" s="361">
        <v>0</v>
      </c>
      <c r="T479" s="103">
        <v>0</v>
      </c>
      <c r="U479" s="361">
        <v>0</v>
      </c>
      <c r="V479" s="403" t="s">
        <v>976</v>
      </c>
      <c r="W479" s="380">
        <v>544</v>
      </c>
      <c r="X479" s="361">
        <v>2279786.65</v>
      </c>
      <c r="Y479" s="380">
        <v>0</v>
      </c>
      <c r="Z479" s="380">
        <v>0</v>
      </c>
      <c r="AA479" s="380">
        <v>0</v>
      </c>
      <c r="AB479" s="380">
        <v>0</v>
      </c>
      <c r="AC479" s="380">
        <v>0</v>
      </c>
      <c r="AD479" s="380">
        <v>0</v>
      </c>
      <c r="AE479" s="380">
        <v>0</v>
      </c>
      <c r="AF479" s="380">
        <v>0</v>
      </c>
      <c r="AG479" s="380">
        <v>0</v>
      </c>
      <c r="AH479" s="380">
        <v>0</v>
      </c>
      <c r="AI479" s="380">
        <v>0</v>
      </c>
      <c r="AJ479" s="380">
        <v>66375.509999999995</v>
      </c>
      <c r="AK479" s="380">
        <v>18693.73</v>
      </c>
      <c r="AL479" s="380">
        <v>0</v>
      </c>
      <c r="AN479" s="390">
        <f>I479/'Приложение 1.1'!I477</f>
        <v>0</v>
      </c>
      <c r="AO479" s="390" t="e">
        <f t="shared" si="418"/>
        <v>#DIV/0!</v>
      </c>
      <c r="AP479" s="390" t="e">
        <f t="shared" si="419"/>
        <v>#DIV/0!</v>
      </c>
      <c r="AQ479" s="390" t="e">
        <f t="shared" si="420"/>
        <v>#DIV/0!</v>
      </c>
      <c r="AR479" s="390" t="e">
        <f t="shared" si="421"/>
        <v>#DIV/0!</v>
      </c>
      <c r="AS479" s="390" t="e">
        <f t="shared" si="422"/>
        <v>#DIV/0!</v>
      </c>
      <c r="AT479" s="390" t="e">
        <f t="shared" si="423"/>
        <v>#DIV/0!</v>
      </c>
      <c r="AU479" s="390">
        <f t="shared" si="424"/>
        <v>4190.7842830882355</v>
      </c>
      <c r="AV479" s="390" t="e">
        <f t="shared" si="425"/>
        <v>#DIV/0!</v>
      </c>
      <c r="AW479" s="390" t="e">
        <f t="shared" si="426"/>
        <v>#DIV/0!</v>
      </c>
      <c r="AX479" s="390" t="e">
        <f t="shared" si="427"/>
        <v>#DIV/0!</v>
      </c>
      <c r="AY479" s="390">
        <f>AI479/'Приложение 1.1'!J477</f>
        <v>0</v>
      </c>
      <c r="AZ479" s="390">
        <v>766.59</v>
      </c>
      <c r="BA479" s="390">
        <v>2173.62</v>
      </c>
      <c r="BB479" s="390">
        <v>891.36</v>
      </c>
      <c r="BC479" s="390">
        <v>860.72</v>
      </c>
      <c r="BD479" s="390">
        <v>1699.83</v>
      </c>
      <c r="BE479" s="390">
        <v>1134.04</v>
      </c>
      <c r="BF479" s="390">
        <v>2338035</v>
      </c>
      <c r="BG479" s="390">
        <f t="shared" si="428"/>
        <v>4644</v>
      </c>
      <c r="BH479" s="390">
        <v>9186</v>
      </c>
      <c r="BI479" s="390">
        <v>3559.09</v>
      </c>
      <c r="BJ479" s="390">
        <v>6295.55</v>
      </c>
      <c r="BK479" s="390">
        <f t="shared" si="429"/>
        <v>934101.09</v>
      </c>
      <c r="BL479" s="391" t="str">
        <f t="shared" si="430"/>
        <v xml:space="preserve"> </v>
      </c>
      <c r="BM479" s="391" t="e">
        <f t="shared" si="431"/>
        <v>#DIV/0!</v>
      </c>
      <c r="BN479" s="391" t="e">
        <f t="shared" si="432"/>
        <v>#DIV/0!</v>
      </c>
      <c r="BO479" s="391" t="e">
        <f t="shared" si="433"/>
        <v>#DIV/0!</v>
      </c>
      <c r="BP479" s="391" t="e">
        <f t="shared" si="434"/>
        <v>#DIV/0!</v>
      </c>
      <c r="BQ479" s="391" t="e">
        <f t="shared" si="435"/>
        <v>#DIV/0!</v>
      </c>
      <c r="BR479" s="391" t="e">
        <f t="shared" si="436"/>
        <v>#DIV/0!</v>
      </c>
      <c r="BS479" s="391" t="str">
        <f t="shared" si="437"/>
        <v xml:space="preserve"> </v>
      </c>
      <c r="BT479" s="391" t="e">
        <f t="shared" si="438"/>
        <v>#DIV/0!</v>
      </c>
      <c r="BU479" s="391" t="e">
        <f t="shared" si="439"/>
        <v>#DIV/0!</v>
      </c>
      <c r="BV479" s="391" t="e">
        <f t="shared" si="440"/>
        <v>#DIV/0!</v>
      </c>
      <c r="BW479" s="391" t="str">
        <f t="shared" si="441"/>
        <v xml:space="preserve"> </v>
      </c>
      <c r="BY479" s="388">
        <f t="shared" si="442"/>
        <v>2.8067465032721293</v>
      </c>
      <c r="BZ479" s="392">
        <f t="shared" si="443"/>
        <v>0.79048072565639504</v>
      </c>
      <c r="CA479" s="393">
        <f t="shared" si="444"/>
        <v>4347.1615625000004</v>
      </c>
      <c r="CB479" s="390">
        <f t="shared" si="445"/>
        <v>4852.9799999999996</v>
      </c>
      <c r="CC479" s="18" t="str">
        <f t="shared" si="446"/>
        <v xml:space="preserve"> </v>
      </c>
    </row>
    <row r="480" spans="1:82" s="26" customFormat="1" ht="9" customHeight="1">
      <c r="A480" s="368">
        <v>107</v>
      </c>
      <c r="B480" s="179" t="s">
        <v>720</v>
      </c>
      <c r="C480" s="396">
        <v>2222.3000000000002</v>
      </c>
      <c r="D480" s="396"/>
      <c r="E480" s="403"/>
      <c r="F480" s="403"/>
      <c r="G480" s="184">
        <f>ROUND(H480+AI480+AJ480+AK480,2)</f>
        <v>4355735.0599999996</v>
      </c>
      <c r="H480" s="361">
        <f t="shared" si="447"/>
        <v>4155583.2</v>
      </c>
      <c r="I480" s="190">
        <v>2503197.6</v>
      </c>
      <c r="J480" s="190">
        <v>0</v>
      </c>
      <c r="K480" s="190">
        <v>0</v>
      </c>
      <c r="L480" s="190">
        <v>0</v>
      </c>
      <c r="M480" s="190">
        <v>0</v>
      </c>
      <c r="N480" s="361">
        <v>645.15</v>
      </c>
      <c r="O480" s="361">
        <v>510800.4</v>
      </c>
      <c r="P480" s="361">
        <v>623.15</v>
      </c>
      <c r="Q480" s="361">
        <v>536288.4</v>
      </c>
      <c r="R480" s="361">
        <v>594.07000000000005</v>
      </c>
      <c r="S480" s="361">
        <v>605296.80000000005</v>
      </c>
      <c r="T480" s="103">
        <v>0</v>
      </c>
      <c r="U480" s="361">
        <v>0</v>
      </c>
      <c r="V480" s="403"/>
      <c r="W480" s="380">
        <v>0</v>
      </c>
      <c r="X480" s="361">
        <f>ROUND(IF(V480="СК",4852.98,5055.69)*0.955*0.73*W480,2)</f>
        <v>0</v>
      </c>
      <c r="Y480" s="380">
        <v>0</v>
      </c>
      <c r="Z480" s="380">
        <v>0</v>
      </c>
      <c r="AA480" s="380">
        <v>0</v>
      </c>
      <c r="AB480" s="380">
        <v>0</v>
      </c>
      <c r="AC480" s="380">
        <v>0</v>
      </c>
      <c r="AD480" s="380">
        <v>0</v>
      </c>
      <c r="AE480" s="380">
        <v>0</v>
      </c>
      <c r="AF480" s="380">
        <v>0</v>
      </c>
      <c r="AG480" s="380">
        <v>0</v>
      </c>
      <c r="AH480" s="380">
        <v>0</v>
      </c>
      <c r="AI480" s="380">
        <v>45712.800000000003</v>
      </c>
      <c r="AJ480" s="380">
        <v>102787.2</v>
      </c>
      <c r="AK480" s="380">
        <v>51651.86</v>
      </c>
      <c r="AL480" s="380">
        <v>0</v>
      </c>
      <c r="AN480" s="390">
        <f>I480/'Приложение 1.1'!I478</f>
        <v>631.75367841909997</v>
      </c>
      <c r="AO480" s="390" t="e">
        <f t="shared" si="418"/>
        <v>#DIV/0!</v>
      </c>
      <c r="AP480" s="390" t="e">
        <f t="shared" si="419"/>
        <v>#DIV/0!</v>
      </c>
      <c r="AQ480" s="390">
        <f t="shared" si="420"/>
        <v>791.75447570332483</v>
      </c>
      <c r="AR480" s="390">
        <f t="shared" si="421"/>
        <v>860.6088421728316</v>
      </c>
      <c r="AS480" s="390">
        <f t="shared" si="422"/>
        <v>1018.8981096503779</v>
      </c>
      <c r="AT480" s="390" t="e">
        <f t="shared" si="423"/>
        <v>#DIV/0!</v>
      </c>
      <c r="AU480" s="390" t="e">
        <f t="shared" si="424"/>
        <v>#DIV/0!</v>
      </c>
      <c r="AV480" s="390" t="e">
        <f t="shared" si="425"/>
        <v>#DIV/0!</v>
      </c>
      <c r="AW480" s="390" t="e">
        <f t="shared" si="426"/>
        <v>#DIV/0!</v>
      </c>
      <c r="AX480" s="390" t="e">
        <f t="shared" si="427"/>
        <v>#DIV/0!</v>
      </c>
      <c r="AY480" s="390">
        <f>AI480/'Приложение 1.1'!J478</f>
        <v>20.570040048598297</v>
      </c>
      <c r="AZ480" s="390">
        <v>766.59</v>
      </c>
      <c r="BA480" s="390">
        <v>2173.62</v>
      </c>
      <c r="BB480" s="390">
        <v>891.36</v>
      </c>
      <c r="BC480" s="390">
        <v>860.72</v>
      </c>
      <c r="BD480" s="390">
        <v>1699.83</v>
      </c>
      <c r="BE480" s="390">
        <v>1134.04</v>
      </c>
      <c r="BF480" s="390">
        <v>2338035</v>
      </c>
      <c r="BG480" s="390">
        <f t="shared" si="428"/>
        <v>4644</v>
      </c>
      <c r="BH480" s="390">
        <v>9186</v>
      </c>
      <c r="BI480" s="390">
        <v>3559.09</v>
      </c>
      <c r="BJ480" s="390">
        <v>6295.55</v>
      </c>
      <c r="BK480" s="390">
        <f t="shared" si="429"/>
        <v>934101.09</v>
      </c>
      <c r="BL480" s="391" t="str">
        <f t="shared" si="430"/>
        <v xml:space="preserve"> </v>
      </c>
      <c r="BM480" s="391" t="e">
        <f t="shared" si="431"/>
        <v>#DIV/0!</v>
      </c>
      <c r="BN480" s="391" t="e">
        <f t="shared" si="432"/>
        <v>#DIV/0!</v>
      </c>
      <c r="BO480" s="391" t="str">
        <f t="shared" si="433"/>
        <v xml:space="preserve"> </v>
      </c>
      <c r="BP480" s="391" t="str">
        <f t="shared" si="434"/>
        <v xml:space="preserve"> </v>
      </c>
      <c r="BQ480" s="391" t="str">
        <f t="shared" si="435"/>
        <v xml:space="preserve"> </v>
      </c>
      <c r="BR480" s="391" t="e">
        <f t="shared" si="436"/>
        <v>#DIV/0!</v>
      </c>
      <c r="BS480" s="391" t="e">
        <f t="shared" si="437"/>
        <v>#DIV/0!</v>
      </c>
      <c r="BT480" s="391" t="e">
        <f t="shared" si="438"/>
        <v>#DIV/0!</v>
      </c>
      <c r="BU480" s="391" t="e">
        <f t="shared" si="439"/>
        <v>#DIV/0!</v>
      </c>
      <c r="BV480" s="391" t="e">
        <f t="shared" si="440"/>
        <v>#DIV/0!</v>
      </c>
      <c r="BW480" s="391" t="str">
        <f t="shared" si="441"/>
        <v xml:space="preserve"> </v>
      </c>
      <c r="BY480" s="388">
        <f t="shared" si="442"/>
        <v>2.3598129496884508</v>
      </c>
      <c r="BZ480" s="392">
        <f t="shared" si="443"/>
        <v>1.1858356692612981</v>
      </c>
      <c r="CA480" s="393" t="e">
        <f t="shared" si="444"/>
        <v>#DIV/0!</v>
      </c>
      <c r="CB480" s="390">
        <f t="shared" si="445"/>
        <v>4852.9799999999996</v>
      </c>
      <c r="CC480" s="18" t="e">
        <f t="shared" si="446"/>
        <v>#DIV/0!</v>
      </c>
    </row>
    <row r="481" spans="1:82" s="26" customFormat="1" ht="9" customHeight="1">
      <c r="A481" s="368">
        <v>108</v>
      </c>
      <c r="B481" s="179" t="s">
        <v>721</v>
      </c>
      <c r="C481" s="396">
        <v>3787.2</v>
      </c>
      <c r="D481" s="396"/>
      <c r="E481" s="403"/>
      <c r="F481" s="403"/>
      <c r="G481" s="184">
        <f t="shared" si="451"/>
        <v>7668580.8200000003</v>
      </c>
      <c r="H481" s="361">
        <f t="shared" si="447"/>
        <v>0</v>
      </c>
      <c r="I481" s="190">
        <v>0</v>
      </c>
      <c r="J481" s="190">
        <v>0</v>
      </c>
      <c r="K481" s="190">
        <v>0</v>
      </c>
      <c r="L481" s="190">
        <v>0</v>
      </c>
      <c r="M481" s="190">
        <v>0</v>
      </c>
      <c r="N481" s="361">
        <v>0</v>
      </c>
      <c r="O481" s="361">
        <v>0</v>
      </c>
      <c r="P481" s="361">
        <v>0</v>
      </c>
      <c r="Q481" s="361">
        <v>0</v>
      </c>
      <c r="R481" s="361">
        <v>0</v>
      </c>
      <c r="S481" s="361">
        <v>0</v>
      </c>
      <c r="T481" s="103">
        <v>0</v>
      </c>
      <c r="U481" s="361">
        <v>0</v>
      </c>
      <c r="V481" s="403" t="s">
        <v>976</v>
      </c>
      <c r="W481" s="380">
        <v>1606</v>
      </c>
      <c r="X481" s="361">
        <v>7411173</v>
      </c>
      <c r="Y481" s="380">
        <v>0</v>
      </c>
      <c r="Z481" s="380">
        <v>0</v>
      </c>
      <c r="AA481" s="380">
        <v>0</v>
      </c>
      <c r="AB481" s="380">
        <v>0</v>
      </c>
      <c r="AC481" s="380">
        <v>0</v>
      </c>
      <c r="AD481" s="380">
        <v>0</v>
      </c>
      <c r="AE481" s="380">
        <v>0</v>
      </c>
      <c r="AF481" s="380">
        <v>0</v>
      </c>
      <c r="AG481" s="380">
        <v>0</v>
      </c>
      <c r="AH481" s="380">
        <v>0</v>
      </c>
      <c r="AI481" s="380">
        <v>0</v>
      </c>
      <c r="AJ481" s="380">
        <v>200843.16</v>
      </c>
      <c r="AK481" s="380">
        <v>56564.66</v>
      </c>
      <c r="AL481" s="380">
        <v>0</v>
      </c>
      <c r="AN481" s="390">
        <f>I481/'Приложение 1.1'!I479</f>
        <v>0</v>
      </c>
      <c r="AO481" s="390" t="e">
        <f t="shared" si="418"/>
        <v>#DIV/0!</v>
      </c>
      <c r="AP481" s="390" t="e">
        <f t="shared" si="419"/>
        <v>#DIV/0!</v>
      </c>
      <c r="AQ481" s="390" t="e">
        <f t="shared" si="420"/>
        <v>#DIV/0!</v>
      </c>
      <c r="AR481" s="390" t="e">
        <f t="shared" si="421"/>
        <v>#DIV/0!</v>
      </c>
      <c r="AS481" s="390" t="e">
        <f t="shared" si="422"/>
        <v>#DIV/0!</v>
      </c>
      <c r="AT481" s="390" t="e">
        <f t="shared" si="423"/>
        <v>#DIV/0!</v>
      </c>
      <c r="AU481" s="390">
        <f t="shared" si="424"/>
        <v>4614.678082191781</v>
      </c>
      <c r="AV481" s="390" t="e">
        <f t="shared" si="425"/>
        <v>#DIV/0!</v>
      </c>
      <c r="AW481" s="390" t="e">
        <f t="shared" si="426"/>
        <v>#DIV/0!</v>
      </c>
      <c r="AX481" s="390" t="e">
        <f t="shared" si="427"/>
        <v>#DIV/0!</v>
      </c>
      <c r="AY481" s="390">
        <f>AI481/'Приложение 1.1'!J479</f>
        <v>0</v>
      </c>
      <c r="AZ481" s="390">
        <v>766.59</v>
      </c>
      <c r="BA481" s="390">
        <v>2173.62</v>
      </c>
      <c r="BB481" s="390">
        <v>891.36</v>
      </c>
      <c r="BC481" s="390">
        <v>860.72</v>
      </c>
      <c r="BD481" s="390">
        <v>1699.83</v>
      </c>
      <c r="BE481" s="390">
        <v>1134.04</v>
      </c>
      <c r="BF481" s="390">
        <v>2338035</v>
      </c>
      <c r="BG481" s="390">
        <f t="shared" si="428"/>
        <v>4644</v>
      </c>
      <c r="BH481" s="390">
        <v>9186</v>
      </c>
      <c r="BI481" s="390">
        <v>3559.09</v>
      </c>
      <c r="BJ481" s="390">
        <v>6295.55</v>
      </c>
      <c r="BK481" s="390">
        <f t="shared" si="429"/>
        <v>934101.09</v>
      </c>
      <c r="BL481" s="391" t="str">
        <f t="shared" si="430"/>
        <v xml:space="preserve"> </v>
      </c>
      <c r="BM481" s="391" t="e">
        <f t="shared" si="431"/>
        <v>#DIV/0!</v>
      </c>
      <c r="BN481" s="391" t="e">
        <f t="shared" si="432"/>
        <v>#DIV/0!</v>
      </c>
      <c r="BO481" s="391" t="e">
        <f t="shared" si="433"/>
        <v>#DIV/0!</v>
      </c>
      <c r="BP481" s="391" t="e">
        <f t="shared" si="434"/>
        <v>#DIV/0!</v>
      </c>
      <c r="BQ481" s="391" t="e">
        <f t="shared" si="435"/>
        <v>#DIV/0!</v>
      </c>
      <c r="BR481" s="391" t="e">
        <f t="shared" si="436"/>
        <v>#DIV/0!</v>
      </c>
      <c r="BS481" s="391" t="str">
        <f t="shared" si="437"/>
        <v xml:space="preserve"> </v>
      </c>
      <c r="BT481" s="391" t="e">
        <f t="shared" si="438"/>
        <v>#DIV/0!</v>
      </c>
      <c r="BU481" s="391" t="e">
        <f t="shared" si="439"/>
        <v>#DIV/0!</v>
      </c>
      <c r="BV481" s="391" t="e">
        <f t="shared" si="440"/>
        <v>#DIV/0!</v>
      </c>
      <c r="BW481" s="391" t="str">
        <f t="shared" si="441"/>
        <v xml:space="preserve"> </v>
      </c>
      <c r="BY481" s="388">
        <f t="shared" si="442"/>
        <v>2.6190394900213101</v>
      </c>
      <c r="BZ481" s="392">
        <f t="shared" si="443"/>
        <v>0.73761575091543474</v>
      </c>
      <c r="CA481" s="393">
        <f t="shared" si="444"/>
        <v>4774.9569240348692</v>
      </c>
      <c r="CB481" s="390">
        <f t="shared" si="445"/>
        <v>4852.9799999999996</v>
      </c>
      <c r="CC481" s="18" t="str">
        <f t="shared" si="446"/>
        <v xml:space="preserve"> </v>
      </c>
    </row>
    <row r="482" spans="1:82" s="26" customFormat="1" ht="9" customHeight="1">
      <c r="A482" s="368">
        <v>109</v>
      </c>
      <c r="B482" s="179" t="s">
        <v>722</v>
      </c>
      <c r="C482" s="396">
        <v>10213</v>
      </c>
      <c r="D482" s="396"/>
      <c r="E482" s="403"/>
      <c r="F482" s="403"/>
      <c r="G482" s="184">
        <f t="shared" si="451"/>
        <v>11416600.59</v>
      </c>
      <c r="H482" s="361">
        <f t="shared" si="447"/>
        <v>0</v>
      </c>
      <c r="I482" s="190">
        <v>0</v>
      </c>
      <c r="J482" s="190">
        <v>0</v>
      </c>
      <c r="K482" s="190">
        <v>0</v>
      </c>
      <c r="L482" s="190">
        <v>0</v>
      </c>
      <c r="M482" s="190">
        <v>0</v>
      </c>
      <c r="N482" s="361">
        <v>0</v>
      </c>
      <c r="O482" s="361">
        <v>0</v>
      </c>
      <c r="P482" s="361">
        <v>0</v>
      </c>
      <c r="Q482" s="361">
        <v>0</v>
      </c>
      <c r="R482" s="361">
        <v>0</v>
      </c>
      <c r="S482" s="361">
        <v>0</v>
      </c>
      <c r="T482" s="103">
        <v>0</v>
      </c>
      <c r="U482" s="361">
        <v>0</v>
      </c>
      <c r="V482" s="403" t="s">
        <v>975</v>
      </c>
      <c r="W482" s="380">
        <v>2490.23</v>
      </c>
      <c r="X482" s="361">
        <v>10978690.699999999</v>
      </c>
      <c r="Y482" s="380">
        <v>0</v>
      </c>
      <c r="Z482" s="380">
        <v>0</v>
      </c>
      <c r="AA482" s="380">
        <v>0</v>
      </c>
      <c r="AB482" s="380">
        <v>0</v>
      </c>
      <c r="AC482" s="380">
        <v>0</v>
      </c>
      <c r="AD482" s="380">
        <v>0</v>
      </c>
      <c r="AE482" s="380">
        <v>0</v>
      </c>
      <c r="AF482" s="380">
        <v>0</v>
      </c>
      <c r="AG482" s="380">
        <v>0</v>
      </c>
      <c r="AH482" s="380">
        <v>0</v>
      </c>
      <c r="AI482" s="380">
        <v>0</v>
      </c>
      <c r="AJ482" s="380">
        <v>291939.93</v>
      </c>
      <c r="AK482" s="380">
        <v>145969.96</v>
      </c>
      <c r="AL482" s="380">
        <v>0</v>
      </c>
      <c r="AN482" s="390">
        <f>I482/'Приложение 1.1'!I480</f>
        <v>0</v>
      </c>
      <c r="AO482" s="390" t="e">
        <f t="shared" si="418"/>
        <v>#DIV/0!</v>
      </c>
      <c r="AP482" s="390" t="e">
        <f t="shared" si="419"/>
        <v>#DIV/0!</v>
      </c>
      <c r="AQ482" s="390" t="e">
        <f t="shared" si="420"/>
        <v>#DIV/0!</v>
      </c>
      <c r="AR482" s="390" t="e">
        <f t="shared" si="421"/>
        <v>#DIV/0!</v>
      </c>
      <c r="AS482" s="390" t="e">
        <f t="shared" si="422"/>
        <v>#DIV/0!</v>
      </c>
      <c r="AT482" s="390" t="e">
        <f t="shared" si="423"/>
        <v>#DIV/0!</v>
      </c>
      <c r="AU482" s="390">
        <f t="shared" si="424"/>
        <v>4408.7055010982922</v>
      </c>
      <c r="AV482" s="390" t="e">
        <f t="shared" si="425"/>
        <v>#DIV/0!</v>
      </c>
      <c r="AW482" s="390" t="e">
        <f t="shared" si="426"/>
        <v>#DIV/0!</v>
      </c>
      <c r="AX482" s="390" t="e">
        <f t="shared" si="427"/>
        <v>#DIV/0!</v>
      </c>
      <c r="AY482" s="390">
        <f>AI482/'Приложение 1.1'!J480</f>
        <v>0</v>
      </c>
      <c r="AZ482" s="390">
        <v>766.59</v>
      </c>
      <c r="BA482" s="390">
        <v>2173.62</v>
      </c>
      <c r="BB482" s="390">
        <v>891.36</v>
      </c>
      <c r="BC482" s="390">
        <v>860.72</v>
      </c>
      <c r="BD482" s="390">
        <v>1699.83</v>
      </c>
      <c r="BE482" s="390">
        <v>1134.04</v>
      </c>
      <c r="BF482" s="390">
        <v>2338035</v>
      </c>
      <c r="BG482" s="390">
        <f t="shared" si="428"/>
        <v>4837.9799999999996</v>
      </c>
      <c r="BH482" s="390">
        <v>9186</v>
      </c>
      <c r="BI482" s="390">
        <v>3559.09</v>
      </c>
      <c r="BJ482" s="390">
        <v>6295.55</v>
      </c>
      <c r="BK482" s="390">
        <f t="shared" si="429"/>
        <v>934101.09</v>
      </c>
      <c r="BL482" s="391" t="str">
        <f t="shared" si="430"/>
        <v xml:space="preserve"> </v>
      </c>
      <c r="BM482" s="391" t="e">
        <f t="shared" si="431"/>
        <v>#DIV/0!</v>
      </c>
      <c r="BN482" s="391" t="e">
        <f t="shared" si="432"/>
        <v>#DIV/0!</v>
      </c>
      <c r="BO482" s="391" t="e">
        <f t="shared" si="433"/>
        <v>#DIV/0!</v>
      </c>
      <c r="BP482" s="391" t="e">
        <f t="shared" si="434"/>
        <v>#DIV/0!</v>
      </c>
      <c r="BQ482" s="391" t="e">
        <f t="shared" si="435"/>
        <v>#DIV/0!</v>
      </c>
      <c r="BR482" s="391" t="e">
        <f t="shared" si="436"/>
        <v>#DIV/0!</v>
      </c>
      <c r="BS482" s="391" t="str">
        <f t="shared" si="437"/>
        <v xml:space="preserve"> </v>
      </c>
      <c r="BT482" s="391" t="e">
        <f t="shared" si="438"/>
        <v>#DIV/0!</v>
      </c>
      <c r="BU482" s="391" t="e">
        <f t="shared" si="439"/>
        <v>#DIV/0!</v>
      </c>
      <c r="BV482" s="391" t="e">
        <f t="shared" si="440"/>
        <v>#DIV/0!</v>
      </c>
      <c r="BW482" s="391" t="str">
        <f t="shared" si="441"/>
        <v xml:space="preserve"> </v>
      </c>
      <c r="BY482" s="388">
        <f t="shared" si="442"/>
        <v>2.557152873121578</v>
      </c>
      <c r="BZ482" s="392">
        <f t="shared" si="443"/>
        <v>1.278576392764915</v>
      </c>
      <c r="CA482" s="393">
        <f t="shared" si="444"/>
        <v>4584.556683519193</v>
      </c>
      <c r="CB482" s="390">
        <f t="shared" si="445"/>
        <v>5055.6899999999996</v>
      </c>
      <c r="CC482" s="18" t="str">
        <f t="shared" si="446"/>
        <v xml:space="preserve"> </v>
      </c>
      <c r="CD482" s="418">
        <f>CA482-CB482</f>
        <v>-471.13331648080657</v>
      </c>
    </row>
    <row r="483" spans="1:82" s="26" customFormat="1" ht="9" customHeight="1">
      <c r="A483" s="368">
        <v>110</v>
      </c>
      <c r="B483" s="179" t="s">
        <v>723</v>
      </c>
      <c r="C483" s="396">
        <v>9363</v>
      </c>
      <c r="D483" s="396"/>
      <c r="E483" s="403"/>
      <c r="F483" s="403"/>
      <c r="G483" s="184">
        <f t="shared" si="451"/>
        <v>8556709.3300000001</v>
      </c>
      <c r="H483" s="361">
        <f t="shared" si="447"/>
        <v>0</v>
      </c>
      <c r="I483" s="190">
        <v>0</v>
      </c>
      <c r="J483" s="190">
        <v>0</v>
      </c>
      <c r="K483" s="190">
        <v>0</v>
      </c>
      <c r="L483" s="190">
        <v>0</v>
      </c>
      <c r="M483" s="190">
        <v>0</v>
      </c>
      <c r="N483" s="361">
        <v>0</v>
      </c>
      <c r="O483" s="361">
        <v>0</v>
      </c>
      <c r="P483" s="361">
        <v>0</v>
      </c>
      <c r="Q483" s="361">
        <v>0</v>
      </c>
      <c r="R483" s="361">
        <v>0</v>
      </c>
      <c r="S483" s="361">
        <v>0</v>
      </c>
      <c r="T483" s="103">
        <v>0</v>
      </c>
      <c r="U483" s="361">
        <v>0</v>
      </c>
      <c r="V483" s="403" t="s">
        <v>975</v>
      </c>
      <c r="W483" s="380">
        <v>2601</v>
      </c>
      <c r="X483" s="361">
        <v>8215444.5</v>
      </c>
      <c r="Y483" s="380">
        <v>0</v>
      </c>
      <c r="Z483" s="380">
        <v>0</v>
      </c>
      <c r="AA483" s="380">
        <v>0</v>
      </c>
      <c r="AB483" s="380">
        <v>0</v>
      </c>
      <c r="AC483" s="380">
        <v>0</v>
      </c>
      <c r="AD483" s="380">
        <v>0</v>
      </c>
      <c r="AE483" s="380">
        <v>0</v>
      </c>
      <c r="AF483" s="380">
        <v>0</v>
      </c>
      <c r="AG483" s="380">
        <v>0</v>
      </c>
      <c r="AH483" s="380">
        <v>0</v>
      </c>
      <c r="AI483" s="380">
        <v>0</v>
      </c>
      <c r="AJ483" s="380">
        <v>263296.77</v>
      </c>
      <c r="AK483" s="380">
        <v>77968.06</v>
      </c>
      <c r="AL483" s="380">
        <v>0</v>
      </c>
      <c r="AN483" s="390">
        <f>I483/'Приложение 1.1'!I481</f>
        <v>0</v>
      </c>
      <c r="AO483" s="390" t="e">
        <f t="shared" si="418"/>
        <v>#DIV/0!</v>
      </c>
      <c r="AP483" s="390" t="e">
        <f t="shared" si="419"/>
        <v>#DIV/0!</v>
      </c>
      <c r="AQ483" s="390" t="e">
        <f t="shared" si="420"/>
        <v>#DIV/0!</v>
      </c>
      <c r="AR483" s="390" t="e">
        <f t="shared" si="421"/>
        <v>#DIV/0!</v>
      </c>
      <c r="AS483" s="390" t="e">
        <f t="shared" si="422"/>
        <v>#DIV/0!</v>
      </c>
      <c r="AT483" s="390" t="e">
        <f t="shared" si="423"/>
        <v>#DIV/0!</v>
      </c>
      <c r="AU483" s="390">
        <f t="shared" si="424"/>
        <v>3158.5715109573239</v>
      </c>
      <c r="AV483" s="390" t="e">
        <f t="shared" si="425"/>
        <v>#DIV/0!</v>
      </c>
      <c r="AW483" s="390" t="e">
        <f t="shared" si="426"/>
        <v>#DIV/0!</v>
      </c>
      <c r="AX483" s="390" t="e">
        <f t="shared" si="427"/>
        <v>#DIV/0!</v>
      </c>
      <c r="AY483" s="390">
        <f>AI483/'Приложение 1.1'!J481</f>
        <v>0</v>
      </c>
      <c r="AZ483" s="390">
        <v>766.59</v>
      </c>
      <c r="BA483" s="390">
        <v>2173.62</v>
      </c>
      <c r="BB483" s="390">
        <v>891.36</v>
      </c>
      <c r="BC483" s="390">
        <v>860.72</v>
      </c>
      <c r="BD483" s="390">
        <v>1699.83</v>
      </c>
      <c r="BE483" s="390">
        <v>1134.04</v>
      </c>
      <c r="BF483" s="390">
        <v>2338035</v>
      </c>
      <c r="BG483" s="390">
        <f t="shared" si="428"/>
        <v>4837.9799999999996</v>
      </c>
      <c r="BH483" s="390">
        <v>9186</v>
      </c>
      <c r="BI483" s="390">
        <v>3559.09</v>
      </c>
      <c r="BJ483" s="390">
        <v>6295.55</v>
      </c>
      <c r="BK483" s="390">
        <f t="shared" si="429"/>
        <v>934101.09</v>
      </c>
      <c r="BL483" s="391" t="str">
        <f t="shared" si="430"/>
        <v xml:space="preserve"> </v>
      </c>
      <c r="BM483" s="391" t="e">
        <f t="shared" si="431"/>
        <v>#DIV/0!</v>
      </c>
      <c r="BN483" s="391" t="e">
        <f t="shared" si="432"/>
        <v>#DIV/0!</v>
      </c>
      <c r="BO483" s="391" t="e">
        <f t="shared" si="433"/>
        <v>#DIV/0!</v>
      </c>
      <c r="BP483" s="391" t="e">
        <f t="shared" si="434"/>
        <v>#DIV/0!</v>
      </c>
      <c r="BQ483" s="391" t="e">
        <f t="shared" si="435"/>
        <v>#DIV/0!</v>
      </c>
      <c r="BR483" s="391" t="e">
        <f t="shared" si="436"/>
        <v>#DIV/0!</v>
      </c>
      <c r="BS483" s="391" t="str">
        <f t="shared" si="437"/>
        <v xml:space="preserve"> </v>
      </c>
      <c r="BT483" s="391" t="e">
        <f t="shared" si="438"/>
        <v>#DIV/0!</v>
      </c>
      <c r="BU483" s="391" t="e">
        <f t="shared" si="439"/>
        <v>#DIV/0!</v>
      </c>
      <c r="BV483" s="391" t="e">
        <f t="shared" si="440"/>
        <v>#DIV/0!</v>
      </c>
      <c r="BW483" s="391" t="str">
        <f t="shared" si="441"/>
        <v xml:space="preserve"> </v>
      </c>
      <c r="BY483" s="388">
        <f t="shared" si="442"/>
        <v>3.0770797493012427</v>
      </c>
      <c r="BZ483" s="392">
        <f t="shared" si="443"/>
        <v>0.91119210660390637</v>
      </c>
      <c r="CA483" s="393">
        <f t="shared" si="444"/>
        <v>3289.7767512495193</v>
      </c>
      <c r="CB483" s="390">
        <f t="shared" si="445"/>
        <v>5055.6899999999996</v>
      </c>
      <c r="CC483" s="18" t="str">
        <f t="shared" si="446"/>
        <v xml:space="preserve"> </v>
      </c>
    </row>
    <row r="484" spans="1:82" s="26" customFormat="1" ht="9" customHeight="1">
      <c r="A484" s="368">
        <v>111</v>
      </c>
      <c r="B484" s="179" t="s">
        <v>724</v>
      </c>
      <c r="C484" s="396">
        <v>3306</v>
      </c>
      <c r="D484" s="396"/>
      <c r="E484" s="403"/>
      <c r="F484" s="403"/>
      <c r="G484" s="184">
        <f t="shared" si="451"/>
        <v>3265662.9</v>
      </c>
      <c r="H484" s="361">
        <f t="shared" si="447"/>
        <v>0</v>
      </c>
      <c r="I484" s="190">
        <v>0</v>
      </c>
      <c r="J484" s="190">
        <v>0</v>
      </c>
      <c r="K484" s="190">
        <v>0</v>
      </c>
      <c r="L484" s="190">
        <v>0</v>
      </c>
      <c r="M484" s="190">
        <v>0</v>
      </c>
      <c r="N484" s="361">
        <v>0</v>
      </c>
      <c r="O484" s="361">
        <v>0</v>
      </c>
      <c r="P484" s="361">
        <v>0</v>
      </c>
      <c r="Q484" s="361">
        <v>0</v>
      </c>
      <c r="R484" s="361">
        <v>0</v>
      </c>
      <c r="S484" s="361">
        <v>0</v>
      </c>
      <c r="T484" s="103">
        <v>0</v>
      </c>
      <c r="U484" s="361">
        <v>0</v>
      </c>
      <c r="V484" s="403" t="s">
        <v>975</v>
      </c>
      <c r="W484" s="380">
        <v>917.1</v>
      </c>
      <c r="X484" s="361">
        <v>3135858</v>
      </c>
      <c r="Y484" s="380">
        <v>0</v>
      </c>
      <c r="Z484" s="380">
        <v>0</v>
      </c>
      <c r="AA484" s="380">
        <v>0</v>
      </c>
      <c r="AB484" s="380">
        <v>0</v>
      </c>
      <c r="AC484" s="380">
        <v>0</v>
      </c>
      <c r="AD484" s="380">
        <v>0</v>
      </c>
      <c r="AE484" s="380">
        <v>0</v>
      </c>
      <c r="AF484" s="380">
        <v>0</v>
      </c>
      <c r="AG484" s="380">
        <v>0</v>
      </c>
      <c r="AH484" s="380">
        <v>0</v>
      </c>
      <c r="AI484" s="380">
        <v>0</v>
      </c>
      <c r="AJ484" s="380">
        <v>91437.79</v>
      </c>
      <c r="AK484" s="380">
        <v>38367.11</v>
      </c>
      <c r="AL484" s="380">
        <v>0</v>
      </c>
      <c r="AN484" s="390">
        <f>I484/'Приложение 1.1'!I482</f>
        <v>0</v>
      </c>
      <c r="AO484" s="390" t="e">
        <f t="shared" si="418"/>
        <v>#DIV/0!</v>
      </c>
      <c r="AP484" s="390" t="e">
        <f t="shared" si="419"/>
        <v>#DIV/0!</v>
      </c>
      <c r="AQ484" s="390" t="e">
        <f t="shared" si="420"/>
        <v>#DIV/0!</v>
      </c>
      <c r="AR484" s="390" t="e">
        <f t="shared" si="421"/>
        <v>#DIV/0!</v>
      </c>
      <c r="AS484" s="390" t="e">
        <f t="shared" si="422"/>
        <v>#DIV/0!</v>
      </c>
      <c r="AT484" s="390" t="e">
        <f t="shared" si="423"/>
        <v>#DIV/0!</v>
      </c>
      <c r="AU484" s="390">
        <f t="shared" si="424"/>
        <v>3419.3195943735686</v>
      </c>
      <c r="AV484" s="390" t="e">
        <f t="shared" si="425"/>
        <v>#DIV/0!</v>
      </c>
      <c r="AW484" s="390" t="e">
        <f t="shared" si="426"/>
        <v>#DIV/0!</v>
      </c>
      <c r="AX484" s="390" t="e">
        <f t="shared" si="427"/>
        <v>#DIV/0!</v>
      </c>
      <c r="AY484" s="390">
        <f>AI484/'Приложение 1.1'!J482</f>
        <v>0</v>
      </c>
      <c r="AZ484" s="390">
        <v>766.59</v>
      </c>
      <c r="BA484" s="390">
        <v>2173.62</v>
      </c>
      <c r="BB484" s="390">
        <v>891.36</v>
      </c>
      <c r="BC484" s="390">
        <v>860.72</v>
      </c>
      <c r="BD484" s="390">
        <v>1699.83</v>
      </c>
      <c r="BE484" s="390">
        <v>1134.04</v>
      </c>
      <c r="BF484" s="390">
        <v>2338035</v>
      </c>
      <c r="BG484" s="390">
        <f t="shared" si="428"/>
        <v>4837.9799999999996</v>
      </c>
      <c r="BH484" s="390">
        <v>9186</v>
      </c>
      <c r="BI484" s="390">
        <v>3559.09</v>
      </c>
      <c r="BJ484" s="390">
        <v>6295.55</v>
      </c>
      <c r="BK484" s="390">
        <f t="shared" si="429"/>
        <v>934101.09</v>
      </c>
      <c r="BL484" s="391" t="str">
        <f t="shared" si="430"/>
        <v xml:space="preserve"> </v>
      </c>
      <c r="BM484" s="391" t="e">
        <f t="shared" si="431"/>
        <v>#DIV/0!</v>
      </c>
      <c r="BN484" s="391" t="e">
        <f t="shared" si="432"/>
        <v>#DIV/0!</v>
      </c>
      <c r="BO484" s="391" t="e">
        <f t="shared" si="433"/>
        <v>#DIV/0!</v>
      </c>
      <c r="BP484" s="391" t="e">
        <f t="shared" si="434"/>
        <v>#DIV/0!</v>
      </c>
      <c r="BQ484" s="391" t="e">
        <f t="shared" si="435"/>
        <v>#DIV/0!</v>
      </c>
      <c r="BR484" s="391" t="e">
        <f t="shared" si="436"/>
        <v>#DIV/0!</v>
      </c>
      <c r="BS484" s="391" t="str">
        <f t="shared" si="437"/>
        <v xml:space="preserve"> </v>
      </c>
      <c r="BT484" s="391" t="e">
        <f t="shared" si="438"/>
        <v>#DIV/0!</v>
      </c>
      <c r="BU484" s="391" t="e">
        <f t="shared" si="439"/>
        <v>#DIV/0!</v>
      </c>
      <c r="BV484" s="391" t="e">
        <f t="shared" si="440"/>
        <v>#DIV/0!</v>
      </c>
      <c r="BW484" s="391" t="str">
        <f t="shared" si="441"/>
        <v xml:space="preserve"> </v>
      </c>
      <c r="BY484" s="388">
        <f t="shared" si="442"/>
        <v>2.7999763845802947</v>
      </c>
      <c r="BZ484" s="392">
        <f t="shared" si="443"/>
        <v>1.1748643743970022</v>
      </c>
      <c r="CA484" s="393">
        <f t="shared" si="444"/>
        <v>3560.8580307491002</v>
      </c>
      <c r="CB484" s="390">
        <f t="shared" si="445"/>
        <v>5055.6899999999996</v>
      </c>
      <c r="CC484" s="18" t="str">
        <f t="shared" si="446"/>
        <v xml:space="preserve"> </v>
      </c>
    </row>
    <row r="485" spans="1:82" s="26" customFormat="1" ht="9" customHeight="1">
      <c r="A485" s="368">
        <v>112</v>
      </c>
      <c r="B485" s="179" t="s">
        <v>725</v>
      </c>
      <c r="C485" s="396">
        <v>5609</v>
      </c>
      <c r="D485" s="396"/>
      <c r="E485" s="403"/>
      <c r="F485" s="403"/>
      <c r="G485" s="184">
        <f t="shared" si="451"/>
        <v>6338894.7000000002</v>
      </c>
      <c r="H485" s="361">
        <f t="shared" si="447"/>
        <v>0</v>
      </c>
      <c r="I485" s="190">
        <v>0</v>
      </c>
      <c r="J485" s="190">
        <v>0</v>
      </c>
      <c r="K485" s="190">
        <v>0</v>
      </c>
      <c r="L485" s="190">
        <v>0</v>
      </c>
      <c r="M485" s="190">
        <v>0</v>
      </c>
      <c r="N485" s="361">
        <v>0</v>
      </c>
      <c r="O485" s="361">
        <v>0</v>
      </c>
      <c r="P485" s="361">
        <v>0</v>
      </c>
      <c r="Q485" s="361">
        <v>0</v>
      </c>
      <c r="R485" s="361">
        <v>0</v>
      </c>
      <c r="S485" s="361">
        <v>0</v>
      </c>
      <c r="T485" s="103">
        <v>0</v>
      </c>
      <c r="U485" s="361">
        <v>0</v>
      </c>
      <c r="V485" s="403" t="s">
        <v>975</v>
      </c>
      <c r="W485" s="380">
        <v>1558.89</v>
      </c>
      <c r="X485" s="361">
        <v>6110094</v>
      </c>
      <c r="Y485" s="380">
        <v>0</v>
      </c>
      <c r="Z485" s="380">
        <v>0</v>
      </c>
      <c r="AA485" s="380">
        <v>0</v>
      </c>
      <c r="AB485" s="380">
        <v>0</v>
      </c>
      <c r="AC485" s="380">
        <v>0</v>
      </c>
      <c r="AD485" s="380">
        <v>0</v>
      </c>
      <c r="AE485" s="380">
        <v>0</v>
      </c>
      <c r="AF485" s="380">
        <v>0</v>
      </c>
      <c r="AG485" s="380">
        <v>0</v>
      </c>
      <c r="AH485" s="380">
        <v>0</v>
      </c>
      <c r="AI485" s="380">
        <v>0</v>
      </c>
      <c r="AJ485" s="380">
        <v>161172.88</v>
      </c>
      <c r="AK485" s="380">
        <v>67627.820000000007</v>
      </c>
      <c r="AL485" s="380">
        <v>0</v>
      </c>
      <c r="AN485" s="390">
        <f>I485/'Приложение 1.1'!I483</f>
        <v>0</v>
      </c>
      <c r="AO485" s="390" t="e">
        <f t="shared" si="418"/>
        <v>#DIV/0!</v>
      </c>
      <c r="AP485" s="390" t="e">
        <f t="shared" si="419"/>
        <v>#DIV/0!</v>
      </c>
      <c r="AQ485" s="390" t="e">
        <f t="shared" si="420"/>
        <v>#DIV/0!</v>
      </c>
      <c r="AR485" s="390" t="e">
        <f t="shared" si="421"/>
        <v>#DIV/0!</v>
      </c>
      <c r="AS485" s="390" t="e">
        <f t="shared" si="422"/>
        <v>#DIV/0!</v>
      </c>
      <c r="AT485" s="390" t="e">
        <f t="shared" si="423"/>
        <v>#DIV/0!</v>
      </c>
      <c r="AU485" s="390">
        <f t="shared" si="424"/>
        <v>3919.515809325866</v>
      </c>
      <c r="AV485" s="390" t="e">
        <f t="shared" si="425"/>
        <v>#DIV/0!</v>
      </c>
      <c r="AW485" s="390" t="e">
        <f t="shared" si="426"/>
        <v>#DIV/0!</v>
      </c>
      <c r="AX485" s="390" t="e">
        <f t="shared" si="427"/>
        <v>#DIV/0!</v>
      </c>
      <c r="AY485" s="390">
        <f>AI485/'Приложение 1.1'!J483</f>
        <v>0</v>
      </c>
      <c r="AZ485" s="390">
        <v>766.59</v>
      </c>
      <c r="BA485" s="390">
        <v>2173.62</v>
      </c>
      <c r="BB485" s="390">
        <v>891.36</v>
      </c>
      <c r="BC485" s="390">
        <v>860.72</v>
      </c>
      <c r="BD485" s="390">
        <v>1699.83</v>
      </c>
      <c r="BE485" s="390">
        <v>1134.04</v>
      </c>
      <c r="BF485" s="390">
        <v>2338035</v>
      </c>
      <c r="BG485" s="390">
        <f t="shared" si="428"/>
        <v>4837.9799999999996</v>
      </c>
      <c r="BH485" s="390">
        <v>9186</v>
      </c>
      <c r="BI485" s="390">
        <v>3559.09</v>
      </c>
      <c r="BJ485" s="390">
        <v>6295.55</v>
      </c>
      <c r="BK485" s="390">
        <f t="shared" si="429"/>
        <v>934101.09</v>
      </c>
      <c r="BL485" s="391" t="str">
        <f t="shared" si="430"/>
        <v xml:space="preserve"> </v>
      </c>
      <c r="BM485" s="391" t="e">
        <f t="shared" si="431"/>
        <v>#DIV/0!</v>
      </c>
      <c r="BN485" s="391" t="e">
        <f t="shared" si="432"/>
        <v>#DIV/0!</v>
      </c>
      <c r="BO485" s="391" t="e">
        <f t="shared" si="433"/>
        <v>#DIV/0!</v>
      </c>
      <c r="BP485" s="391" t="e">
        <f t="shared" si="434"/>
        <v>#DIV/0!</v>
      </c>
      <c r="BQ485" s="391" t="e">
        <f t="shared" si="435"/>
        <v>#DIV/0!</v>
      </c>
      <c r="BR485" s="391" t="e">
        <f t="shared" si="436"/>
        <v>#DIV/0!</v>
      </c>
      <c r="BS485" s="391" t="str">
        <f t="shared" si="437"/>
        <v xml:space="preserve"> </v>
      </c>
      <c r="BT485" s="391" t="e">
        <f t="shared" si="438"/>
        <v>#DIV/0!</v>
      </c>
      <c r="BU485" s="391" t="e">
        <f t="shared" si="439"/>
        <v>#DIV/0!</v>
      </c>
      <c r="BV485" s="391" t="e">
        <f t="shared" si="440"/>
        <v>#DIV/0!</v>
      </c>
      <c r="BW485" s="391" t="str">
        <f t="shared" si="441"/>
        <v xml:space="preserve"> </v>
      </c>
      <c r="BY485" s="388">
        <f t="shared" si="442"/>
        <v>2.5426022615583124</v>
      </c>
      <c r="BZ485" s="392">
        <f t="shared" si="443"/>
        <v>1.0668708536836873</v>
      </c>
      <c r="CA485" s="393">
        <f t="shared" si="444"/>
        <v>4066.2873583126452</v>
      </c>
      <c r="CB485" s="390">
        <f t="shared" si="445"/>
        <v>5055.6899999999996</v>
      </c>
      <c r="CC485" s="18" t="str">
        <f t="shared" si="446"/>
        <v xml:space="preserve"> </v>
      </c>
    </row>
    <row r="486" spans="1:82" s="26" customFormat="1" ht="9" customHeight="1">
      <c r="A486" s="368">
        <v>113</v>
      </c>
      <c r="B486" s="179" t="s">
        <v>726</v>
      </c>
      <c r="C486" s="396">
        <v>2070.6</v>
      </c>
      <c r="D486" s="396"/>
      <c r="E486" s="403"/>
      <c r="F486" s="403"/>
      <c r="G486" s="184">
        <f t="shared" si="451"/>
        <v>1825399.45</v>
      </c>
      <c r="H486" s="361">
        <f t="shared" si="447"/>
        <v>0</v>
      </c>
      <c r="I486" s="190">
        <v>0</v>
      </c>
      <c r="J486" s="190">
        <v>0</v>
      </c>
      <c r="K486" s="190">
        <v>0</v>
      </c>
      <c r="L486" s="190">
        <v>0</v>
      </c>
      <c r="M486" s="190">
        <v>0</v>
      </c>
      <c r="N486" s="361">
        <v>0</v>
      </c>
      <c r="O486" s="361">
        <v>0</v>
      </c>
      <c r="P486" s="361">
        <v>0</v>
      </c>
      <c r="Q486" s="361">
        <v>0</v>
      </c>
      <c r="R486" s="361">
        <v>0</v>
      </c>
      <c r="S486" s="361">
        <v>0</v>
      </c>
      <c r="T486" s="103">
        <v>0</v>
      </c>
      <c r="U486" s="361">
        <v>0</v>
      </c>
      <c r="V486" s="403" t="s">
        <v>975</v>
      </c>
      <c r="W486" s="380">
        <v>534</v>
      </c>
      <c r="X486" s="361">
        <v>1567445.73</v>
      </c>
      <c r="Y486" s="380">
        <v>0</v>
      </c>
      <c r="Z486" s="380">
        <v>0</v>
      </c>
      <c r="AA486" s="380">
        <v>0</v>
      </c>
      <c r="AB486" s="380">
        <v>0</v>
      </c>
      <c r="AC486" s="380">
        <v>0</v>
      </c>
      <c r="AD486" s="380">
        <v>0</v>
      </c>
      <c r="AE486" s="380">
        <v>0</v>
      </c>
      <c r="AF486" s="380">
        <v>0</v>
      </c>
      <c r="AG486" s="380">
        <v>0</v>
      </c>
      <c r="AH486" s="380">
        <v>0</v>
      </c>
      <c r="AI486" s="380">
        <v>0</v>
      </c>
      <c r="AJ486" s="380">
        <v>171969.14</v>
      </c>
      <c r="AK486" s="380">
        <v>85984.58</v>
      </c>
      <c r="AL486" s="380">
        <v>0</v>
      </c>
      <c r="AN486" s="390">
        <f>I486/'Приложение 1.1'!I484</f>
        <v>0</v>
      </c>
      <c r="AO486" s="390" t="e">
        <f t="shared" si="418"/>
        <v>#DIV/0!</v>
      </c>
      <c r="AP486" s="390" t="e">
        <f t="shared" si="419"/>
        <v>#DIV/0!</v>
      </c>
      <c r="AQ486" s="390" t="e">
        <f t="shared" si="420"/>
        <v>#DIV/0!</v>
      </c>
      <c r="AR486" s="390" t="e">
        <f t="shared" si="421"/>
        <v>#DIV/0!</v>
      </c>
      <c r="AS486" s="390" t="e">
        <f t="shared" si="422"/>
        <v>#DIV/0!</v>
      </c>
      <c r="AT486" s="390" t="e">
        <f t="shared" si="423"/>
        <v>#DIV/0!</v>
      </c>
      <c r="AU486" s="390">
        <f t="shared" si="424"/>
        <v>2935.2916292134832</v>
      </c>
      <c r="AV486" s="390" t="e">
        <f t="shared" si="425"/>
        <v>#DIV/0!</v>
      </c>
      <c r="AW486" s="390" t="e">
        <f t="shared" si="426"/>
        <v>#DIV/0!</v>
      </c>
      <c r="AX486" s="390" t="e">
        <f t="shared" si="427"/>
        <v>#DIV/0!</v>
      </c>
      <c r="AY486" s="390">
        <f>AI486/'Приложение 1.1'!J484</f>
        <v>0</v>
      </c>
      <c r="AZ486" s="390">
        <v>766.59</v>
      </c>
      <c r="BA486" s="390">
        <v>2173.62</v>
      </c>
      <c r="BB486" s="390">
        <v>891.36</v>
      </c>
      <c r="BC486" s="390">
        <v>860.72</v>
      </c>
      <c r="BD486" s="390">
        <v>1699.83</v>
      </c>
      <c r="BE486" s="390">
        <v>1134.04</v>
      </c>
      <c r="BF486" s="390">
        <v>2338035</v>
      </c>
      <c r="BG486" s="390">
        <f t="shared" si="428"/>
        <v>4837.9799999999996</v>
      </c>
      <c r="BH486" s="390">
        <v>9186</v>
      </c>
      <c r="BI486" s="390">
        <v>3559.09</v>
      </c>
      <c r="BJ486" s="390">
        <v>6295.55</v>
      </c>
      <c r="BK486" s="390">
        <f t="shared" si="429"/>
        <v>934101.09</v>
      </c>
      <c r="BL486" s="391" t="str">
        <f t="shared" si="430"/>
        <v xml:space="preserve"> </v>
      </c>
      <c r="BM486" s="391" t="e">
        <f t="shared" si="431"/>
        <v>#DIV/0!</v>
      </c>
      <c r="BN486" s="391" t="e">
        <f t="shared" si="432"/>
        <v>#DIV/0!</v>
      </c>
      <c r="BO486" s="391" t="e">
        <f t="shared" si="433"/>
        <v>#DIV/0!</v>
      </c>
      <c r="BP486" s="391" t="e">
        <f t="shared" si="434"/>
        <v>#DIV/0!</v>
      </c>
      <c r="BQ486" s="391" t="e">
        <f t="shared" si="435"/>
        <v>#DIV/0!</v>
      </c>
      <c r="BR486" s="391" t="e">
        <f t="shared" si="436"/>
        <v>#DIV/0!</v>
      </c>
      <c r="BS486" s="391" t="str">
        <f t="shared" si="437"/>
        <v xml:space="preserve"> </v>
      </c>
      <c r="BT486" s="391" t="e">
        <f t="shared" si="438"/>
        <v>#DIV/0!</v>
      </c>
      <c r="BU486" s="391" t="e">
        <f t="shared" si="439"/>
        <v>#DIV/0!</v>
      </c>
      <c r="BV486" s="391" t="e">
        <f t="shared" si="440"/>
        <v>#DIV/0!</v>
      </c>
      <c r="BW486" s="391" t="str">
        <f t="shared" si="441"/>
        <v xml:space="preserve"> </v>
      </c>
      <c r="BY486" s="388">
        <f t="shared" si="442"/>
        <v>9.4209045587254909</v>
      </c>
      <c r="BZ486" s="392">
        <f t="shared" si="443"/>
        <v>4.7104528271880444</v>
      </c>
      <c r="CA486" s="393">
        <f t="shared" si="444"/>
        <v>3418.3510299625468</v>
      </c>
      <c r="CB486" s="390">
        <f t="shared" si="445"/>
        <v>5055.6899999999996</v>
      </c>
      <c r="CC486" s="18" t="str">
        <f t="shared" si="446"/>
        <v xml:space="preserve"> </v>
      </c>
    </row>
    <row r="487" spans="1:82" s="26" customFormat="1" ht="9" customHeight="1">
      <c r="A487" s="368">
        <v>114</v>
      </c>
      <c r="B487" s="179" t="s">
        <v>727</v>
      </c>
      <c r="C487" s="396">
        <v>1300</v>
      </c>
      <c r="D487" s="396"/>
      <c r="E487" s="403"/>
      <c r="F487" s="403"/>
      <c r="G487" s="184">
        <f t="shared" si="451"/>
        <v>3138814.31</v>
      </c>
      <c r="H487" s="361">
        <f t="shared" si="447"/>
        <v>0</v>
      </c>
      <c r="I487" s="190">
        <v>0</v>
      </c>
      <c r="J487" s="190">
        <v>0</v>
      </c>
      <c r="K487" s="190">
        <v>0</v>
      </c>
      <c r="L487" s="190">
        <v>0</v>
      </c>
      <c r="M487" s="190">
        <v>0</v>
      </c>
      <c r="N487" s="361">
        <v>0</v>
      </c>
      <c r="O487" s="361">
        <v>0</v>
      </c>
      <c r="P487" s="361">
        <v>0</v>
      </c>
      <c r="Q487" s="361">
        <v>0</v>
      </c>
      <c r="R487" s="361">
        <v>0</v>
      </c>
      <c r="S487" s="361">
        <v>0</v>
      </c>
      <c r="T487" s="103">
        <v>0</v>
      </c>
      <c r="U487" s="361">
        <v>0</v>
      </c>
      <c r="V487" s="403" t="s">
        <v>976</v>
      </c>
      <c r="W487" s="380">
        <v>830</v>
      </c>
      <c r="X487" s="361">
        <v>3002459.26</v>
      </c>
      <c r="Y487" s="380">
        <v>0</v>
      </c>
      <c r="Z487" s="380">
        <v>0</v>
      </c>
      <c r="AA487" s="380">
        <v>0</v>
      </c>
      <c r="AB487" s="380">
        <v>0</v>
      </c>
      <c r="AC487" s="380">
        <v>0</v>
      </c>
      <c r="AD487" s="380">
        <v>0</v>
      </c>
      <c r="AE487" s="380">
        <v>0</v>
      </c>
      <c r="AF487" s="380">
        <v>0</v>
      </c>
      <c r="AG487" s="380">
        <v>0</v>
      </c>
      <c r="AH487" s="380">
        <v>0</v>
      </c>
      <c r="AI487" s="380">
        <v>0</v>
      </c>
      <c r="AJ487" s="380">
        <v>90751.35</v>
      </c>
      <c r="AK487" s="380">
        <v>45603.7</v>
      </c>
      <c r="AL487" s="380">
        <v>0</v>
      </c>
      <c r="AN487" s="390">
        <f>I487/'Приложение 1.1'!I485</f>
        <v>0</v>
      </c>
      <c r="AO487" s="390" t="e">
        <f t="shared" si="418"/>
        <v>#DIV/0!</v>
      </c>
      <c r="AP487" s="390" t="e">
        <f t="shared" si="419"/>
        <v>#DIV/0!</v>
      </c>
      <c r="AQ487" s="390" t="e">
        <f t="shared" si="420"/>
        <v>#DIV/0!</v>
      </c>
      <c r="AR487" s="390" t="e">
        <f t="shared" si="421"/>
        <v>#DIV/0!</v>
      </c>
      <c r="AS487" s="390" t="e">
        <f t="shared" si="422"/>
        <v>#DIV/0!</v>
      </c>
      <c r="AT487" s="390" t="e">
        <f t="shared" si="423"/>
        <v>#DIV/0!</v>
      </c>
      <c r="AU487" s="390">
        <f t="shared" si="424"/>
        <v>3617.4207951807225</v>
      </c>
      <c r="AV487" s="390" t="e">
        <f t="shared" si="425"/>
        <v>#DIV/0!</v>
      </c>
      <c r="AW487" s="390" t="e">
        <f t="shared" si="426"/>
        <v>#DIV/0!</v>
      </c>
      <c r="AX487" s="390" t="e">
        <f t="shared" si="427"/>
        <v>#DIV/0!</v>
      </c>
      <c r="AY487" s="390">
        <f>AI487/'Приложение 1.1'!J485</f>
        <v>0</v>
      </c>
      <c r="AZ487" s="390">
        <v>766.59</v>
      </c>
      <c r="BA487" s="390">
        <v>2173.62</v>
      </c>
      <c r="BB487" s="390">
        <v>891.36</v>
      </c>
      <c r="BC487" s="390">
        <v>860.72</v>
      </c>
      <c r="BD487" s="390">
        <v>1699.83</v>
      </c>
      <c r="BE487" s="390">
        <v>1134.04</v>
      </c>
      <c r="BF487" s="390">
        <v>2338035</v>
      </c>
      <c r="BG487" s="390">
        <f t="shared" si="428"/>
        <v>4644</v>
      </c>
      <c r="BH487" s="390">
        <v>9186</v>
      </c>
      <c r="BI487" s="390">
        <v>3559.09</v>
      </c>
      <c r="BJ487" s="390">
        <v>6295.55</v>
      </c>
      <c r="BK487" s="390">
        <f t="shared" si="429"/>
        <v>934101.09</v>
      </c>
      <c r="BL487" s="391" t="str">
        <f t="shared" si="430"/>
        <v xml:space="preserve"> </v>
      </c>
      <c r="BM487" s="391" t="e">
        <f t="shared" si="431"/>
        <v>#DIV/0!</v>
      </c>
      <c r="BN487" s="391" t="e">
        <f t="shared" si="432"/>
        <v>#DIV/0!</v>
      </c>
      <c r="BO487" s="391" t="e">
        <f t="shared" si="433"/>
        <v>#DIV/0!</v>
      </c>
      <c r="BP487" s="391" t="e">
        <f t="shared" si="434"/>
        <v>#DIV/0!</v>
      </c>
      <c r="BQ487" s="391" t="e">
        <f t="shared" si="435"/>
        <v>#DIV/0!</v>
      </c>
      <c r="BR487" s="391" t="e">
        <f t="shared" si="436"/>
        <v>#DIV/0!</v>
      </c>
      <c r="BS487" s="391" t="str">
        <f t="shared" si="437"/>
        <v xml:space="preserve"> </v>
      </c>
      <c r="BT487" s="391" t="e">
        <f t="shared" si="438"/>
        <v>#DIV/0!</v>
      </c>
      <c r="BU487" s="391" t="e">
        <f t="shared" si="439"/>
        <v>#DIV/0!</v>
      </c>
      <c r="BV487" s="391" t="e">
        <f t="shared" si="440"/>
        <v>#DIV/0!</v>
      </c>
      <c r="BW487" s="391" t="str">
        <f t="shared" si="441"/>
        <v xml:space="preserve"> </v>
      </c>
      <c r="BY487" s="388">
        <f t="shared" si="442"/>
        <v>2.8912621466925836</v>
      </c>
      <c r="BZ487" s="392">
        <f t="shared" si="443"/>
        <v>1.4528957592269929</v>
      </c>
      <c r="CA487" s="393">
        <f t="shared" si="444"/>
        <v>3781.7039879518074</v>
      </c>
      <c r="CB487" s="390">
        <f t="shared" si="445"/>
        <v>4852.9799999999996</v>
      </c>
      <c r="CC487" s="18" t="str">
        <f t="shared" si="446"/>
        <v xml:space="preserve"> </v>
      </c>
    </row>
    <row r="488" spans="1:82" s="26" customFormat="1" ht="9" customHeight="1">
      <c r="A488" s="368">
        <v>115</v>
      </c>
      <c r="B488" s="179" t="s">
        <v>728</v>
      </c>
      <c r="C488" s="396">
        <v>1300</v>
      </c>
      <c r="D488" s="396"/>
      <c r="E488" s="403"/>
      <c r="F488" s="403"/>
      <c r="G488" s="184">
        <f t="shared" si="451"/>
        <v>2284638.16</v>
      </c>
      <c r="H488" s="361">
        <f t="shared" si="447"/>
        <v>0</v>
      </c>
      <c r="I488" s="190">
        <v>0</v>
      </c>
      <c r="J488" s="190">
        <v>0</v>
      </c>
      <c r="K488" s="190">
        <v>0</v>
      </c>
      <c r="L488" s="190">
        <v>0</v>
      </c>
      <c r="M488" s="190">
        <v>0</v>
      </c>
      <c r="N488" s="361">
        <v>0</v>
      </c>
      <c r="O488" s="361">
        <v>0</v>
      </c>
      <c r="P488" s="361">
        <v>0</v>
      </c>
      <c r="Q488" s="361">
        <v>0</v>
      </c>
      <c r="R488" s="361">
        <v>0</v>
      </c>
      <c r="S488" s="361">
        <v>0</v>
      </c>
      <c r="T488" s="103">
        <v>0</v>
      </c>
      <c r="U488" s="361">
        <v>0</v>
      </c>
      <c r="V488" s="403" t="s">
        <v>976</v>
      </c>
      <c r="W488" s="380">
        <v>760</v>
      </c>
      <c r="X488" s="361">
        <v>2154439.61</v>
      </c>
      <c r="Y488" s="380">
        <v>0</v>
      </c>
      <c r="Z488" s="380">
        <v>0</v>
      </c>
      <c r="AA488" s="380">
        <v>0</v>
      </c>
      <c r="AB488" s="380">
        <v>0</v>
      </c>
      <c r="AC488" s="380">
        <v>0</v>
      </c>
      <c r="AD488" s="380">
        <v>0</v>
      </c>
      <c r="AE488" s="380">
        <v>0</v>
      </c>
      <c r="AF488" s="380">
        <v>0</v>
      </c>
      <c r="AG488" s="380">
        <v>0</v>
      </c>
      <c r="AH488" s="380">
        <v>0</v>
      </c>
      <c r="AI488" s="380">
        <v>0</v>
      </c>
      <c r="AJ488" s="380">
        <v>90751.35</v>
      </c>
      <c r="AK488" s="380">
        <v>39447.199999999997</v>
      </c>
      <c r="AL488" s="380">
        <v>0</v>
      </c>
      <c r="AN488" s="390">
        <f>I488/'Приложение 1.1'!I486</f>
        <v>0</v>
      </c>
      <c r="AO488" s="390" t="e">
        <f t="shared" si="418"/>
        <v>#DIV/0!</v>
      </c>
      <c r="AP488" s="390" t="e">
        <f t="shared" si="419"/>
        <v>#DIV/0!</v>
      </c>
      <c r="AQ488" s="390" t="e">
        <f t="shared" si="420"/>
        <v>#DIV/0!</v>
      </c>
      <c r="AR488" s="390" t="e">
        <f t="shared" si="421"/>
        <v>#DIV/0!</v>
      </c>
      <c r="AS488" s="390" t="e">
        <f t="shared" si="422"/>
        <v>#DIV/0!</v>
      </c>
      <c r="AT488" s="390" t="e">
        <f t="shared" si="423"/>
        <v>#DIV/0!</v>
      </c>
      <c r="AU488" s="390">
        <f t="shared" si="424"/>
        <v>2834.7889605263158</v>
      </c>
      <c r="AV488" s="390" t="e">
        <f t="shared" si="425"/>
        <v>#DIV/0!</v>
      </c>
      <c r="AW488" s="390" t="e">
        <f t="shared" si="426"/>
        <v>#DIV/0!</v>
      </c>
      <c r="AX488" s="390" t="e">
        <f t="shared" si="427"/>
        <v>#DIV/0!</v>
      </c>
      <c r="AY488" s="390">
        <f>AI488/'Приложение 1.1'!J486</f>
        <v>0</v>
      </c>
      <c r="AZ488" s="390">
        <v>766.59</v>
      </c>
      <c r="BA488" s="390">
        <v>2173.62</v>
      </c>
      <c r="BB488" s="390">
        <v>891.36</v>
      </c>
      <c r="BC488" s="390">
        <v>860.72</v>
      </c>
      <c r="BD488" s="390">
        <v>1699.83</v>
      </c>
      <c r="BE488" s="390">
        <v>1134.04</v>
      </c>
      <c r="BF488" s="390">
        <v>2338035</v>
      </c>
      <c r="BG488" s="390">
        <f t="shared" si="428"/>
        <v>4644</v>
      </c>
      <c r="BH488" s="390">
        <v>9186</v>
      </c>
      <c r="BI488" s="390">
        <v>3559.09</v>
      </c>
      <c r="BJ488" s="390">
        <v>6295.55</v>
      </c>
      <c r="BK488" s="390">
        <f t="shared" si="429"/>
        <v>934101.09</v>
      </c>
      <c r="BL488" s="391" t="str">
        <f t="shared" si="430"/>
        <v xml:space="preserve"> </v>
      </c>
      <c r="BM488" s="391" t="e">
        <f t="shared" si="431"/>
        <v>#DIV/0!</v>
      </c>
      <c r="BN488" s="391" t="e">
        <f t="shared" si="432"/>
        <v>#DIV/0!</v>
      </c>
      <c r="BO488" s="391" t="e">
        <f t="shared" si="433"/>
        <v>#DIV/0!</v>
      </c>
      <c r="BP488" s="391" t="e">
        <f t="shared" si="434"/>
        <v>#DIV/0!</v>
      </c>
      <c r="BQ488" s="391" t="e">
        <f t="shared" si="435"/>
        <v>#DIV/0!</v>
      </c>
      <c r="BR488" s="391" t="e">
        <f t="shared" si="436"/>
        <v>#DIV/0!</v>
      </c>
      <c r="BS488" s="391" t="str">
        <f t="shared" si="437"/>
        <v xml:space="preserve"> </v>
      </c>
      <c r="BT488" s="391" t="e">
        <f t="shared" si="438"/>
        <v>#DIV/0!</v>
      </c>
      <c r="BU488" s="391" t="e">
        <f t="shared" si="439"/>
        <v>#DIV/0!</v>
      </c>
      <c r="BV488" s="391" t="e">
        <f t="shared" si="440"/>
        <v>#DIV/0!</v>
      </c>
      <c r="BW488" s="391" t="str">
        <f t="shared" si="441"/>
        <v xml:space="preserve"> </v>
      </c>
      <c r="BY488" s="388">
        <f t="shared" si="442"/>
        <v>3.972241713760047</v>
      </c>
      <c r="BZ488" s="392">
        <f t="shared" si="443"/>
        <v>1.7266279050508371</v>
      </c>
      <c r="CA488" s="393">
        <f t="shared" si="444"/>
        <v>3006.1028421052633</v>
      </c>
      <c r="CB488" s="390">
        <f t="shared" si="445"/>
        <v>4852.9799999999996</v>
      </c>
      <c r="CC488" s="18" t="str">
        <f t="shared" si="446"/>
        <v xml:space="preserve"> </v>
      </c>
    </row>
    <row r="489" spans="1:82" s="26" customFormat="1" ht="9" customHeight="1">
      <c r="A489" s="368">
        <v>116</v>
      </c>
      <c r="B489" s="179" t="s">
        <v>729</v>
      </c>
      <c r="C489" s="396">
        <v>1304.7</v>
      </c>
      <c r="D489" s="396"/>
      <c r="E489" s="403"/>
      <c r="F489" s="403"/>
      <c r="G489" s="184">
        <f t="shared" si="451"/>
        <v>2235531.0299999998</v>
      </c>
      <c r="H489" s="361">
        <f t="shared" si="447"/>
        <v>0</v>
      </c>
      <c r="I489" s="190">
        <v>0</v>
      </c>
      <c r="J489" s="190">
        <v>0</v>
      </c>
      <c r="K489" s="190">
        <v>0</v>
      </c>
      <c r="L489" s="190">
        <v>0</v>
      </c>
      <c r="M489" s="190">
        <v>0</v>
      </c>
      <c r="N489" s="361">
        <v>0</v>
      </c>
      <c r="O489" s="361">
        <v>0</v>
      </c>
      <c r="P489" s="361">
        <v>0</v>
      </c>
      <c r="Q489" s="361">
        <v>0</v>
      </c>
      <c r="R489" s="361">
        <v>0</v>
      </c>
      <c r="S489" s="361">
        <v>0</v>
      </c>
      <c r="T489" s="103">
        <v>0</v>
      </c>
      <c r="U489" s="361">
        <v>0</v>
      </c>
      <c r="V489" s="403" t="s">
        <v>976</v>
      </c>
      <c r="W489" s="380">
        <v>775</v>
      </c>
      <c r="X489" s="361">
        <v>2099404</v>
      </c>
      <c r="Y489" s="380">
        <v>0</v>
      </c>
      <c r="Z489" s="380">
        <v>0</v>
      </c>
      <c r="AA489" s="380">
        <v>0</v>
      </c>
      <c r="AB489" s="380">
        <v>0</v>
      </c>
      <c r="AC489" s="380">
        <v>0</v>
      </c>
      <c r="AD489" s="380">
        <v>0</v>
      </c>
      <c r="AE489" s="380">
        <v>0</v>
      </c>
      <c r="AF489" s="380">
        <v>0</v>
      </c>
      <c r="AG489" s="380">
        <v>0</v>
      </c>
      <c r="AH489" s="380">
        <v>0</v>
      </c>
      <c r="AI489" s="380">
        <v>0</v>
      </c>
      <c r="AJ489" s="380">
        <v>90751.35</v>
      </c>
      <c r="AK489" s="380">
        <v>45375.68</v>
      </c>
      <c r="AL489" s="380">
        <v>0</v>
      </c>
      <c r="AN489" s="390">
        <f>I489/'Приложение 1.1'!I487</f>
        <v>0</v>
      </c>
      <c r="AO489" s="390" t="e">
        <f t="shared" si="418"/>
        <v>#DIV/0!</v>
      </c>
      <c r="AP489" s="390" t="e">
        <f t="shared" si="419"/>
        <v>#DIV/0!</v>
      </c>
      <c r="AQ489" s="390" t="e">
        <f t="shared" si="420"/>
        <v>#DIV/0!</v>
      </c>
      <c r="AR489" s="390" t="e">
        <f t="shared" si="421"/>
        <v>#DIV/0!</v>
      </c>
      <c r="AS489" s="390" t="e">
        <f t="shared" si="422"/>
        <v>#DIV/0!</v>
      </c>
      <c r="AT489" s="390" t="e">
        <f t="shared" si="423"/>
        <v>#DIV/0!</v>
      </c>
      <c r="AU489" s="390">
        <f t="shared" si="424"/>
        <v>2708.9083870967743</v>
      </c>
      <c r="AV489" s="390" t="e">
        <f t="shared" si="425"/>
        <v>#DIV/0!</v>
      </c>
      <c r="AW489" s="390" t="e">
        <f t="shared" si="426"/>
        <v>#DIV/0!</v>
      </c>
      <c r="AX489" s="390" t="e">
        <f t="shared" si="427"/>
        <v>#DIV/0!</v>
      </c>
      <c r="AY489" s="390">
        <f>AI489/'Приложение 1.1'!J487</f>
        <v>0</v>
      </c>
      <c r="AZ489" s="390">
        <v>766.59</v>
      </c>
      <c r="BA489" s="390">
        <v>2173.62</v>
      </c>
      <c r="BB489" s="390">
        <v>891.36</v>
      </c>
      <c r="BC489" s="390">
        <v>860.72</v>
      </c>
      <c r="BD489" s="390">
        <v>1699.83</v>
      </c>
      <c r="BE489" s="390">
        <v>1134.04</v>
      </c>
      <c r="BF489" s="390">
        <v>2338035</v>
      </c>
      <c r="BG489" s="390">
        <f t="shared" si="428"/>
        <v>4644</v>
      </c>
      <c r="BH489" s="390">
        <v>9186</v>
      </c>
      <c r="BI489" s="390">
        <v>3559.09</v>
      </c>
      <c r="BJ489" s="390">
        <v>6295.55</v>
      </c>
      <c r="BK489" s="390">
        <f t="shared" si="429"/>
        <v>934101.09</v>
      </c>
      <c r="BL489" s="391" t="str">
        <f t="shared" si="430"/>
        <v xml:space="preserve"> </v>
      </c>
      <c r="BM489" s="391" t="e">
        <f t="shared" si="431"/>
        <v>#DIV/0!</v>
      </c>
      <c r="BN489" s="391" t="e">
        <f t="shared" si="432"/>
        <v>#DIV/0!</v>
      </c>
      <c r="BO489" s="391" t="e">
        <f t="shared" si="433"/>
        <v>#DIV/0!</v>
      </c>
      <c r="BP489" s="391" t="e">
        <f t="shared" si="434"/>
        <v>#DIV/0!</v>
      </c>
      <c r="BQ489" s="391" t="e">
        <f t="shared" si="435"/>
        <v>#DIV/0!</v>
      </c>
      <c r="BR489" s="391" t="e">
        <f t="shared" si="436"/>
        <v>#DIV/0!</v>
      </c>
      <c r="BS489" s="391" t="str">
        <f t="shared" si="437"/>
        <v xml:space="preserve"> </v>
      </c>
      <c r="BT489" s="391" t="e">
        <f t="shared" si="438"/>
        <v>#DIV/0!</v>
      </c>
      <c r="BU489" s="391" t="e">
        <f t="shared" si="439"/>
        <v>#DIV/0!</v>
      </c>
      <c r="BV489" s="391" t="e">
        <f t="shared" si="440"/>
        <v>#DIV/0!</v>
      </c>
      <c r="BW489" s="391" t="str">
        <f t="shared" si="441"/>
        <v xml:space="preserve"> </v>
      </c>
      <c r="BY489" s="388">
        <f t="shared" si="442"/>
        <v>4.0594985612881436</v>
      </c>
      <c r="BZ489" s="392">
        <f t="shared" si="443"/>
        <v>2.029749504304577</v>
      </c>
      <c r="CA489" s="393">
        <f t="shared" si="444"/>
        <v>2884.556167741935</v>
      </c>
      <c r="CB489" s="390">
        <f t="shared" si="445"/>
        <v>4852.9799999999996</v>
      </c>
      <c r="CC489" s="18" t="str">
        <f t="shared" si="446"/>
        <v xml:space="preserve"> </v>
      </c>
    </row>
    <row r="490" spans="1:82" s="26" customFormat="1" ht="9" customHeight="1">
      <c r="A490" s="368">
        <v>117</v>
      </c>
      <c r="B490" s="179" t="s">
        <v>730</v>
      </c>
      <c r="C490" s="396">
        <v>1303</v>
      </c>
      <c r="D490" s="396"/>
      <c r="E490" s="403"/>
      <c r="F490" s="403"/>
      <c r="G490" s="184">
        <f t="shared" si="451"/>
        <v>2191057.0299999998</v>
      </c>
      <c r="H490" s="361">
        <f t="shared" si="447"/>
        <v>0</v>
      </c>
      <c r="I490" s="190">
        <v>0</v>
      </c>
      <c r="J490" s="190">
        <v>0</v>
      </c>
      <c r="K490" s="190">
        <v>0</v>
      </c>
      <c r="L490" s="190">
        <v>0</v>
      </c>
      <c r="M490" s="190">
        <v>0</v>
      </c>
      <c r="N490" s="361">
        <v>0</v>
      </c>
      <c r="O490" s="361">
        <v>0</v>
      </c>
      <c r="P490" s="361">
        <v>0</v>
      </c>
      <c r="Q490" s="361">
        <v>0</v>
      </c>
      <c r="R490" s="361">
        <v>0</v>
      </c>
      <c r="S490" s="361">
        <v>0</v>
      </c>
      <c r="T490" s="103">
        <v>0</v>
      </c>
      <c r="U490" s="361">
        <v>0</v>
      </c>
      <c r="V490" s="403" t="s">
        <v>976</v>
      </c>
      <c r="W490" s="380">
        <v>765.2</v>
      </c>
      <c r="X490" s="361">
        <v>2054930</v>
      </c>
      <c r="Y490" s="380">
        <v>0</v>
      </c>
      <c r="Z490" s="380">
        <v>0</v>
      </c>
      <c r="AA490" s="380">
        <v>0</v>
      </c>
      <c r="AB490" s="380">
        <v>0</v>
      </c>
      <c r="AC490" s="380">
        <v>0</v>
      </c>
      <c r="AD490" s="380">
        <v>0</v>
      </c>
      <c r="AE490" s="380">
        <v>0</v>
      </c>
      <c r="AF490" s="380">
        <v>0</v>
      </c>
      <c r="AG490" s="380">
        <v>0</v>
      </c>
      <c r="AH490" s="380">
        <v>0</v>
      </c>
      <c r="AI490" s="380">
        <v>0</v>
      </c>
      <c r="AJ490" s="380">
        <v>90751.35</v>
      </c>
      <c r="AK490" s="380">
        <v>45375.68</v>
      </c>
      <c r="AL490" s="380">
        <v>0</v>
      </c>
      <c r="AN490" s="390">
        <f>I490/'Приложение 1.1'!I488</f>
        <v>0</v>
      </c>
      <c r="AO490" s="390" t="e">
        <f t="shared" si="418"/>
        <v>#DIV/0!</v>
      </c>
      <c r="AP490" s="390" t="e">
        <f t="shared" si="419"/>
        <v>#DIV/0!</v>
      </c>
      <c r="AQ490" s="390" t="e">
        <f t="shared" si="420"/>
        <v>#DIV/0!</v>
      </c>
      <c r="AR490" s="390" t="e">
        <f t="shared" si="421"/>
        <v>#DIV/0!</v>
      </c>
      <c r="AS490" s="390" t="e">
        <f t="shared" si="422"/>
        <v>#DIV/0!</v>
      </c>
      <c r="AT490" s="390" t="e">
        <f t="shared" si="423"/>
        <v>#DIV/0!</v>
      </c>
      <c r="AU490" s="390">
        <f t="shared" si="424"/>
        <v>2685.4809200209093</v>
      </c>
      <c r="AV490" s="390" t="e">
        <f t="shared" si="425"/>
        <v>#DIV/0!</v>
      </c>
      <c r="AW490" s="390" t="e">
        <f t="shared" si="426"/>
        <v>#DIV/0!</v>
      </c>
      <c r="AX490" s="390" t="e">
        <f t="shared" si="427"/>
        <v>#DIV/0!</v>
      </c>
      <c r="AY490" s="390">
        <f>AI490/'Приложение 1.1'!J488</f>
        <v>0</v>
      </c>
      <c r="AZ490" s="390">
        <v>766.59</v>
      </c>
      <c r="BA490" s="390">
        <v>2173.62</v>
      </c>
      <c r="BB490" s="390">
        <v>891.36</v>
      </c>
      <c r="BC490" s="390">
        <v>860.72</v>
      </c>
      <c r="BD490" s="390">
        <v>1699.83</v>
      </c>
      <c r="BE490" s="390">
        <v>1134.04</v>
      </c>
      <c r="BF490" s="390">
        <v>2338035</v>
      </c>
      <c r="BG490" s="390">
        <f t="shared" si="428"/>
        <v>4644</v>
      </c>
      <c r="BH490" s="390">
        <v>9186</v>
      </c>
      <c r="BI490" s="390">
        <v>3559.09</v>
      </c>
      <c r="BJ490" s="390">
        <v>6295.55</v>
      </c>
      <c r="BK490" s="390">
        <f t="shared" si="429"/>
        <v>934101.09</v>
      </c>
      <c r="BL490" s="391" t="str">
        <f t="shared" si="430"/>
        <v xml:space="preserve"> </v>
      </c>
      <c r="BM490" s="391" t="e">
        <f t="shared" si="431"/>
        <v>#DIV/0!</v>
      </c>
      <c r="BN490" s="391" t="e">
        <f t="shared" si="432"/>
        <v>#DIV/0!</v>
      </c>
      <c r="BO490" s="391" t="e">
        <f t="shared" si="433"/>
        <v>#DIV/0!</v>
      </c>
      <c r="BP490" s="391" t="e">
        <f t="shared" si="434"/>
        <v>#DIV/0!</v>
      </c>
      <c r="BQ490" s="391" t="e">
        <f t="shared" si="435"/>
        <v>#DIV/0!</v>
      </c>
      <c r="BR490" s="391" t="e">
        <f t="shared" si="436"/>
        <v>#DIV/0!</v>
      </c>
      <c r="BS490" s="391" t="str">
        <f t="shared" si="437"/>
        <v xml:space="preserve"> </v>
      </c>
      <c r="BT490" s="391" t="e">
        <f t="shared" si="438"/>
        <v>#DIV/0!</v>
      </c>
      <c r="BU490" s="391" t="e">
        <f t="shared" si="439"/>
        <v>#DIV/0!</v>
      </c>
      <c r="BV490" s="391" t="e">
        <f t="shared" si="440"/>
        <v>#DIV/0!</v>
      </c>
      <c r="BW490" s="391" t="str">
        <f t="shared" si="441"/>
        <v xml:space="preserve"> </v>
      </c>
      <c r="BY490" s="388">
        <f t="shared" si="442"/>
        <v>4.1418981230260359</v>
      </c>
      <c r="BZ490" s="392">
        <f t="shared" si="443"/>
        <v>2.0709492897133766</v>
      </c>
      <c r="CA490" s="393">
        <f t="shared" si="444"/>
        <v>2863.378240982749</v>
      </c>
      <c r="CB490" s="390">
        <f t="shared" si="445"/>
        <v>4852.9799999999996</v>
      </c>
      <c r="CC490" s="18" t="str">
        <f t="shared" si="446"/>
        <v xml:space="preserve"> </v>
      </c>
    </row>
    <row r="491" spans="1:82" s="26" customFormat="1" ht="9" customHeight="1">
      <c r="A491" s="368">
        <v>118</v>
      </c>
      <c r="B491" s="179" t="s">
        <v>731</v>
      </c>
      <c r="C491" s="396">
        <v>1300</v>
      </c>
      <c r="D491" s="396"/>
      <c r="E491" s="403"/>
      <c r="F491" s="403"/>
      <c r="G491" s="184">
        <f t="shared" si="451"/>
        <v>2790117</v>
      </c>
      <c r="H491" s="361">
        <f t="shared" si="447"/>
        <v>0</v>
      </c>
      <c r="I491" s="190">
        <v>0</v>
      </c>
      <c r="J491" s="190">
        <v>0</v>
      </c>
      <c r="K491" s="190">
        <v>0</v>
      </c>
      <c r="L491" s="190">
        <v>0</v>
      </c>
      <c r="M491" s="190">
        <v>0</v>
      </c>
      <c r="N491" s="361">
        <v>0</v>
      </c>
      <c r="O491" s="361">
        <v>0</v>
      </c>
      <c r="P491" s="361">
        <v>0</v>
      </c>
      <c r="Q491" s="361">
        <v>0</v>
      </c>
      <c r="R491" s="361">
        <v>0</v>
      </c>
      <c r="S491" s="361">
        <v>0</v>
      </c>
      <c r="T491" s="103">
        <v>0</v>
      </c>
      <c r="U491" s="361">
        <v>0</v>
      </c>
      <c r="V491" s="403" t="s">
        <v>976</v>
      </c>
      <c r="W491" s="380">
        <v>753</v>
      </c>
      <c r="X491" s="361">
        <v>2728707.28</v>
      </c>
      <c r="Y491" s="380">
        <v>0</v>
      </c>
      <c r="Z491" s="380">
        <v>0</v>
      </c>
      <c r="AA491" s="380">
        <v>0</v>
      </c>
      <c r="AB491" s="380">
        <v>0</v>
      </c>
      <c r="AC491" s="380">
        <v>0</v>
      </c>
      <c r="AD491" s="380">
        <v>0</v>
      </c>
      <c r="AE491" s="380">
        <v>0</v>
      </c>
      <c r="AF491" s="380">
        <v>0</v>
      </c>
      <c r="AG491" s="380">
        <v>0</v>
      </c>
      <c r="AH491" s="380">
        <v>0</v>
      </c>
      <c r="AI491" s="380">
        <v>0</v>
      </c>
      <c r="AJ491" s="380">
        <v>43258.53</v>
      </c>
      <c r="AK491" s="380">
        <v>18151.189999999999</v>
      </c>
      <c r="AL491" s="380">
        <v>0</v>
      </c>
      <c r="AN491" s="390">
        <f>I491/'Приложение 1.1'!I489</f>
        <v>0</v>
      </c>
      <c r="AO491" s="390" t="e">
        <f t="shared" si="418"/>
        <v>#DIV/0!</v>
      </c>
      <c r="AP491" s="390" t="e">
        <f t="shared" si="419"/>
        <v>#DIV/0!</v>
      </c>
      <c r="AQ491" s="390" t="e">
        <f t="shared" si="420"/>
        <v>#DIV/0!</v>
      </c>
      <c r="AR491" s="390" t="e">
        <f t="shared" si="421"/>
        <v>#DIV/0!</v>
      </c>
      <c r="AS491" s="390" t="e">
        <f t="shared" si="422"/>
        <v>#DIV/0!</v>
      </c>
      <c r="AT491" s="390" t="e">
        <f t="shared" si="423"/>
        <v>#DIV/0!</v>
      </c>
      <c r="AU491" s="390">
        <f t="shared" si="424"/>
        <v>3623.781248339973</v>
      </c>
      <c r="AV491" s="390" t="e">
        <f t="shared" si="425"/>
        <v>#DIV/0!</v>
      </c>
      <c r="AW491" s="390" t="e">
        <f t="shared" si="426"/>
        <v>#DIV/0!</v>
      </c>
      <c r="AX491" s="390" t="e">
        <f t="shared" si="427"/>
        <v>#DIV/0!</v>
      </c>
      <c r="AY491" s="390">
        <f>AI491/'Приложение 1.1'!J489</f>
        <v>0</v>
      </c>
      <c r="AZ491" s="390">
        <v>766.59</v>
      </c>
      <c r="BA491" s="390">
        <v>2173.62</v>
      </c>
      <c r="BB491" s="390">
        <v>891.36</v>
      </c>
      <c r="BC491" s="390">
        <v>860.72</v>
      </c>
      <c r="BD491" s="390">
        <v>1699.83</v>
      </c>
      <c r="BE491" s="390">
        <v>1134.04</v>
      </c>
      <c r="BF491" s="390">
        <v>2338035</v>
      </c>
      <c r="BG491" s="390">
        <f t="shared" si="428"/>
        <v>4644</v>
      </c>
      <c r="BH491" s="390">
        <v>9186</v>
      </c>
      <c r="BI491" s="390">
        <v>3559.09</v>
      </c>
      <c r="BJ491" s="390">
        <v>6295.55</v>
      </c>
      <c r="BK491" s="390">
        <f t="shared" si="429"/>
        <v>934101.09</v>
      </c>
      <c r="BL491" s="391" t="str">
        <f t="shared" si="430"/>
        <v xml:space="preserve"> </v>
      </c>
      <c r="BM491" s="391" t="e">
        <f t="shared" si="431"/>
        <v>#DIV/0!</v>
      </c>
      <c r="BN491" s="391" t="e">
        <f t="shared" si="432"/>
        <v>#DIV/0!</v>
      </c>
      <c r="BO491" s="391" t="e">
        <f t="shared" si="433"/>
        <v>#DIV/0!</v>
      </c>
      <c r="BP491" s="391" t="e">
        <f t="shared" si="434"/>
        <v>#DIV/0!</v>
      </c>
      <c r="BQ491" s="391" t="e">
        <f t="shared" si="435"/>
        <v>#DIV/0!</v>
      </c>
      <c r="BR491" s="391" t="e">
        <f t="shared" si="436"/>
        <v>#DIV/0!</v>
      </c>
      <c r="BS491" s="391" t="str">
        <f t="shared" si="437"/>
        <v xml:space="preserve"> </v>
      </c>
      <c r="BT491" s="391" t="e">
        <f t="shared" si="438"/>
        <v>#DIV/0!</v>
      </c>
      <c r="BU491" s="391" t="e">
        <f t="shared" si="439"/>
        <v>#DIV/0!</v>
      </c>
      <c r="BV491" s="391" t="e">
        <f t="shared" si="440"/>
        <v>#DIV/0!</v>
      </c>
      <c r="BW491" s="391" t="str">
        <f t="shared" si="441"/>
        <v xml:space="preserve"> </v>
      </c>
      <c r="BY491" s="388">
        <f t="shared" si="442"/>
        <v>1.5504199286266489</v>
      </c>
      <c r="BZ491" s="392">
        <f t="shared" si="443"/>
        <v>0.65055300548328254</v>
      </c>
      <c r="CA491" s="393">
        <f t="shared" si="444"/>
        <v>3705.3346613545818</v>
      </c>
      <c r="CB491" s="390">
        <f t="shared" si="445"/>
        <v>4852.9799999999996</v>
      </c>
      <c r="CC491" s="18" t="str">
        <f t="shared" si="446"/>
        <v xml:space="preserve"> </v>
      </c>
    </row>
    <row r="492" spans="1:82" s="26" customFormat="1" ht="9" customHeight="1">
      <c r="A492" s="368">
        <v>119</v>
      </c>
      <c r="B492" s="179" t="s">
        <v>732</v>
      </c>
      <c r="C492" s="396">
        <v>1303</v>
      </c>
      <c r="D492" s="396"/>
      <c r="E492" s="403"/>
      <c r="F492" s="403"/>
      <c r="G492" s="184">
        <f t="shared" si="451"/>
        <v>2100244.77</v>
      </c>
      <c r="H492" s="361">
        <f t="shared" si="447"/>
        <v>0</v>
      </c>
      <c r="I492" s="190">
        <v>0</v>
      </c>
      <c r="J492" s="190">
        <v>0</v>
      </c>
      <c r="K492" s="190">
        <v>0</v>
      </c>
      <c r="L492" s="190">
        <v>0</v>
      </c>
      <c r="M492" s="190">
        <v>0</v>
      </c>
      <c r="N492" s="361">
        <v>0</v>
      </c>
      <c r="O492" s="361">
        <v>0</v>
      </c>
      <c r="P492" s="361">
        <v>0</v>
      </c>
      <c r="Q492" s="361">
        <v>0</v>
      </c>
      <c r="R492" s="361">
        <v>0</v>
      </c>
      <c r="S492" s="361">
        <v>0</v>
      </c>
      <c r="T492" s="103">
        <v>0</v>
      </c>
      <c r="U492" s="361">
        <v>0</v>
      </c>
      <c r="V492" s="403" t="s">
        <v>976</v>
      </c>
      <c r="W492" s="380">
        <v>756.29</v>
      </c>
      <c r="X492" s="361">
        <v>1964117.74</v>
      </c>
      <c r="Y492" s="380">
        <v>0</v>
      </c>
      <c r="Z492" s="380">
        <v>0</v>
      </c>
      <c r="AA492" s="380">
        <v>0</v>
      </c>
      <c r="AB492" s="380">
        <v>0</v>
      </c>
      <c r="AC492" s="380">
        <v>0</v>
      </c>
      <c r="AD492" s="380">
        <v>0</v>
      </c>
      <c r="AE492" s="380">
        <v>0</v>
      </c>
      <c r="AF492" s="380">
        <v>0</v>
      </c>
      <c r="AG492" s="380">
        <v>0</v>
      </c>
      <c r="AH492" s="380">
        <v>0</v>
      </c>
      <c r="AI492" s="380">
        <v>0</v>
      </c>
      <c r="AJ492" s="380">
        <v>90751.35</v>
      </c>
      <c r="AK492" s="380">
        <v>45375.68</v>
      </c>
      <c r="AL492" s="380">
        <v>0</v>
      </c>
      <c r="AN492" s="390">
        <f>I492/'Приложение 1.1'!I490</f>
        <v>0</v>
      </c>
      <c r="AO492" s="390" t="e">
        <f t="shared" si="418"/>
        <v>#DIV/0!</v>
      </c>
      <c r="AP492" s="390" t="e">
        <f t="shared" si="419"/>
        <v>#DIV/0!</v>
      </c>
      <c r="AQ492" s="390" t="e">
        <f t="shared" si="420"/>
        <v>#DIV/0!</v>
      </c>
      <c r="AR492" s="390" t="e">
        <f t="shared" si="421"/>
        <v>#DIV/0!</v>
      </c>
      <c r="AS492" s="390" t="e">
        <f t="shared" si="422"/>
        <v>#DIV/0!</v>
      </c>
      <c r="AT492" s="390" t="e">
        <f t="shared" si="423"/>
        <v>#DIV/0!</v>
      </c>
      <c r="AU492" s="390">
        <f t="shared" si="424"/>
        <v>2597.0431183805154</v>
      </c>
      <c r="AV492" s="390" t="e">
        <f t="shared" si="425"/>
        <v>#DIV/0!</v>
      </c>
      <c r="AW492" s="390" t="e">
        <f t="shared" si="426"/>
        <v>#DIV/0!</v>
      </c>
      <c r="AX492" s="390" t="e">
        <f t="shared" si="427"/>
        <v>#DIV/0!</v>
      </c>
      <c r="AY492" s="390">
        <f>AI492/'Приложение 1.1'!J490</f>
        <v>0</v>
      </c>
      <c r="AZ492" s="390">
        <v>766.59</v>
      </c>
      <c r="BA492" s="390">
        <v>2173.62</v>
      </c>
      <c r="BB492" s="390">
        <v>891.36</v>
      </c>
      <c r="BC492" s="390">
        <v>860.72</v>
      </c>
      <c r="BD492" s="390">
        <v>1699.83</v>
      </c>
      <c r="BE492" s="390">
        <v>1134.04</v>
      </c>
      <c r="BF492" s="390">
        <v>2338035</v>
      </c>
      <c r="BG492" s="390">
        <f t="shared" si="428"/>
        <v>4644</v>
      </c>
      <c r="BH492" s="390">
        <v>9186</v>
      </c>
      <c r="BI492" s="390">
        <v>3559.09</v>
      </c>
      <c r="BJ492" s="390">
        <v>6295.55</v>
      </c>
      <c r="BK492" s="390">
        <f t="shared" si="429"/>
        <v>934101.09</v>
      </c>
      <c r="BL492" s="391" t="str">
        <f t="shared" si="430"/>
        <v xml:space="preserve"> </v>
      </c>
      <c r="BM492" s="391" t="e">
        <f t="shared" si="431"/>
        <v>#DIV/0!</v>
      </c>
      <c r="BN492" s="391" t="e">
        <f t="shared" si="432"/>
        <v>#DIV/0!</v>
      </c>
      <c r="BO492" s="391" t="e">
        <f t="shared" si="433"/>
        <v>#DIV/0!</v>
      </c>
      <c r="BP492" s="391" t="e">
        <f t="shared" si="434"/>
        <v>#DIV/0!</v>
      </c>
      <c r="BQ492" s="391" t="e">
        <f t="shared" si="435"/>
        <v>#DIV/0!</v>
      </c>
      <c r="BR492" s="391" t="e">
        <f t="shared" si="436"/>
        <v>#DIV/0!</v>
      </c>
      <c r="BS492" s="391" t="str">
        <f t="shared" si="437"/>
        <v xml:space="preserve"> </v>
      </c>
      <c r="BT492" s="391" t="e">
        <f t="shared" si="438"/>
        <v>#DIV/0!</v>
      </c>
      <c r="BU492" s="391" t="e">
        <f t="shared" si="439"/>
        <v>#DIV/0!</v>
      </c>
      <c r="BV492" s="391" t="e">
        <f t="shared" si="440"/>
        <v>#DIV/0!</v>
      </c>
      <c r="BW492" s="391" t="str">
        <f t="shared" si="441"/>
        <v xml:space="preserve"> </v>
      </c>
      <c r="BY492" s="388">
        <f t="shared" si="442"/>
        <v>4.3209892149856417</v>
      </c>
      <c r="BZ492" s="392">
        <f t="shared" si="443"/>
        <v>2.1604948455603106</v>
      </c>
      <c r="CA492" s="393">
        <f t="shared" si="444"/>
        <v>2777.0362823784531</v>
      </c>
      <c r="CB492" s="390">
        <f t="shared" si="445"/>
        <v>4852.9799999999996</v>
      </c>
      <c r="CC492" s="18" t="str">
        <f t="shared" si="446"/>
        <v xml:space="preserve"> </v>
      </c>
    </row>
    <row r="493" spans="1:82" s="26" customFormat="1" ht="9" customHeight="1">
      <c r="A493" s="368">
        <v>120</v>
      </c>
      <c r="B493" s="179" t="s">
        <v>733</v>
      </c>
      <c r="C493" s="396">
        <v>2162.9</v>
      </c>
      <c r="D493" s="396"/>
      <c r="E493" s="403"/>
      <c r="F493" s="403"/>
      <c r="G493" s="184">
        <f t="shared" si="451"/>
        <v>2934999.62</v>
      </c>
      <c r="H493" s="361">
        <f t="shared" si="447"/>
        <v>0</v>
      </c>
      <c r="I493" s="190">
        <v>0</v>
      </c>
      <c r="J493" s="190">
        <v>0</v>
      </c>
      <c r="K493" s="190">
        <v>0</v>
      </c>
      <c r="L493" s="190">
        <v>0</v>
      </c>
      <c r="M493" s="190">
        <v>0</v>
      </c>
      <c r="N493" s="361">
        <v>0</v>
      </c>
      <c r="O493" s="361">
        <v>0</v>
      </c>
      <c r="P493" s="361">
        <v>0</v>
      </c>
      <c r="Q493" s="361">
        <v>0</v>
      </c>
      <c r="R493" s="361">
        <v>0</v>
      </c>
      <c r="S493" s="361">
        <v>0</v>
      </c>
      <c r="T493" s="103">
        <v>0</v>
      </c>
      <c r="U493" s="361">
        <v>0</v>
      </c>
      <c r="V493" s="403" t="s">
        <v>975</v>
      </c>
      <c r="W493" s="380">
        <v>626.52</v>
      </c>
      <c r="X493" s="361">
        <v>2833201.24</v>
      </c>
      <c r="Y493" s="380">
        <v>0</v>
      </c>
      <c r="Z493" s="380">
        <v>0</v>
      </c>
      <c r="AA493" s="380">
        <v>0</v>
      </c>
      <c r="AB493" s="380">
        <v>0</v>
      </c>
      <c r="AC493" s="380">
        <v>0</v>
      </c>
      <c r="AD493" s="380">
        <v>0</v>
      </c>
      <c r="AE493" s="380">
        <v>0</v>
      </c>
      <c r="AF493" s="380">
        <v>0</v>
      </c>
      <c r="AG493" s="380">
        <v>0</v>
      </c>
      <c r="AH493" s="380">
        <v>0</v>
      </c>
      <c r="AI493" s="380">
        <v>0</v>
      </c>
      <c r="AJ493" s="380">
        <v>67752.100000000006</v>
      </c>
      <c r="AK493" s="380">
        <v>34046.28</v>
      </c>
      <c r="AL493" s="380">
        <v>0</v>
      </c>
      <c r="AN493" s="390">
        <f>I493/'Приложение 1.1'!I491</f>
        <v>0</v>
      </c>
      <c r="AO493" s="390" t="e">
        <f t="shared" si="418"/>
        <v>#DIV/0!</v>
      </c>
      <c r="AP493" s="390" t="e">
        <f t="shared" si="419"/>
        <v>#DIV/0!</v>
      </c>
      <c r="AQ493" s="390" t="e">
        <f t="shared" si="420"/>
        <v>#DIV/0!</v>
      </c>
      <c r="AR493" s="390" t="e">
        <f t="shared" si="421"/>
        <v>#DIV/0!</v>
      </c>
      <c r="AS493" s="390" t="e">
        <f t="shared" si="422"/>
        <v>#DIV/0!</v>
      </c>
      <c r="AT493" s="390" t="e">
        <f t="shared" si="423"/>
        <v>#DIV/0!</v>
      </c>
      <c r="AU493" s="390">
        <f t="shared" si="424"/>
        <v>4522.1241779991069</v>
      </c>
      <c r="AV493" s="390" t="e">
        <f t="shared" si="425"/>
        <v>#DIV/0!</v>
      </c>
      <c r="AW493" s="390" t="e">
        <f t="shared" si="426"/>
        <v>#DIV/0!</v>
      </c>
      <c r="AX493" s="390" t="e">
        <f t="shared" si="427"/>
        <v>#DIV/0!</v>
      </c>
      <c r="AY493" s="390">
        <f>AI493/'Приложение 1.1'!J491</f>
        <v>0</v>
      </c>
      <c r="AZ493" s="390">
        <v>766.59</v>
      </c>
      <c r="BA493" s="390">
        <v>2173.62</v>
      </c>
      <c r="BB493" s="390">
        <v>891.36</v>
      </c>
      <c r="BC493" s="390">
        <v>860.72</v>
      </c>
      <c r="BD493" s="390">
        <v>1699.83</v>
      </c>
      <c r="BE493" s="390">
        <v>1134.04</v>
      </c>
      <c r="BF493" s="390">
        <v>2338035</v>
      </c>
      <c r="BG493" s="390">
        <f t="shared" si="428"/>
        <v>4837.9799999999996</v>
      </c>
      <c r="BH493" s="390">
        <v>9186</v>
      </c>
      <c r="BI493" s="390">
        <v>3559.09</v>
      </c>
      <c r="BJ493" s="390">
        <v>6295.55</v>
      </c>
      <c r="BK493" s="390">
        <f t="shared" si="429"/>
        <v>934101.09</v>
      </c>
      <c r="BL493" s="391" t="str">
        <f t="shared" si="430"/>
        <v xml:space="preserve"> </v>
      </c>
      <c r="BM493" s="391" t="e">
        <f t="shared" si="431"/>
        <v>#DIV/0!</v>
      </c>
      <c r="BN493" s="391" t="e">
        <f t="shared" si="432"/>
        <v>#DIV/0!</v>
      </c>
      <c r="BO493" s="391" t="e">
        <f t="shared" si="433"/>
        <v>#DIV/0!</v>
      </c>
      <c r="BP493" s="391" t="e">
        <f t="shared" si="434"/>
        <v>#DIV/0!</v>
      </c>
      <c r="BQ493" s="391" t="e">
        <f t="shared" si="435"/>
        <v>#DIV/0!</v>
      </c>
      <c r="BR493" s="391" t="e">
        <f t="shared" si="436"/>
        <v>#DIV/0!</v>
      </c>
      <c r="BS493" s="391" t="str">
        <f t="shared" si="437"/>
        <v xml:space="preserve"> </v>
      </c>
      <c r="BT493" s="391" t="e">
        <f t="shared" si="438"/>
        <v>#DIV/0!</v>
      </c>
      <c r="BU493" s="391" t="e">
        <f t="shared" si="439"/>
        <v>#DIV/0!</v>
      </c>
      <c r="BV493" s="391" t="e">
        <f t="shared" si="440"/>
        <v>#DIV/0!</v>
      </c>
      <c r="BW493" s="391" t="str">
        <f t="shared" si="441"/>
        <v xml:space="preserve"> </v>
      </c>
      <c r="BY493" s="388">
        <f t="shared" si="442"/>
        <v>2.3084193789435656</v>
      </c>
      <c r="BZ493" s="392">
        <f t="shared" si="443"/>
        <v>1.1600096902227197</v>
      </c>
      <c r="CA493" s="393">
        <f t="shared" si="444"/>
        <v>4684.6064291642724</v>
      </c>
      <c r="CB493" s="390">
        <f t="shared" si="445"/>
        <v>5055.6899999999996</v>
      </c>
      <c r="CC493" s="18" t="str">
        <f t="shared" si="446"/>
        <v xml:space="preserve"> </v>
      </c>
    </row>
    <row r="494" spans="1:82" s="26" customFormat="1" ht="9" customHeight="1">
      <c r="A494" s="368">
        <v>121</v>
      </c>
      <c r="B494" s="173" t="s">
        <v>1030</v>
      </c>
      <c r="C494" s="419">
        <v>5815.6</v>
      </c>
      <c r="D494" s="396"/>
      <c r="E494" s="420"/>
      <c r="F494" s="420"/>
      <c r="G494" s="184">
        <f t="shared" si="451"/>
        <v>6048981.4100000001</v>
      </c>
      <c r="H494" s="361">
        <f t="shared" si="447"/>
        <v>0</v>
      </c>
      <c r="I494" s="190">
        <v>0</v>
      </c>
      <c r="J494" s="190">
        <v>0</v>
      </c>
      <c r="K494" s="190">
        <v>0</v>
      </c>
      <c r="L494" s="190">
        <v>0</v>
      </c>
      <c r="M494" s="190">
        <v>0</v>
      </c>
      <c r="N494" s="361">
        <v>0</v>
      </c>
      <c r="O494" s="361">
        <v>0</v>
      </c>
      <c r="P494" s="361">
        <v>0</v>
      </c>
      <c r="Q494" s="361">
        <v>0</v>
      </c>
      <c r="R494" s="361">
        <v>0</v>
      </c>
      <c r="S494" s="361">
        <v>0</v>
      </c>
      <c r="T494" s="103">
        <v>0</v>
      </c>
      <c r="U494" s="361">
        <v>0</v>
      </c>
      <c r="V494" s="403" t="s">
        <v>975</v>
      </c>
      <c r="W494" s="380">
        <v>1639</v>
      </c>
      <c r="X494" s="361">
        <f>ROUND(IF(V494="СК",4852.98,5055.69)*0.955*0.73*W494,2)</f>
        <v>5776777.25</v>
      </c>
      <c r="Y494" s="380">
        <v>0</v>
      </c>
      <c r="Z494" s="380">
        <v>0</v>
      </c>
      <c r="AA494" s="380">
        <v>0</v>
      </c>
      <c r="AB494" s="380">
        <v>0</v>
      </c>
      <c r="AC494" s="380">
        <v>0</v>
      </c>
      <c r="AD494" s="380">
        <v>0</v>
      </c>
      <c r="AE494" s="380">
        <v>0</v>
      </c>
      <c r="AF494" s="380">
        <v>0</v>
      </c>
      <c r="AG494" s="380">
        <v>0</v>
      </c>
      <c r="AH494" s="380">
        <v>0</v>
      </c>
      <c r="AI494" s="380">
        <v>0</v>
      </c>
      <c r="AJ494" s="380">
        <f t="shared" ref="AJ494" si="452">ROUND(X494/95.5*3,2)</f>
        <v>181469.44</v>
      </c>
      <c r="AK494" s="380">
        <f t="shared" ref="AK494" si="453">ROUND(X494/95.5*1.5,2)</f>
        <v>90734.720000000001</v>
      </c>
      <c r="AL494" s="380">
        <v>0</v>
      </c>
      <c r="AM494" s="26" t="s">
        <v>1067</v>
      </c>
      <c r="AN494" s="390">
        <f>I494/'Приложение 1.1'!I492</f>
        <v>0</v>
      </c>
      <c r="AO494" s="390" t="e">
        <f t="shared" si="418"/>
        <v>#DIV/0!</v>
      </c>
      <c r="AP494" s="390" t="e">
        <f t="shared" si="419"/>
        <v>#DIV/0!</v>
      </c>
      <c r="AQ494" s="390" t="e">
        <f t="shared" si="420"/>
        <v>#DIV/0!</v>
      </c>
      <c r="AR494" s="390" t="e">
        <f t="shared" si="421"/>
        <v>#DIV/0!</v>
      </c>
      <c r="AS494" s="390" t="e">
        <f t="shared" si="422"/>
        <v>#DIV/0!</v>
      </c>
      <c r="AT494" s="390" t="e">
        <f t="shared" si="423"/>
        <v>#DIV/0!</v>
      </c>
      <c r="AU494" s="390">
        <f t="shared" si="424"/>
        <v>3524.5742830994509</v>
      </c>
      <c r="AV494" s="390" t="e">
        <f t="shared" si="425"/>
        <v>#DIV/0!</v>
      </c>
      <c r="AW494" s="390" t="e">
        <f t="shared" si="426"/>
        <v>#DIV/0!</v>
      </c>
      <c r="AX494" s="390" t="e">
        <f t="shared" si="427"/>
        <v>#DIV/0!</v>
      </c>
      <c r="AY494" s="390">
        <f>AI494/'Приложение 1.1'!J492</f>
        <v>0</v>
      </c>
      <c r="AZ494" s="390">
        <v>766.59</v>
      </c>
      <c r="BA494" s="390">
        <v>2173.62</v>
      </c>
      <c r="BB494" s="390">
        <v>891.36</v>
      </c>
      <c r="BC494" s="390">
        <v>860.72</v>
      </c>
      <c r="BD494" s="390">
        <v>1699.83</v>
      </c>
      <c r="BE494" s="390">
        <v>1134.04</v>
      </c>
      <c r="BF494" s="390">
        <v>2338035</v>
      </c>
      <c r="BG494" s="390">
        <f t="shared" si="428"/>
        <v>4837.9799999999996</v>
      </c>
      <c r="BH494" s="390">
        <v>9186</v>
      </c>
      <c r="BI494" s="390">
        <v>3559.09</v>
      </c>
      <c r="BJ494" s="390">
        <v>6295.55</v>
      </c>
      <c r="BK494" s="390">
        <f t="shared" si="429"/>
        <v>934101.09</v>
      </c>
      <c r="BL494" s="391" t="str">
        <f t="shared" si="430"/>
        <v xml:space="preserve"> </v>
      </c>
      <c r="BM494" s="391" t="e">
        <f t="shared" si="431"/>
        <v>#DIV/0!</v>
      </c>
      <c r="BN494" s="391" t="e">
        <f t="shared" si="432"/>
        <v>#DIV/0!</v>
      </c>
      <c r="BO494" s="391" t="e">
        <f t="shared" si="433"/>
        <v>#DIV/0!</v>
      </c>
      <c r="BP494" s="391" t="e">
        <f t="shared" si="434"/>
        <v>#DIV/0!</v>
      </c>
      <c r="BQ494" s="391" t="e">
        <f t="shared" si="435"/>
        <v>#DIV/0!</v>
      </c>
      <c r="BR494" s="391" t="e">
        <f t="shared" si="436"/>
        <v>#DIV/0!</v>
      </c>
      <c r="BS494" s="391" t="str">
        <f t="shared" si="437"/>
        <v xml:space="preserve"> </v>
      </c>
      <c r="BT494" s="391" t="e">
        <f t="shared" si="438"/>
        <v>#DIV/0!</v>
      </c>
      <c r="BU494" s="391" t="e">
        <f t="shared" si="439"/>
        <v>#DIV/0!</v>
      </c>
      <c r="BV494" s="391" t="e">
        <f t="shared" si="440"/>
        <v>#DIV/0!</v>
      </c>
      <c r="BW494" s="391" t="str">
        <f t="shared" si="441"/>
        <v xml:space="preserve"> </v>
      </c>
      <c r="BY494" s="388">
        <f t="shared" si="442"/>
        <v>2.9999999619770694</v>
      </c>
      <c r="BZ494" s="392">
        <f t="shared" si="443"/>
        <v>1.4999999809885347</v>
      </c>
      <c r="CA494" s="393">
        <f t="shared" si="444"/>
        <v>3690.6536973764491</v>
      </c>
      <c r="CB494" s="390">
        <f t="shared" si="445"/>
        <v>5055.6899999999996</v>
      </c>
      <c r="CC494" s="18" t="str">
        <f t="shared" si="446"/>
        <v xml:space="preserve"> </v>
      </c>
    </row>
    <row r="495" spans="1:82" s="26" customFormat="1" ht="9" customHeight="1">
      <c r="A495" s="368">
        <v>122</v>
      </c>
      <c r="B495" s="179" t="s">
        <v>1049</v>
      </c>
      <c r="C495" s="396">
        <v>8181.4000000000005</v>
      </c>
      <c r="D495" s="396"/>
      <c r="E495" s="403"/>
      <c r="F495" s="403"/>
      <c r="G495" s="178">
        <f>ROUND((U495+AJ495+AK495),2)</f>
        <v>9034718.7300000004</v>
      </c>
      <c r="H495" s="361">
        <f t="shared" si="447"/>
        <v>0</v>
      </c>
      <c r="I495" s="190">
        <v>0</v>
      </c>
      <c r="J495" s="190">
        <v>0</v>
      </c>
      <c r="K495" s="190">
        <v>0</v>
      </c>
      <c r="L495" s="190">
        <v>0</v>
      </c>
      <c r="M495" s="190">
        <v>0</v>
      </c>
      <c r="N495" s="361">
        <v>0</v>
      </c>
      <c r="O495" s="361">
        <v>0</v>
      </c>
      <c r="P495" s="361">
        <v>0</v>
      </c>
      <c r="Q495" s="361">
        <v>0</v>
      </c>
      <c r="R495" s="361">
        <v>0</v>
      </c>
      <c r="S495" s="361">
        <v>0</v>
      </c>
      <c r="T495" s="103">
        <v>4</v>
      </c>
      <c r="U495" s="361">
        <v>8596400.3000000007</v>
      </c>
      <c r="V495" s="403"/>
      <c r="W495" s="380">
        <v>0</v>
      </c>
      <c r="X495" s="361">
        <v>0</v>
      </c>
      <c r="Y495" s="380">
        <v>0</v>
      </c>
      <c r="Z495" s="380">
        <v>0</v>
      </c>
      <c r="AA495" s="380">
        <v>0</v>
      </c>
      <c r="AB495" s="380">
        <v>0</v>
      </c>
      <c r="AC495" s="380">
        <v>0</v>
      </c>
      <c r="AD495" s="380">
        <v>0</v>
      </c>
      <c r="AE495" s="380">
        <v>0</v>
      </c>
      <c r="AF495" s="380">
        <v>0</v>
      </c>
      <c r="AG495" s="380">
        <v>0</v>
      </c>
      <c r="AH495" s="380">
        <v>0</v>
      </c>
      <c r="AI495" s="380">
        <v>0</v>
      </c>
      <c r="AJ495" s="380">
        <v>291723.64</v>
      </c>
      <c r="AK495" s="380">
        <v>146594.79</v>
      </c>
      <c r="AL495" s="380">
        <v>0</v>
      </c>
      <c r="AN495" s="390">
        <f>I495/'Приложение 1.1'!I493</f>
        <v>0</v>
      </c>
      <c r="AO495" s="390" t="e">
        <f t="shared" si="418"/>
        <v>#DIV/0!</v>
      </c>
      <c r="AP495" s="390" t="e">
        <f t="shared" si="419"/>
        <v>#DIV/0!</v>
      </c>
      <c r="AQ495" s="390" t="e">
        <f t="shared" si="420"/>
        <v>#DIV/0!</v>
      </c>
      <c r="AR495" s="390" t="e">
        <f t="shared" si="421"/>
        <v>#DIV/0!</v>
      </c>
      <c r="AS495" s="390" t="e">
        <f t="shared" si="422"/>
        <v>#DIV/0!</v>
      </c>
      <c r="AT495" s="390">
        <f t="shared" si="423"/>
        <v>2149100.0750000002</v>
      </c>
      <c r="AU495" s="390" t="e">
        <f t="shared" si="424"/>
        <v>#DIV/0!</v>
      </c>
      <c r="AV495" s="390" t="e">
        <f t="shared" si="425"/>
        <v>#DIV/0!</v>
      </c>
      <c r="AW495" s="390" t="e">
        <f t="shared" si="426"/>
        <v>#DIV/0!</v>
      </c>
      <c r="AX495" s="390" t="e">
        <f t="shared" si="427"/>
        <v>#DIV/0!</v>
      </c>
      <c r="AY495" s="390">
        <f>AI495/'Приложение 1.1'!J493</f>
        <v>0</v>
      </c>
      <c r="AZ495" s="390">
        <v>766.59</v>
      </c>
      <c r="BA495" s="390">
        <v>2173.62</v>
      </c>
      <c r="BB495" s="390">
        <v>891.36</v>
      </c>
      <c r="BC495" s="390">
        <v>860.72</v>
      </c>
      <c r="BD495" s="390">
        <v>1699.83</v>
      </c>
      <c r="BE495" s="390">
        <v>1134.04</v>
      </c>
      <c r="BF495" s="390">
        <v>2338035</v>
      </c>
      <c r="BG495" s="390">
        <f t="shared" si="428"/>
        <v>4644</v>
      </c>
      <c r="BH495" s="390">
        <v>9186</v>
      </c>
      <c r="BI495" s="390">
        <v>3559.09</v>
      </c>
      <c r="BJ495" s="390">
        <v>6295.55</v>
      </c>
      <c r="BK495" s="390">
        <f t="shared" si="429"/>
        <v>934101.09</v>
      </c>
      <c r="BL495" s="391" t="str">
        <f t="shared" si="430"/>
        <v xml:space="preserve"> </v>
      </c>
      <c r="BM495" s="391" t="e">
        <f t="shared" si="431"/>
        <v>#DIV/0!</v>
      </c>
      <c r="BN495" s="391" t="e">
        <f t="shared" si="432"/>
        <v>#DIV/0!</v>
      </c>
      <c r="BO495" s="391" t="e">
        <f t="shared" si="433"/>
        <v>#DIV/0!</v>
      </c>
      <c r="BP495" s="391" t="e">
        <f t="shared" si="434"/>
        <v>#DIV/0!</v>
      </c>
      <c r="BQ495" s="391" t="e">
        <f t="shared" si="435"/>
        <v>#DIV/0!</v>
      </c>
      <c r="BR495" s="391" t="str">
        <f t="shared" si="436"/>
        <v xml:space="preserve"> </v>
      </c>
      <c r="BS495" s="391" t="e">
        <f t="shared" si="437"/>
        <v>#DIV/0!</v>
      </c>
      <c r="BT495" s="391" t="e">
        <f t="shared" si="438"/>
        <v>#DIV/0!</v>
      </c>
      <c r="BU495" s="391" t="e">
        <f t="shared" si="439"/>
        <v>#DIV/0!</v>
      </c>
      <c r="BV495" s="391" t="e">
        <f t="shared" si="440"/>
        <v>#DIV/0!</v>
      </c>
      <c r="BW495" s="391" t="str">
        <f t="shared" si="441"/>
        <v xml:space="preserve"> </v>
      </c>
      <c r="BY495" s="388">
        <f t="shared" si="442"/>
        <v>3.2289177861323419</v>
      </c>
      <c r="BZ495" s="392">
        <f t="shared" si="443"/>
        <v>1.6225717078853654</v>
      </c>
      <c r="CA495" s="393" t="e">
        <f t="shared" si="444"/>
        <v>#DIV/0!</v>
      </c>
      <c r="CB495" s="390">
        <f t="shared" si="445"/>
        <v>4852.9799999999996</v>
      </c>
      <c r="CC495" s="18" t="e">
        <f t="shared" si="446"/>
        <v>#DIV/0!</v>
      </c>
      <c r="CD495" s="418"/>
    </row>
    <row r="496" spans="1:82" s="26" customFormat="1" ht="9" customHeight="1">
      <c r="A496" s="368">
        <v>123</v>
      </c>
      <c r="B496" s="179" t="s">
        <v>1050</v>
      </c>
      <c r="C496" s="396">
        <v>9736.89</v>
      </c>
      <c r="D496" s="396"/>
      <c r="E496" s="403"/>
      <c r="F496" s="403"/>
      <c r="G496" s="178">
        <f>ROUND((U496+AJ496+AK496),2)</f>
        <v>11322763.6</v>
      </c>
      <c r="H496" s="361">
        <f t="shared" si="447"/>
        <v>0</v>
      </c>
      <c r="I496" s="190">
        <v>0</v>
      </c>
      <c r="J496" s="190">
        <v>0</v>
      </c>
      <c r="K496" s="190">
        <v>0</v>
      </c>
      <c r="L496" s="190">
        <v>0</v>
      </c>
      <c r="M496" s="190">
        <v>0</v>
      </c>
      <c r="N496" s="361">
        <v>0</v>
      </c>
      <c r="O496" s="361">
        <v>0</v>
      </c>
      <c r="P496" s="361">
        <v>0</v>
      </c>
      <c r="Q496" s="361">
        <v>0</v>
      </c>
      <c r="R496" s="361">
        <v>0</v>
      </c>
      <c r="S496" s="361">
        <v>0</v>
      </c>
      <c r="T496" s="103">
        <v>5</v>
      </c>
      <c r="U496" s="361">
        <v>10774865.560000001</v>
      </c>
      <c r="V496" s="403"/>
      <c r="W496" s="380">
        <v>0</v>
      </c>
      <c r="X496" s="361">
        <v>0</v>
      </c>
      <c r="Y496" s="380">
        <v>0</v>
      </c>
      <c r="Z496" s="380">
        <v>0</v>
      </c>
      <c r="AA496" s="380">
        <v>0</v>
      </c>
      <c r="AB496" s="380">
        <v>0</v>
      </c>
      <c r="AC496" s="380">
        <v>0</v>
      </c>
      <c r="AD496" s="380">
        <v>0</v>
      </c>
      <c r="AE496" s="380">
        <v>0</v>
      </c>
      <c r="AF496" s="380">
        <v>0</v>
      </c>
      <c r="AG496" s="380">
        <v>0</v>
      </c>
      <c r="AH496" s="380">
        <v>0</v>
      </c>
      <c r="AI496" s="380">
        <v>0</v>
      </c>
      <c r="AJ496" s="380">
        <v>364654.55</v>
      </c>
      <c r="AK496" s="380">
        <v>183243.49</v>
      </c>
      <c r="AL496" s="380">
        <v>0</v>
      </c>
      <c r="AN496" s="390">
        <f>I496/'Приложение 1.1'!I494</f>
        <v>0</v>
      </c>
      <c r="AO496" s="390" t="e">
        <f t="shared" si="418"/>
        <v>#DIV/0!</v>
      </c>
      <c r="AP496" s="390" t="e">
        <f t="shared" si="419"/>
        <v>#DIV/0!</v>
      </c>
      <c r="AQ496" s="390" t="e">
        <f t="shared" si="420"/>
        <v>#DIV/0!</v>
      </c>
      <c r="AR496" s="390" t="e">
        <f t="shared" si="421"/>
        <v>#DIV/0!</v>
      </c>
      <c r="AS496" s="390" t="e">
        <f t="shared" si="422"/>
        <v>#DIV/0!</v>
      </c>
      <c r="AT496" s="390">
        <f t="shared" si="423"/>
        <v>2154973.1120000002</v>
      </c>
      <c r="AU496" s="390" t="e">
        <f t="shared" si="424"/>
        <v>#DIV/0!</v>
      </c>
      <c r="AV496" s="390" t="e">
        <f t="shared" si="425"/>
        <v>#DIV/0!</v>
      </c>
      <c r="AW496" s="390" t="e">
        <f t="shared" si="426"/>
        <v>#DIV/0!</v>
      </c>
      <c r="AX496" s="390" t="e">
        <f t="shared" si="427"/>
        <v>#DIV/0!</v>
      </c>
      <c r="AY496" s="390">
        <f>AI496/'Приложение 1.1'!J494</f>
        <v>0</v>
      </c>
      <c r="AZ496" s="390">
        <v>766.59</v>
      </c>
      <c r="BA496" s="390">
        <v>2173.62</v>
      </c>
      <c r="BB496" s="390">
        <v>891.36</v>
      </c>
      <c r="BC496" s="390">
        <v>860.72</v>
      </c>
      <c r="BD496" s="390">
        <v>1699.83</v>
      </c>
      <c r="BE496" s="390">
        <v>1134.04</v>
      </c>
      <c r="BF496" s="390">
        <v>2338035</v>
      </c>
      <c r="BG496" s="390">
        <f t="shared" si="428"/>
        <v>4644</v>
      </c>
      <c r="BH496" s="390">
        <v>9186</v>
      </c>
      <c r="BI496" s="390">
        <v>3559.09</v>
      </c>
      <c r="BJ496" s="390">
        <v>6295.55</v>
      </c>
      <c r="BK496" s="390">
        <f t="shared" si="429"/>
        <v>934101.09</v>
      </c>
      <c r="BL496" s="391" t="str">
        <f t="shared" si="430"/>
        <v xml:space="preserve"> </v>
      </c>
      <c r="BM496" s="391" t="e">
        <f t="shared" si="431"/>
        <v>#DIV/0!</v>
      </c>
      <c r="BN496" s="391" t="e">
        <f t="shared" si="432"/>
        <v>#DIV/0!</v>
      </c>
      <c r="BO496" s="391" t="e">
        <f t="shared" si="433"/>
        <v>#DIV/0!</v>
      </c>
      <c r="BP496" s="391" t="e">
        <f t="shared" si="434"/>
        <v>#DIV/0!</v>
      </c>
      <c r="BQ496" s="391" t="e">
        <f t="shared" si="435"/>
        <v>#DIV/0!</v>
      </c>
      <c r="BR496" s="391" t="str">
        <f t="shared" si="436"/>
        <v xml:space="preserve"> </v>
      </c>
      <c r="BS496" s="391" t="e">
        <f t="shared" si="437"/>
        <v>#DIV/0!</v>
      </c>
      <c r="BT496" s="391" t="e">
        <f t="shared" si="438"/>
        <v>#DIV/0!</v>
      </c>
      <c r="BU496" s="391" t="e">
        <f t="shared" si="439"/>
        <v>#DIV/0!</v>
      </c>
      <c r="BV496" s="391" t="e">
        <f t="shared" si="440"/>
        <v>#DIV/0!</v>
      </c>
      <c r="BW496" s="391" t="str">
        <f t="shared" si="441"/>
        <v xml:space="preserve"> </v>
      </c>
      <c r="BY496" s="388">
        <f t="shared" si="442"/>
        <v>3.2205437018927077</v>
      </c>
      <c r="BZ496" s="392">
        <f t="shared" si="443"/>
        <v>1.6183636475462579</v>
      </c>
      <c r="CA496" s="393" t="e">
        <f t="shared" si="444"/>
        <v>#DIV/0!</v>
      </c>
      <c r="CB496" s="390">
        <f t="shared" si="445"/>
        <v>4852.9799999999996</v>
      </c>
      <c r="CC496" s="18" t="e">
        <f t="shared" si="446"/>
        <v>#DIV/0!</v>
      </c>
      <c r="CD496" s="418"/>
    </row>
    <row r="497" spans="1:81" s="26" customFormat="1" ht="9" customHeight="1">
      <c r="A497" s="368">
        <v>124</v>
      </c>
      <c r="B497" s="179" t="s">
        <v>1070</v>
      </c>
      <c r="C497" s="396">
        <v>9167.8000000000011</v>
      </c>
      <c r="D497" s="396"/>
      <c r="E497" s="421"/>
      <c r="F497" s="421"/>
      <c r="G497" s="184">
        <f t="shared" ref="G497:G505" si="454">ROUND(X497+AJ497+AK497,2)</f>
        <v>13033986.939999999</v>
      </c>
      <c r="H497" s="361">
        <f t="shared" si="447"/>
        <v>0</v>
      </c>
      <c r="I497" s="190">
        <v>0</v>
      </c>
      <c r="J497" s="190">
        <v>0</v>
      </c>
      <c r="K497" s="190">
        <v>0</v>
      </c>
      <c r="L497" s="190">
        <v>0</v>
      </c>
      <c r="M497" s="190">
        <v>0</v>
      </c>
      <c r="N497" s="361">
        <v>0</v>
      </c>
      <c r="O497" s="361">
        <v>0</v>
      </c>
      <c r="P497" s="361">
        <v>0</v>
      </c>
      <c r="Q497" s="361">
        <v>0</v>
      </c>
      <c r="R497" s="361">
        <v>0</v>
      </c>
      <c r="S497" s="361">
        <v>0</v>
      </c>
      <c r="T497" s="103">
        <v>0</v>
      </c>
      <c r="U497" s="361">
        <v>0</v>
      </c>
      <c r="V497" s="403" t="s">
        <v>975</v>
      </c>
      <c r="W497" s="380">
        <v>2735.2</v>
      </c>
      <c r="X497" s="361">
        <v>12521519</v>
      </c>
      <c r="Y497" s="380">
        <v>0</v>
      </c>
      <c r="Z497" s="380">
        <v>0</v>
      </c>
      <c r="AA497" s="380">
        <v>0</v>
      </c>
      <c r="AB497" s="380">
        <v>0</v>
      </c>
      <c r="AC497" s="380">
        <v>0</v>
      </c>
      <c r="AD497" s="380">
        <v>0</v>
      </c>
      <c r="AE497" s="380">
        <v>0</v>
      </c>
      <c r="AF497" s="380">
        <v>0</v>
      </c>
      <c r="AG497" s="380">
        <v>0</v>
      </c>
      <c r="AH497" s="380">
        <v>0</v>
      </c>
      <c r="AI497" s="380">
        <v>0</v>
      </c>
      <c r="AJ497" s="380">
        <v>341073.98</v>
      </c>
      <c r="AK497" s="380">
        <v>171393.96</v>
      </c>
      <c r="AL497" s="380">
        <v>0</v>
      </c>
      <c r="AN497" s="390">
        <f>I497/'Приложение 1.1'!I495</f>
        <v>0</v>
      </c>
      <c r="AO497" s="390" t="e">
        <f t="shared" si="418"/>
        <v>#DIV/0!</v>
      </c>
      <c r="AP497" s="390" t="e">
        <f t="shared" si="419"/>
        <v>#DIV/0!</v>
      </c>
      <c r="AQ497" s="390" t="e">
        <f t="shared" si="420"/>
        <v>#DIV/0!</v>
      </c>
      <c r="AR497" s="390" t="e">
        <f t="shared" si="421"/>
        <v>#DIV/0!</v>
      </c>
      <c r="AS497" s="390" t="e">
        <f t="shared" si="422"/>
        <v>#DIV/0!</v>
      </c>
      <c r="AT497" s="390" t="e">
        <f t="shared" si="423"/>
        <v>#DIV/0!</v>
      </c>
      <c r="AU497" s="390">
        <f t="shared" si="424"/>
        <v>4577.9171541386377</v>
      </c>
      <c r="AV497" s="390" t="e">
        <f t="shared" si="425"/>
        <v>#DIV/0!</v>
      </c>
      <c r="AW497" s="390" t="e">
        <f t="shared" si="426"/>
        <v>#DIV/0!</v>
      </c>
      <c r="AX497" s="390" t="e">
        <f t="shared" si="427"/>
        <v>#DIV/0!</v>
      </c>
      <c r="AY497" s="390">
        <f>AI497/'Приложение 1.1'!J495</f>
        <v>0</v>
      </c>
      <c r="AZ497" s="390">
        <v>766.59</v>
      </c>
      <c r="BA497" s="390">
        <v>2173.62</v>
      </c>
      <c r="BB497" s="390">
        <v>891.36</v>
      </c>
      <c r="BC497" s="390">
        <v>860.72</v>
      </c>
      <c r="BD497" s="390">
        <v>1699.83</v>
      </c>
      <c r="BE497" s="390">
        <v>1134.04</v>
      </c>
      <c r="BF497" s="390">
        <v>2338035</v>
      </c>
      <c r="BG497" s="390">
        <f t="shared" si="428"/>
        <v>4837.9799999999996</v>
      </c>
      <c r="BH497" s="390">
        <v>9186</v>
      </c>
      <c r="BI497" s="390">
        <v>3559.09</v>
      </c>
      <c r="BJ497" s="390">
        <v>6295.55</v>
      </c>
      <c r="BK497" s="390">
        <f t="shared" si="429"/>
        <v>934101.09</v>
      </c>
      <c r="BL497" s="391" t="str">
        <f t="shared" si="430"/>
        <v xml:space="preserve"> </v>
      </c>
      <c r="BM497" s="391" t="e">
        <f t="shared" si="431"/>
        <v>#DIV/0!</v>
      </c>
      <c r="BN497" s="391" t="e">
        <f t="shared" si="432"/>
        <v>#DIV/0!</v>
      </c>
      <c r="BO497" s="391" t="e">
        <f t="shared" si="433"/>
        <v>#DIV/0!</v>
      </c>
      <c r="BP497" s="391" t="e">
        <f t="shared" si="434"/>
        <v>#DIV/0!</v>
      </c>
      <c r="BQ497" s="391" t="e">
        <f t="shared" si="435"/>
        <v>#DIV/0!</v>
      </c>
      <c r="BR497" s="391" t="e">
        <f t="shared" si="436"/>
        <v>#DIV/0!</v>
      </c>
      <c r="BS497" s="391" t="str">
        <f t="shared" si="437"/>
        <v xml:space="preserve"> </v>
      </c>
      <c r="BT497" s="391" t="e">
        <f t="shared" si="438"/>
        <v>#DIV/0!</v>
      </c>
      <c r="BU497" s="391" t="e">
        <f t="shared" si="439"/>
        <v>#DIV/0!</v>
      </c>
      <c r="BV497" s="391" t="e">
        <f t="shared" si="440"/>
        <v>#DIV/0!</v>
      </c>
      <c r="BW497" s="391" t="str">
        <f t="shared" si="441"/>
        <v xml:space="preserve"> </v>
      </c>
      <c r="BY497" s="388">
        <f t="shared" si="442"/>
        <v>2.6168046781854457</v>
      </c>
      <c r="BZ497" s="392">
        <f t="shared" si="443"/>
        <v>1.3149772267609776</v>
      </c>
      <c r="CA497" s="393">
        <f t="shared" si="444"/>
        <v>4765.2774714828902</v>
      </c>
      <c r="CB497" s="390">
        <f t="shared" si="445"/>
        <v>5055.6899999999996</v>
      </c>
      <c r="CC497" s="18" t="str">
        <f t="shared" si="446"/>
        <v xml:space="preserve"> </v>
      </c>
    </row>
    <row r="498" spans="1:81" s="26" customFormat="1" ht="9" customHeight="1">
      <c r="A498" s="368">
        <v>125</v>
      </c>
      <c r="B498" s="179" t="s">
        <v>1071</v>
      </c>
      <c r="C498" s="396">
        <v>4199.2</v>
      </c>
      <c r="D498" s="396"/>
      <c r="E498" s="403"/>
      <c r="F498" s="403"/>
      <c r="G498" s="184">
        <f t="shared" si="454"/>
        <v>4259600.8499999996</v>
      </c>
      <c r="H498" s="361">
        <f t="shared" si="447"/>
        <v>0</v>
      </c>
      <c r="I498" s="190">
        <v>0</v>
      </c>
      <c r="J498" s="190">
        <v>0</v>
      </c>
      <c r="K498" s="190">
        <v>0</v>
      </c>
      <c r="L498" s="190">
        <v>0</v>
      </c>
      <c r="M498" s="190">
        <v>0</v>
      </c>
      <c r="N498" s="361">
        <v>0</v>
      </c>
      <c r="O498" s="361">
        <v>0</v>
      </c>
      <c r="P498" s="361">
        <v>0</v>
      </c>
      <c r="Q498" s="361">
        <v>0</v>
      </c>
      <c r="R498" s="361">
        <v>0</v>
      </c>
      <c r="S498" s="361">
        <v>0</v>
      </c>
      <c r="T498" s="103">
        <v>0</v>
      </c>
      <c r="U498" s="361">
        <v>0</v>
      </c>
      <c r="V498" s="403" t="s">
        <v>975</v>
      </c>
      <c r="W498" s="380">
        <v>1181</v>
      </c>
      <c r="X498" s="361">
        <v>4086683.86</v>
      </c>
      <c r="Y498" s="380">
        <v>0</v>
      </c>
      <c r="Z498" s="380">
        <v>0</v>
      </c>
      <c r="AA498" s="380">
        <v>0</v>
      </c>
      <c r="AB498" s="380">
        <v>0</v>
      </c>
      <c r="AC498" s="380">
        <v>0</v>
      </c>
      <c r="AD498" s="380">
        <v>0</v>
      </c>
      <c r="AE498" s="380">
        <v>0</v>
      </c>
      <c r="AF498" s="380">
        <v>0</v>
      </c>
      <c r="AG498" s="380">
        <v>0</v>
      </c>
      <c r="AH498" s="380">
        <v>0</v>
      </c>
      <c r="AI498" s="380">
        <v>0</v>
      </c>
      <c r="AJ498" s="380">
        <v>133411.04</v>
      </c>
      <c r="AK498" s="380">
        <v>39505.949999999997</v>
      </c>
      <c r="AL498" s="380">
        <v>0</v>
      </c>
      <c r="AN498" s="390">
        <f>I498/'Приложение 1.1'!I496</f>
        <v>0</v>
      </c>
      <c r="AO498" s="390" t="e">
        <f t="shared" si="418"/>
        <v>#DIV/0!</v>
      </c>
      <c r="AP498" s="390" t="e">
        <f t="shared" si="419"/>
        <v>#DIV/0!</v>
      </c>
      <c r="AQ498" s="390" t="e">
        <f t="shared" si="420"/>
        <v>#DIV/0!</v>
      </c>
      <c r="AR498" s="390" t="e">
        <f t="shared" si="421"/>
        <v>#DIV/0!</v>
      </c>
      <c r="AS498" s="390" t="e">
        <f t="shared" si="422"/>
        <v>#DIV/0!</v>
      </c>
      <c r="AT498" s="390" t="e">
        <f t="shared" si="423"/>
        <v>#DIV/0!</v>
      </c>
      <c r="AU498" s="390">
        <f t="shared" si="424"/>
        <v>3460.3588992379337</v>
      </c>
      <c r="AV498" s="390" t="e">
        <f t="shared" si="425"/>
        <v>#DIV/0!</v>
      </c>
      <c r="AW498" s="390" t="e">
        <f t="shared" si="426"/>
        <v>#DIV/0!</v>
      </c>
      <c r="AX498" s="390" t="e">
        <f t="shared" si="427"/>
        <v>#DIV/0!</v>
      </c>
      <c r="AY498" s="390">
        <f>AI498/'Приложение 1.1'!J496</f>
        <v>0</v>
      </c>
      <c r="AZ498" s="390">
        <v>766.59</v>
      </c>
      <c r="BA498" s="390">
        <v>2173.62</v>
      </c>
      <c r="BB498" s="390">
        <v>891.36</v>
      </c>
      <c r="BC498" s="390">
        <v>860.72</v>
      </c>
      <c r="BD498" s="390">
        <v>1699.83</v>
      </c>
      <c r="BE498" s="390">
        <v>1134.04</v>
      </c>
      <c r="BF498" s="390">
        <v>2338035</v>
      </c>
      <c r="BG498" s="390">
        <f t="shared" si="428"/>
        <v>4837.9799999999996</v>
      </c>
      <c r="BH498" s="390">
        <v>9186</v>
      </c>
      <c r="BI498" s="390">
        <v>3559.09</v>
      </c>
      <c r="BJ498" s="390">
        <v>6295.55</v>
      </c>
      <c r="BK498" s="390">
        <f t="shared" si="429"/>
        <v>934101.09</v>
      </c>
      <c r="BL498" s="391" t="str">
        <f t="shared" si="430"/>
        <v xml:space="preserve"> </v>
      </c>
      <c r="BM498" s="391" t="e">
        <f t="shared" si="431"/>
        <v>#DIV/0!</v>
      </c>
      <c r="BN498" s="391" t="e">
        <f t="shared" si="432"/>
        <v>#DIV/0!</v>
      </c>
      <c r="BO498" s="391" t="e">
        <f t="shared" si="433"/>
        <v>#DIV/0!</v>
      </c>
      <c r="BP498" s="391" t="e">
        <f t="shared" si="434"/>
        <v>#DIV/0!</v>
      </c>
      <c r="BQ498" s="391" t="e">
        <f t="shared" si="435"/>
        <v>#DIV/0!</v>
      </c>
      <c r="BR498" s="391" t="e">
        <f t="shared" si="436"/>
        <v>#DIV/0!</v>
      </c>
      <c r="BS498" s="391" t="str">
        <f t="shared" si="437"/>
        <v xml:space="preserve"> </v>
      </c>
      <c r="BT498" s="391" t="e">
        <f t="shared" si="438"/>
        <v>#DIV/0!</v>
      </c>
      <c r="BU498" s="391" t="e">
        <f t="shared" si="439"/>
        <v>#DIV/0!</v>
      </c>
      <c r="BV498" s="391" t="e">
        <f t="shared" si="440"/>
        <v>#DIV/0!</v>
      </c>
      <c r="BW498" s="391" t="str">
        <f t="shared" si="441"/>
        <v xml:space="preserve"> </v>
      </c>
      <c r="BY498" s="388">
        <f t="shared" si="442"/>
        <v>3.1320080143189948</v>
      </c>
      <c r="BZ498" s="392">
        <f t="shared" si="443"/>
        <v>0.92745661838244775</v>
      </c>
      <c r="CA498" s="393">
        <f t="shared" si="444"/>
        <v>3606.774640135478</v>
      </c>
      <c r="CB498" s="390">
        <f t="shared" si="445"/>
        <v>5055.6899999999996</v>
      </c>
      <c r="CC498" s="18" t="str">
        <f t="shared" si="446"/>
        <v xml:space="preserve"> </v>
      </c>
    </row>
    <row r="499" spans="1:81" s="26" customFormat="1" ht="9" customHeight="1">
      <c r="A499" s="368">
        <v>126</v>
      </c>
      <c r="B499" s="179" t="s">
        <v>1072</v>
      </c>
      <c r="C499" s="396">
        <v>2812.7</v>
      </c>
      <c r="D499" s="396"/>
      <c r="E499" s="403"/>
      <c r="F499" s="403"/>
      <c r="G499" s="184">
        <f t="shared" si="454"/>
        <v>3439185.67</v>
      </c>
      <c r="H499" s="361">
        <f t="shared" si="447"/>
        <v>0</v>
      </c>
      <c r="I499" s="190">
        <v>0</v>
      </c>
      <c r="J499" s="190">
        <v>0</v>
      </c>
      <c r="K499" s="190">
        <v>0</v>
      </c>
      <c r="L499" s="190">
        <v>0</v>
      </c>
      <c r="M499" s="190">
        <v>0</v>
      </c>
      <c r="N499" s="361">
        <v>0</v>
      </c>
      <c r="O499" s="361">
        <v>0</v>
      </c>
      <c r="P499" s="361">
        <v>0</v>
      </c>
      <c r="Q499" s="361">
        <v>0</v>
      </c>
      <c r="R499" s="361">
        <v>0</v>
      </c>
      <c r="S499" s="361">
        <v>0</v>
      </c>
      <c r="T499" s="103">
        <v>0</v>
      </c>
      <c r="U499" s="361">
        <v>0</v>
      </c>
      <c r="V499" s="403" t="s">
        <v>975</v>
      </c>
      <c r="W499" s="380">
        <v>752.86</v>
      </c>
      <c r="X499" s="361">
        <v>3318020.76</v>
      </c>
      <c r="Y499" s="380">
        <v>0</v>
      </c>
      <c r="Z499" s="380">
        <v>0</v>
      </c>
      <c r="AA499" s="380">
        <v>0</v>
      </c>
      <c r="AB499" s="380">
        <v>0</v>
      </c>
      <c r="AC499" s="380">
        <v>0</v>
      </c>
      <c r="AD499" s="380">
        <v>0</v>
      </c>
      <c r="AE499" s="380">
        <v>0</v>
      </c>
      <c r="AF499" s="380">
        <v>0</v>
      </c>
      <c r="AG499" s="380">
        <v>0</v>
      </c>
      <c r="AH499" s="380">
        <v>0</v>
      </c>
      <c r="AI499" s="380">
        <v>0</v>
      </c>
      <c r="AJ499" s="380">
        <v>80641.53</v>
      </c>
      <c r="AK499" s="380">
        <v>40523.379999999997</v>
      </c>
      <c r="AL499" s="380">
        <v>0</v>
      </c>
      <c r="AN499" s="390">
        <f>I499/'Приложение 1.1'!I497</f>
        <v>0</v>
      </c>
      <c r="AO499" s="390" t="e">
        <f t="shared" ref="AO499:AO566" si="455">K499/J499</f>
        <v>#DIV/0!</v>
      </c>
      <c r="AP499" s="390" t="e">
        <f t="shared" ref="AP499:AP566" si="456">M499/L499</f>
        <v>#DIV/0!</v>
      </c>
      <c r="AQ499" s="390" t="e">
        <f t="shared" ref="AQ499:AQ566" si="457">O499/N499</f>
        <v>#DIV/0!</v>
      </c>
      <c r="AR499" s="390" t="e">
        <f t="shared" ref="AR499:AR566" si="458">Q499/P499</f>
        <v>#DIV/0!</v>
      </c>
      <c r="AS499" s="390" t="e">
        <f t="shared" ref="AS499:AS566" si="459">S499/R499</f>
        <v>#DIV/0!</v>
      </c>
      <c r="AT499" s="390" t="e">
        <f t="shared" ref="AT499:AT566" si="460">U499/T499</f>
        <v>#DIV/0!</v>
      </c>
      <c r="AU499" s="390">
        <f t="shared" ref="AU499:AU566" si="461">X499/W499</f>
        <v>4407.2214754403203</v>
      </c>
      <c r="AV499" s="390" t="e">
        <f t="shared" ref="AV499:AV566" si="462">Z499/Y499</f>
        <v>#DIV/0!</v>
      </c>
      <c r="AW499" s="390" t="e">
        <f t="shared" ref="AW499:AW566" si="463">AB499/AA499</f>
        <v>#DIV/0!</v>
      </c>
      <c r="AX499" s="390" t="e">
        <f t="shared" ref="AX499:AX566" si="464">AH499/AG499</f>
        <v>#DIV/0!</v>
      </c>
      <c r="AY499" s="390">
        <f>AI499/'Приложение 1.1'!J497</f>
        <v>0</v>
      </c>
      <c r="AZ499" s="390">
        <v>766.59</v>
      </c>
      <c r="BA499" s="390">
        <v>2173.62</v>
      </c>
      <c r="BB499" s="390">
        <v>891.36</v>
      </c>
      <c r="BC499" s="390">
        <v>860.72</v>
      </c>
      <c r="BD499" s="390">
        <v>1699.83</v>
      </c>
      <c r="BE499" s="390">
        <v>1134.04</v>
      </c>
      <c r="BF499" s="390">
        <v>2338035</v>
      </c>
      <c r="BG499" s="390">
        <f t="shared" ref="BG499:BG566" si="465">IF(V499="ПК",4837.98,4644)</f>
        <v>4837.9799999999996</v>
      </c>
      <c r="BH499" s="390">
        <v>9186</v>
      </c>
      <c r="BI499" s="390">
        <v>3559.09</v>
      </c>
      <c r="BJ499" s="390">
        <v>6295.55</v>
      </c>
      <c r="BK499" s="390">
        <f t="shared" ref="BK499:BK566" si="466">105042.09+358512+470547</f>
        <v>934101.09</v>
      </c>
      <c r="BL499" s="391" t="str">
        <f t="shared" ref="BL499:BL566" si="467">IF(AN499&gt;AZ499, "+", " ")</f>
        <v xml:space="preserve"> </v>
      </c>
      <c r="BM499" s="391" t="e">
        <f t="shared" ref="BM499:BM566" si="468">IF(AO499&gt;BA499, "+", " ")</f>
        <v>#DIV/0!</v>
      </c>
      <c r="BN499" s="391" t="e">
        <f t="shared" ref="BN499:BN566" si="469">IF(AP499&gt;BB499, "+", " ")</f>
        <v>#DIV/0!</v>
      </c>
      <c r="BO499" s="391" t="e">
        <f t="shared" ref="BO499:BO566" si="470">IF(AQ499&gt;BC499, "+", " ")</f>
        <v>#DIV/0!</v>
      </c>
      <c r="BP499" s="391" t="e">
        <f t="shared" ref="BP499:BP566" si="471">IF(AR499&gt;BD499, "+", " ")</f>
        <v>#DIV/0!</v>
      </c>
      <c r="BQ499" s="391" t="e">
        <f t="shared" ref="BQ499:BQ566" si="472">IF(AS499&gt;BE499, "+", " ")</f>
        <v>#DIV/0!</v>
      </c>
      <c r="BR499" s="391" t="e">
        <f t="shared" ref="BR499:BR566" si="473">IF(AT499&gt;BF499, "+", " ")</f>
        <v>#DIV/0!</v>
      </c>
      <c r="BS499" s="391" t="str">
        <f t="shared" ref="BS499:BS566" si="474">IF(AU499&gt;BG499, "+", " ")</f>
        <v xml:space="preserve"> </v>
      </c>
      <c r="BT499" s="391" t="e">
        <f t="shared" ref="BT499:BT566" si="475">IF(AV499&gt;BH499, "+", " ")</f>
        <v>#DIV/0!</v>
      </c>
      <c r="BU499" s="391" t="e">
        <f t="shared" ref="BU499:BU566" si="476">IF(AW499&gt;BI499, "+", " ")</f>
        <v>#DIV/0!</v>
      </c>
      <c r="BV499" s="391" t="e">
        <f t="shared" ref="BV499:BV566" si="477">IF(AX499&gt;BJ499, "+", " ")</f>
        <v>#DIV/0!</v>
      </c>
      <c r="BW499" s="391" t="str">
        <f t="shared" ref="BW499:BW566" si="478">IF(AY499&gt;BK499, "+", " ")</f>
        <v xml:space="preserve"> </v>
      </c>
      <c r="BY499" s="388">
        <f t="shared" ref="BY499:BY566" si="479">AJ499/G499*100</f>
        <v>2.3447855898980876</v>
      </c>
      <c r="BZ499" s="392">
        <f t="shared" ref="BZ499:BZ566" si="480">AK499/G499*100</f>
        <v>1.1782841605059375</v>
      </c>
      <c r="CA499" s="393">
        <f t="shared" ref="CA499:CA566" si="481">G499/W499</f>
        <v>4568.1609728236326</v>
      </c>
      <c r="CB499" s="390">
        <f t="shared" ref="CB499:CB566" si="482">IF(V499="ПК",5055.69,4852.98)</f>
        <v>5055.6899999999996</v>
      </c>
      <c r="CC499" s="18" t="str">
        <f t="shared" ref="CC499:CC566" si="483">IF(CA499&gt;CB499, "+", " ")</f>
        <v xml:space="preserve"> </v>
      </c>
    </row>
    <row r="500" spans="1:81" s="26" customFormat="1" ht="9" customHeight="1">
      <c r="A500" s="368">
        <v>127</v>
      </c>
      <c r="B500" s="179" t="s">
        <v>1073</v>
      </c>
      <c r="C500" s="396">
        <v>3204.7</v>
      </c>
      <c r="D500" s="396"/>
      <c r="E500" s="403"/>
      <c r="F500" s="403"/>
      <c r="G500" s="184">
        <f t="shared" si="454"/>
        <v>5083172.37</v>
      </c>
      <c r="H500" s="361">
        <f t="shared" si="447"/>
        <v>0</v>
      </c>
      <c r="I500" s="190">
        <v>0</v>
      </c>
      <c r="J500" s="190">
        <v>0</v>
      </c>
      <c r="K500" s="190">
        <v>0</v>
      </c>
      <c r="L500" s="190">
        <v>0</v>
      </c>
      <c r="M500" s="190">
        <v>0</v>
      </c>
      <c r="N500" s="361">
        <v>0</v>
      </c>
      <c r="O500" s="361">
        <v>0</v>
      </c>
      <c r="P500" s="361">
        <v>0</v>
      </c>
      <c r="Q500" s="361">
        <v>0</v>
      </c>
      <c r="R500" s="361">
        <v>0</v>
      </c>
      <c r="S500" s="361">
        <v>0</v>
      </c>
      <c r="T500" s="103">
        <v>0</v>
      </c>
      <c r="U500" s="361">
        <v>0</v>
      </c>
      <c r="V500" s="403" t="s">
        <v>976</v>
      </c>
      <c r="W500" s="380">
        <v>1064</v>
      </c>
      <c r="X500" s="361">
        <v>4917434</v>
      </c>
      <c r="Y500" s="380">
        <v>0</v>
      </c>
      <c r="Z500" s="380">
        <v>0</v>
      </c>
      <c r="AA500" s="380">
        <v>0</v>
      </c>
      <c r="AB500" s="380">
        <v>0</v>
      </c>
      <c r="AC500" s="380">
        <v>0</v>
      </c>
      <c r="AD500" s="380">
        <v>0</v>
      </c>
      <c r="AE500" s="380">
        <v>0</v>
      </c>
      <c r="AF500" s="380">
        <v>0</v>
      </c>
      <c r="AG500" s="380">
        <v>0</v>
      </c>
      <c r="AH500" s="380">
        <v>0</v>
      </c>
      <c r="AI500" s="380">
        <v>0</v>
      </c>
      <c r="AJ500" s="380">
        <v>129317.82</v>
      </c>
      <c r="AK500" s="380">
        <v>36420.550000000003</v>
      </c>
      <c r="AL500" s="380">
        <v>0</v>
      </c>
      <c r="AN500" s="390">
        <f>I500/'Приложение 1.1'!I498</f>
        <v>0</v>
      </c>
      <c r="AO500" s="390" t="e">
        <f t="shared" si="455"/>
        <v>#DIV/0!</v>
      </c>
      <c r="AP500" s="390" t="e">
        <f t="shared" si="456"/>
        <v>#DIV/0!</v>
      </c>
      <c r="AQ500" s="390" t="e">
        <f t="shared" si="457"/>
        <v>#DIV/0!</v>
      </c>
      <c r="AR500" s="390" t="e">
        <f t="shared" si="458"/>
        <v>#DIV/0!</v>
      </c>
      <c r="AS500" s="390" t="e">
        <f t="shared" si="459"/>
        <v>#DIV/0!</v>
      </c>
      <c r="AT500" s="390" t="e">
        <f t="shared" si="460"/>
        <v>#DIV/0!</v>
      </c>
      <c r="AU500" s="390">
        <f t="shared" si="461"/>
        <v>4621.6484962406012</v>
      </c>
      <c r="AV500" s="390" t="e">
        <f t="shared" si="462"/>
        <v>#DIV/0!</v>
      </c>
      <c r="AW500" s="390" t="e">
        <f t="shared" si="463"/>
        <v>#DIV/0!</v>
      </c>
      <c r="AX500" s="390" t="e">
        <f t="shared" si="464"/>
        <v>#DIV/0!</v>
      </c>
      <c r="AY500" s="390">
        <f>AI500/'Приложение 1.1'!J498</f>
        <v>0</v>
      </c>
      <c r="AZ500" s="390">
        <v>766.59</v>
      </c>
      <c r="BA500" s="390">
        <v>2173.62</v>
      </c>
      <c r="BB500" s="390">
        <v>891.36</v>
      </c>
      <c r="BC500" s="390">
        <v>860.72</v>
      </c>
      <c r="BD500" s="390">
        <v>1699.83</v>
      </c>
      <c r="BE500" s="390">
        <v>1134.04</v>
      </c>
      <c r="BF500" s="390">
        <v>2338035</v>
      </c>
      <c r="BG500" s="390">
        <f t="shared" si="465"/>
        <v>4644</v>
      </c>
      <c r="BH500" s="390">
        <v>9186</v>
      </c>
      <c r="BI500" s="390">
        <v>3559.09</v>
      </c>
      <c r="BJ500" s="390">
        <v>6295.55</v>
      </c>
      <c r="BK500" s="390">
        <f t="shared" si="466"/>
        <v>934101.09</v>
      </c>
      <c r="BL500" s="391" t="str">
        <f t="shared" si="467"/>
        <v xml:space="preserve"> </v>
      </c>
      <c r="BM500" s="391" t="e">
        <f t="shared" si="468"/>
        <v>#DIV/0!</v>
      </c>
      <c r="BN500" s="391" t="e">
        <f t="shared" si="469"/>
        <v>#DIV/0!</v>
      </c>
      <c r="BO500" s="391" t="e">
        <f t="shared" si="470"/>
        <v>#DIV/0!</v>
      </c>
      <c r="BP500" s="391" t="e">
        <f t="shared" si="471"/>
        <v>#DIV/0!</v>
      </c>
      <c r="BQ500" s="391" t="e">
        <f t="shared" si="472"/>
        <v>#DIV/0!</v>
      </c>
      <c r="BR500" s="391" t="e">
        <f t="shared" si="473"/>
        <v>#DIV/0!</v>
      </c>
      <c r="BS500" s="391" t="str">
        <f t="shared" si="474"/>
        <v xml:space="preserve"> </v>
      </c>
      <c r="BT500" s="391" t="e">
        <f t="shared" si="475"/>
        <v>#DIV/0!</v>
      </c>
      <c r="BU500" s="391" t="e">
        <f t="shared" si="476"/>
        <v>#DIV/0!</v>
      </c>
      <c r="BV500" s="391" t="e">
        <f t="shared" si="477"/>
        <v>#DIV/0!</v>
      </c>
      <c r="BW500" s="391" t="str">
        <f t="shared" si="478"/>
        <v xml:space="preserve"> </v>
      </c>
      <c r="BY500" s="388">
        <f t="shared" si="479"/>
        <v>2.544037671498439</v>
      </c>
      <c r="BZ500" s="392">
        <f t="shared" si="480"/>
        <v>0.7164925237426093</v>
      </c>
      <c r="CA500" s="393">
        <f t="shared" si="481"/>
        <v>4777.4176409774436</v>
      </c>
      <c r="CB500" s="390">
        <f t="shared" si="482"/>
        <v>4852.9799999999996</v>
      </c>
      <c r="CC500" s="18" t="str">
        <f t="shared" si="483"/>
        <v xml:space="preserve"> </v>
      </c>
    </row>
    <row r="501" spans="1:81" s="26" customFormat="1" ht="9" customHeight="1">
      <c r="A501" s="368">
        <v>128</v>
      </c>
      <c r="B501" s="179" t="s">
        <v>1109</v>
      </c>
      <c r="C501" s="184">
        <v>4613.3</v>
      </c>
      <c r="D501" s="396"/>
      <c r="E501" s="403"/>
      <c r="F501" s="403"/>
      <c r="G501" s="184">
        <f>ROUND(X501+AJ501+AK501+AL501,2)</f>
        <v>7182255.9000000004</v>
      </c>
      <c r="H501" s="361">
        <f>I501+K501+M501+O501+Q501+S501</f>
        <v>0</v>
      </c>
      <c r="I501" s="190">
        <v>0</v>
      </c>
      <c r="J501" s="190">
        <v>0</v>
      </c>
      <c r="K501" s="190">
        <v>0</v>
      </c>
      <c r="L501" s="190">
        <v>0</v>
      </c>
      <c r="M501" s="190">
        <v>0</v>
      </c>
      <c r="N501" s="361">
        <v>0</v>
      </c>
      <c r="O501" s="361">
        <v>0</v>
      </c>
      <c r="P501" s="361">
        <v>0</v>
      </c>
      <c r="Q501" s="361">
        <v>0</v>
      </c>
      <c r="R501" s="361">
        <v>0</v>
      </c>
      <c r="S501" s="361">
        <v>0</v>
      </c>
      <c r="T501" s="103">
        <v>0</v>
      </c>
      <c r="U501" s="361">
        <v>0</v>
      </c>
      <c r="V501" s="403" t="s">
        <v>976</v>
      </c>
      <c r="W501" s="380">
        <v>1571</v>
      </c>
      <c r="X501" s="361">
        <v>6823133.6799999997</v>
      </c>
      <c r="Y501" s="380">
        <v>0</v>
      </c>
      <c r="Z501" s="380">
        <v>0</v>
      </c>
      <c r="AA501" s="380">
        <v>0</v>
      </c>
      <c r="AB501" s="380">
        <v>0</v>
      </c>
      <c r="AC501" s="380">
        <v>0</v>
      </c>
      <c r="AD501" s="380">
        <v>0</v>
      </c>
      <c r="AE501" s="380">
        <v>0</v>
      </c>
      <c r="AF501" s="380">
        <v>0</v>
      </c>
      <c r="AG501" s="380">
        <v>0</v>
      </c>
      <c r="AH501" s="380">
        <v>0</v>
      </c>
      <c r="AI501" s="380">
        <v>0</v>
      </c>
      <c r="AJ501" s="380">
        <v>187475.47</v>
      </c>
      <c r="AK501" s="380">
        <v>72646.75</v>
      </c>
      <c r="AL501" s="380">
        <v>99000</v>
      </c>
      <c r="AN501" s="390">
        <f>I501/'Приложение 1.1'!I499</f>
        <v>0</v>
      </c>
      <c r="AO501" s="390" t="e">
        <f t="shared" si="455"/>
        <v>#DIV/0!</v>
      </c>
      <c r="AP501" s="390" t="e">
        <f t="shared" si="456"/>
        <v>#DIV/0!</v>
      </c>
      <c r="AQ501" s="390" t="e">
        <f t="shared" si="457"/>
        <v>#DIV/0!</v>
      </c>
      <c r="AR501" s="390" t="e">
        <f t="shared" si="458"/>
        <v>#DIV/0!</v>
      </c>
      <c r="AS501" s="390" t="e">
        <f t="shared" si="459"/>
        <v>#DIV/0!</v>
      </c>
      <c r="AT501" s="390" t="e">
        <f t="shared" si="460"/>
        <v>#DIV/0!</v>
      </c>
      <c r="AU501" s="390">
        <f t="shared" si="461"/>
        <v>4343.1786632718013</v>
      </c>
      <c r="AV501" s="390" t="e">
        <f t="shared" si="462"/>
        <v>#DIV/0!</v>
      </c>
      <c r="AW501" s="390" t="e">
        <f t="shared" si="463"/>
        <v>#DIV/0!</v>
      </c>
      <c r="AX501" s="390" t="e">
        <f t="shared" si="464"/>
        <v>#DIV/0!</v>
      </c>
      <c r="AY501" s="390">
        <f>AI501/'Приложение 1.1'!J499</f>
        <v>0</v>
      </c>
      <c r="AZ501" s="390">
        <v>766.59</v>
      </c>
      <c r="BA501" s="390">
        <v>2173.62</v>
      </c>
      <c r="BB501" s="390">
        <v>891.36</v>
      </c>
      <c r="BC501" s="390">
        <v>860.72</v>
      </c>
      <c r="BD501" s="390">
        <v>1699.83</v>
      </c>
      <c r="BE501" s="390">
        <v>1134.04</v>
      </c>
      <c r="BF501" s="390">
        <v>2338035</v>
      </c>
      <c r="BG501" s="390">
        <f t="shared" si="465"/>
        <v>4644</v>
      </c>
      <c r="BH501" s="390">
        <v>9186</v>
      </c>
      <c r="BI501" s="390">
        <v>3559.09</v>
      </c>
      <c r="BJ501" s="390">
        <v>6295.55</v>
      </c>
      <c r="BK501" s="390">
        <f t="shared" si="466"/>
        <v>934101.09</v>
      </c>
      <c r="BL501" s="391" t="str">
        <f t="shared" si="467"/>
        <v xml:space="preserve"> </v>
      </c>
      <c r="BM501" s="391" t="e">
        <f t="shared" si="468"/>
        <v>#DIV/0!</v>
      </c>
      <c r="BN501" s="391" t="e">
        <f t="shared" si="469"/>
        <v>#DIV/0!</v>
      </c>
      <c r="BO501" s="391" t="e">
        <f t="shared" si="470"/>
        <v>#DIV/0!</v>
      </c>
      <c r="BP501" s="391" t="e">
        <f t="shared" si="471"/>
        <v>#DIV/0!</v>
      </c>
      <c r="BQ501" s="391" t="e">
        <f t="shared" si="472"/>
        <v>#DIV/0!</v>
      </c>
      <c r="BR501" s="391" t="e">
        <f t="shared" si="473"/>
        <v>#DIV/0!</v>
      </c>
      <c r="BS501" s="391" t="str">
        <f t="shared" si="474"/>
        <v xml:space="preserve"> </v>
      </c>
      <c r="BT501" s="391" t="e">
        <f t="shared" si="475"/>
        <v>#DIV/0!</v>
      </c>
      <c r="BU501" s="391" t="e">
        <f t="shared" si="476"/>
        <v>#DIV/0!</v>
      </c>
      <c r="BV501" s="391" t="e">
        <f t="shared" si="477"/>
        <v>#DIV/0!</v>
      </c>
      <c r="BW501" s="391" t="str">
        <f t="shared" si="478"/>
        <v xml:space="preserve"> </v>
      </c>
      <c r="BY501" s="388">
        <f t="shared" si="479"/>
        <v>2.6102588463883607</v>
      </c>
      <c r="BZ501" s="392">
        <f t="shared" si="480"/>
        <v>1.0114753778127008</v>
      </c>
      <c r="CA501" s="393">
        <f t="shared" si="481"/>
        <v>4571.7733290897522</v>
      </c>
      <c r="CB501" s="390">
        <v>5022.26</v>
      </c>
      <c r="CC501" s="18" t="str">
        <f t="shared" si="483"/>
        <v xml:space="preserve"> </v>
      </c>
    </row>
    <row r="502" spans="1:81" s="26" customFormat="1" ht="9" customHeight="1">
      <c r="A502" s="368">
        <v>129</v>
      </c>
      <c r="B502" s="179" t="s">
        <v>1155</v>
      </c>
      <c r="C502" s="184"/>
      <c r="D502" s="396"/>
      <c r="E502" s="403"/>
      <c r="F502" s="403"/>
      <c r="G502" s="184">
        <f t="shared" si="454"/>
        <v>3199181.7</v>
      </c>
      <c r="H502" s="361">
        <v>0</v>
      </c>
      <c r="I502" s="190">
        <v>0</v>
      </c>
      <c r="J502" s="190">
        <v>0</v>
      </c>
      <c r="K502" s="190">
        <v>0</v>
      </c>
      <c r="L502" s="190">
        <v>0</v>
      </c>
      <c r="M502" s="190">
        <v>0</v>
      </c>
      <c r="N502" s="361">
        <v>0</v>
      </c>
      <c r="O502" s="361">
        <v>0</v>
      </c>
      <c r="P502" s="361">
        <v>0</v>
      </c>
      <c r="Q502" s="361">
        <v>0</v>
      </c>
      <c r="R502" s="361">
        <v>0</v>
      </c>
      <c r="S502" s="361">
        <v>0</v>
      </c>
      <c r="T502" s="103">
        <v>0</v>
      </c>
      <c r="U502" s="361">
        <v>0</v>
      </c>
      <c r="V502" s="403" t="s">
        <v>975</v>
      </c>
      <c r="W502" s="380">
        <v>920</v>
      </c>
      <c r="X502" s="361">
        <v>3069064</v>
      </c>
      <c r="Y502" s="380">
        <v>0</v>
      </c>
      <c r="Z502" s="380">
        <v>0</v>
      </c>
      <c r="AA502" s="380">
        <v>0</v>
      </c>
      <c r="AB502" s="380">
        <v>0</v>
      </c>
      <c r="AC502" s="380">
        <v>0</v>
      </c>
      <c r="AD502" s="380">
        <v>0</v>
      </c>
      <c r="AE502" s="380">
        <v>0</v>
      </c>
      <c r="AF502" s="380">
        <v>0</v>
      </c>
      <c r="AG502" s="380">
        <v>0</v>
      </c>
      <c r="AH502" s="380">
        <v>0</v>
      </c>
      <c r="AI502" s="380">
        <v>0</v>
      </c>
      <c r="AJ502" s="380">
        <v>91658.14</v>
      </c>
      <c r="AK502" s="380">
        <v>38459.56</v>
      </c>
      <c r="AL502" s="380">
        <v>0</v>
      </c>
      <c r="AN502" s="390">
        <f>I502/'Приложение 1.1'!I500</f>
        <v>0</v>
      </c>
      <c r="AO502" s="390" t="e">
        <f t="shared" si="455"/>
        <v>#DIV/0!</v>
      </c>
      <c r="AP502" s="390" t="e">
        <f t="shared" si="456"/>
        <v>#DIV/0!</v>
      </c>
      <c r="AQ502" s="390" t="e">
        <f t="shared" si="457"/>
        <v>#DIV/0!</v>
      </c>
      <c r="AR502" s="390" t="e">
        <f t="shared" si="458"/>
        <v>#DIV/0!</v>
      </c>
      <c r="AS502" s="390" t="e">
        <f t="shared" si="459"/>
        <v>#DIV/0!</v>
      </c>
      <c r="AT502" s="390" t="e">
        <f t="shared" si="460"/>
        <v>#DIV/0!</v>
      </c>
      <c r="AU502" s="390">
        <f t="shared" si="461"/>
        <v>3335.9391304347828</v>
      </c>
      <c r="AV502" s="390" t="e">
        <f t="shared" si="462"/>
        <v>#DIV/0!</v>
      </c>
      <c r="AW502" s="390" t="e">
        <f t="shared" si="463"/>
        <v>#DIV/0!</v>
      </c>
      <c r="AX502" s="390" t="e">
        <f t="shared" si="464"/>
        <v>#DIV/0!</v>
      </c>
      <c r="AY502" s="390">
        <f>AI502/'Приложение 1.1'!J500</f>
        <v>0</v>
      </c>
      <c r="AZ502" s="390">
        <v>766.59</v>
      </c>
      <c r="BA502" s="390">
        <v>2173.62</v>
      </c>
      <c r="BB502" s="390">
        <v>891.36</v>
      </c>
      <c r="BC502" s="390">
        <v>860.72</v>
      </c>
      <c r="BD502" s="390">
        <v>1699.83</v>
      </c>
      <c r="BE502" s="390">
        <v>1134.04</v>
      </c>
      <c r="BF502" s="390">
        <v>2338035</v>
      </c>
      <c r="BG502" s="390">
        <f t="shared" si="465"/>
        <v>4837.9799999999996</v>
      </c>
      <c r="BH502" s="390">
        <v>9186</v>
      </c>
      <c r="BI502" s="390">
        <v>3559.09</v>
      </c>
      <c r="BJ502" s="390">
        <v>6295.55</v>
      </c>
      <c r="BK502" s="390">
        <f t="shared" si="466"/>
        <v>934101.09</v>
      </c>
      <c r="BL502" s="391" t="str">
        <f t="shared" si="467"/>
        <v xml:space="preserve"> </v>
      </c>
      <c r="BM502" s="391" t="e">
        <f t="shared" si="468"/>
        <v>#DIV/0!</v>
      </c>
      <c r="BN502" s="391" t="e">
        <f t="shared" si="469"/>
        <v>#DIV/0!</v>
      </c>
      <c r="BO502" s="391" t="e">
        <f t="shared" si="470"/>
        <v>#DIV/0!</v>
      </c>
      <c r="BP502" s="391" t="e">
        <f t="shared" si="471"/>
        <v>#DIV/0!</v>
      </c>
      <c r="BQ502" s="391" t="e">
        <f t="shared" si="472"/>
        <v>#DIV/0!</v>
      </c>
      <c r="BR502" s="391" t="e">
        <f t="shared" si="473"/>
        <v>#DIV/0!</v>
      </c>
      <c r="BS502" s="391" t="str">
        <f t="shared" si="474"/>
        <v xml:space="preserve"> </v>
      </c>
      <c r="BT502" s="391" t="e">
        <f t="shared" si="475"/>
        <v>#DIV/0!</v>
      </c>
      <c r="BU502" s="391" t="e">
        <f t="shared" si="476"/>
        <v>#DIV/0!</v>
      </c>
      <c r="BV502" s="391" t="e">
        <f t="shared" si="477"/>
        <v>#DIV/0!</v>
      </c>
      <c r="BW502" s="391" t="str">
        <f t="shared" si="478"/>
        <v xml:space="preserve"> </v>
      </c>
      <c r="BY502" s="388">
        <f t="shared" si="479"/>
        <v>2.8650495218824239</v>
      </c>
      <c r="BZ502" s="392">
        <f t="shared" si="480"/>
        <v>1.2021686670688319</v>
      </c>
      <c r="CA502" s="393">
        <f t="shared" si="481"/>
        <v>3477.3714130434782</v>
      </c>
      <c r="CB502" s="390">
        <f t="shared" si="482"/>
        <v>5055.6899999999996</v>
      </c>
      <c r="CC502" s="18" t="str">
        <f t="shared" si="483"/>
        <v xml:space="preserve"> </v>
      </c>
    </row>
    <row r="503" spans="1:81" s="26" customFormat="1" ht="9" customHeight="1">
      <c r="A503" s="368">
        <v>130</v>
      </c>
      <c r="B503" s="179" t="s">
        <v>1168</v>
      </c>
      <c r="C503" s="184"/>
      <c r="D503" s="396"/>
      <c r="E503" s="403"/>
      <c r="F503" s="403"/>
      <c r="G503" s="184">
        <f t="shared" si="454"/>
        <v>6516938.0599999996</v>
      </c>
      <c r="H503" s="361">
        <v>0</v>
      </c>
      <c r="I503" s="190">
        <v>0</v>
      </c>
      <c r="J503" s="190">
        <v>0</v>
      </c>
      <c r="K503" s="190">
        <v>0</v>
      </c>
      <c r="L503" s="190">
        <v>0</v>
      </c>
      <c r="M503" s="190">
        <v>0</v>
      </c>
      <c r="N503" s="361">
        <v>0</v>
      </c>
      <c r="O503" s="361">
        <v>0</v>
      </c>
      <c r="P503" s="361">
        <v>0</v>
      </c>
      <c r="Q503" s="361">
        <v>0</v>
      </c>
      <c r="R503" s="361">
        <v>0</v>
      </c>
      <c r="S503" s="361">
        <v>0</v>
      </c>
      <c r="T503" s="103">
        <v>0</v>
      </c>
      <c r="U503" s="361">
        <v>0</v>
      </c>
      <c r="V503" s="403" t="s">
        <v>975</v>
      </c>
      <c r="W503" s="380">
        <v>1661.2</v>
      </c>
      <c r="X503" s="361">
        <v>6255451.5599999996</v>
      </c>
      <c r="Y503" s="380">
        <v>0</v>
      </c>
      <c r="Z503" s="380">
        <v>0</v>
      </c>
      <c r="AA503" s="380">
        <v>0</v>
      </c>
      <c r="AB503" s="380">
        <v>0</v>
      </c>
      <c r="AC503" s="380">
        <v>0</v>
      </c>
      <c r="AD503" s="380">
        <v>0</v>
      </c>
      <c r="AE503" s="380">
        <v>0</v>
      </c>
      <c r="AF503" s="380">
        <v>0</v>
      </c>
      <c r="AG503" s="380">
        <v>0</v>
      </c>
      <c r="AH503" s="380">
        <v>0</v>
      </c>
      <c r="AI503" s="380">
        <v>0</v>
      </c>
      <c r="AJ503" s="380">
        <v>184197.57</v>
      </c>
      <c r="AK503" s="380">
        <v>77288.929999999993</v>
      </c>
      <c r="AL503" s="380">
        <v>0</v>
      </c>
      <c r="AN503" s="390">
        <f>I503/'Приложение 1.1'!I501</f>
        <v>0</v>
      </c>
      <c r="AO503" s="390" t="e">
        <f t="shared" si="455"/>
        <v>#DIV/0!</v>
      </c>
      <c r="AP503" s="390" t="e">
        <f t="shared" si="456"/>
        <v>#DIV/0!</v>
      </c>
      <c r="AQ503" s="390" t="e">
        <f t="shared" si="457"/>
        <v>#DIV/0!</v>
      </c>
      <c r="AR503" s="390" t="e">
        <f t="shared" si="458"/>
        <v>#DIV/0!</v>
      </c>
      <c r="AS503" s="390" t="e">
        <f t="shared" si="459"/>
        <v>#DIV/0!</v>
      </c>
      <c r="AT503" s="390" t="e">
        <f t="shared" si="460"/>
        <v>#DIV/0!</v>
      </c>
      <c r="AU503" s="390">
        <f t="shared" si="461"/>
        <v>3765.622176739706</v>
      </c>
      <c r="AV503" s="390" t="e">
        <f t="shared" si="462"/>
        <v>#DIV/0!</v>
      </c>
      <c r="AW503" s="390" t="e">
        <f t="shared" si="463"/>
        <v>#DIV/0!</v>
      </c>
      <c r="AX503" s="390" t="e">
        <f t="shared" si="464"/>
        <v>#DIV/0!</v>
      </c>
      <c r="AY503" s="390">
        <f>AI503/'Приложение 1.1'!J501</f>
        <v>0</v>
      </c>
      <c r="AZ503" s="390">
        <v>766.59</v>
      </c>
      <c r="BA503" s="390">
        <v>2173.62</v>
      </c>
      <c r="BB503" s="390">
        <v>891.36</v>
      </c>
      <c r="BC503" s="390">
        <v>860.72</v>
      </c>
      <c r="BD503" s="390">
        <v>1699.83</v>
      </c>
      <c r="BE503" s="390">
        <v>1134.04</v>
      </c>
      <c r="BF503" s="390">
        <v>2338035</v>
      </c>
      <c r="BG503" s="390">
        <f t="shared" si="465"/>
        <v>4837.9799999999996</v>
      </c>
      <c r="BH503" s="390">
        <v>9186</v>
      </c>
      <c r="BI503" s="390">
        <v>3559.09</v>
      </c>
      <c r="BJ503" s="390">
        <v>6295.55</v>
      </c>
      <c r="BK503" s="390">
        <f t="shared" si="466"/>
        <v>934101.09</v>
      </c>
      <c r="BL503" s="391" t="str">
        <f t="shared" si="467"/>
        <v xml:space="preserve"> </v>
      </c>
      <c r="BM503" s="391" t="e">
        <f t="shared" si="468"/>
        <v>#DIV/0!</v>
      </c>
      <c r="BN503" s="391" t="e">
        <f t="shared" si="469"/>
        <v>#DIV/0!</v>
      </c>
      <c r="BO503" s="391" t="e">
        <f t="shared" si="470"/>
        <v>#DIV/0!</v>
      </c>
      <c r="BP503" s="391" t="e">
        <f t="shared" si="471"/>
        <v>#DIV/0!</v>
      </c>
      <c r="BQ503" s="391" t="e">
        <f t="shared" si="472"/>
        <v>#DIV/0!</v>
      </c>
      <c r="BR503" s="391" t="e">
        <f t="shared" si="473"/>
        <v>#DIV/0!</v>
      </c>
      <c r="BS503" s="391" t="str">
        <f t="shared" si="474"/>
        <v xml:space="preserve"> </v>
      </c>
      <c r="BT503" s="391" t="e">
        <f t="shared" si="475"/>
        <v>#DIV/0!</v>
      </c>
      <c r="BU503" s="391" t="e">
        <f t="shared" si="476"/>
        <v>#DIV/0!</v>
      </c>
      <c r="BV503" s="391" t="e">
        <f t="shared" si="477"/>
        <v>#DIV/0!</v>
      </c>
      <c r="BW503" s="391" t="str">
        <f t="shared" si="478"/>
        <v xml:space="preserve"> </v>
      </c>
      <c r="BY503" s="388">
        <f t="shared" si="479"/>
        <v>2.8264434663047884</v>
      </c>
      <c r="BZ503" s="392">
        <f t="shared" si="480"/>
        <v>1.1859699952403722</v>
      </c>
      <c r="CA503" s="393">
        <f t="shared" si="481"/>
        <v>3923.0303756320727</v>
      </c>
      <c r="CB503" s="390">
        <f t="shared" si="482"/>
        <v>5055.6899999999996</v>
      </c>
      <c r="CC503" s="18" t="str">
        <f t="shared" si="483"/>
        <v xml:space="preserve"> </v>
      </c>
    </row>
    <row r="504" spans="1:81" s="26" customFormat="1" ht="9" customHeight="1">
      <c r="A504" s="368">
        <v>131</v>
      </c>
      <c r="B504" s="179" t="s">
        <v>1169</v>
      </c>
      <c r="C504" s="184"/>
      <c r="D504" s="396"/>
      <c r="E504" s="403"/>
      <c r="F504" s="403"/>
      <c r="G504" s="184">
        <f t="shared" si="454"/>
        <v>6355510.3499999996</v>
      </c>
      <c r="H504" s="361">
        <v>0</v>
      </c>
      <c r="I504" s="190">
        <v>0</v>
      </c>
      <c r="J504" s="190">
        <v>0</v>
      </c>
      <c r="K504" s="190">
        <v>0</v>
      </c>
      <c r="L504" s="190">
        <v>0</v>
      </c>
      <c r="M504" s="190">
        <v>0</v>
      </c>
      <c r="N504" s="361">
        <v>0</v>
      </c>
      <c r="O504" s="361">
        <v>0</v>
      </c>
      <c r="P504" s="361">
        <v>0</v>
      </c>
      <c r="Q504" s="361">
        <v>0</v>
      </c>
      <c r="R504" s="361">
        <v>0</v>
      </c>
      <c r="S504" s="361">
        <v>0</v>
      </c>
      <c r="T504" s="103">
        <v>0</v>
      </c>
      <c r="U504" s="361">
        <v>0</v>
      </c>
      <c r="V504" s="403" t="s">
        <v>975</v>
      </c>
      <c r="W504" s="380">
        <v>1575</v>
      </c>
      <c r="X504" s="361">
        <v>6096069.3899999997</v>
      </c>
      <c r="Y504" s="380">
        <v>0</v>
      </c>
      <c r="Z504" s="380">
        <v>0</v>
      </c>
      <c r="AA504" s="380">
        <v>0</v>
      </c>
      <c r="AB504" s="380">
        <v>0</v>
      </c>
      <c r="AC504" s="380">
        <v>0</v>
      </c>
      <c r="AD504" s="380">
        <v>0</v>
      </c>
      <c r="AE504" s="380">
        <v>0</v>
      </c>
      <c r="AF504" s="380">
        <v>0</v>
      </c>
      <c r="AG504" s="380">
        <v>0</v>
      </c>
      <c r="AH504" s="380">
        <v>0</v>
      </c>
      <c r="AI504" s="380">
        <v>0</v>
      </c>
      <c r="AJ504" s="380">
        <v>172960.64000000001</v>
      </c>
      <c r="AK504" s="380">
        <v>86480.320000000007</v>
      </c>
      <c r="AL504" s="380">
        <v>0</v>
      </c>
      <c r="AN504" s="390">
        <f>I504/'Приложение 1.1'!I502</f>
        <v>0</v>
      </c>
      <c r="AO504" s="390" t="e">
        <f t="shared" si="455"/>
        <v>#DIV/0!</v>
      </c>
      <c r="AP504" s="390" t="e">
        <f t="shared" si="456"/>
        <v>#DIV/0!</v>
      </c>
      <c r="AQ504" s="390" t="e">
        <f t="shared" si="457"/>
        <v>#DIV/0!</v>
      </c>
      <c r="AR504" s="390" t="e">
        <f t="shared" si="458"/>
        <v>#DIV/0!</v>
      </c>
      <c r="AS504" s="390" t="e">
        <f t="shared" si="459"/>
        <v>#DIV/0!</v>
      </c>
      <c r="AT504" s="390" t="e">
        <f t="shared" si="460"/>
        <v>#DIV/0!</v>
      </c>
      <c r="AU504" s="390">
        <f t="shared" si="461"/>
        <v>3870.5202476190475</v>
      </c>
      <c r="AV504" s="390" t="e">
        <f t="shared" si="462"/>
        <v>#DIV/0!</v>
      </c>
      <c r="AW504" s="390" t="e">
        <f t="shared" si="463"/>
        <v>#DIV/0!</v>
      </c>
      <c r="AX504" s="390" t="e">
        <f t="shared" si="464"/>
        <v>#DIV/0!</v>
      </c>
      <c r="AY504" s="390">
        <f>AI504/'Приложение 1.1'!J502</f>
        <v>0</v>
      </c>
      <c r="AZ504" s="390">
        <v>766.59</v>
      </c>
      <c r="BA504" s="390">
        <v>2173.62</v>
      </c>
      <c r="BB504" s="390">
        <v>891.36</v>
      </c>
      <c r="BC504" s="390">
        <v>860.72</v>
      </c>
      <c r="BD504" s="390">
        <v>1699.83</v>
      </c>
      <c r="BE504" s="390">
        <v>1134.04</v>
      </c>
      <c r="BF504" s="390">
        <v>2338035</v>
      </c>
      <c r="BG504" s="390">
        <f t="shared" si="465"/>
        <v>4837.9799999999996</v>
      </c>
      <c r="BH504" s="390">
        <v>9186</v>
      </c>
      <c r="BI504" s="390">
        <v>3559.09</v>
      </c>
      <c r="BJ504" s="390">
        <v>6295.55</v>
      </c>
      <c r="BK504" s="390">
        <f t="shared" si="466"/>
        <v>934101.09</v>
      </c>
      <c r="BL504" s="391" t="str">
        <f t="shared" si="467"/>
        <v xml:space="preserve"> </v>
      </c>
      <c r="BM504" s="391" t="e">
        <f t="shared" si="468"/>
        <v>#DIV/0!</v>
      </c>
      <c r="BN504" s="391" t="e">
        <f t="shared" si="469"/>
        <v>#DIV/0!</v>
      </c>
      <c r="BO504" s="391" t="e">
        <f t="shared" si="470"/>
        <v>#DIV/0!</v>
      </c>
      <c r="BP504" s="391" t="e">
        <f t="shared" si="471"/>
        <v>#DIV/0!</v>
      </c>
      <c r="BQ504" s="391" t="e">
        <f t="shared" si="472"/>
        <v>#DIV/0!</v>
      </c>
      <c r="BR504" s="391" t="e">
        <f t="shared" si="473"/>
        <v>#DIV/0!</v>
      </c>
      <c r="BS504" s="391" t="str">
        <f t="shared" si="474"/>
        <v xml:space="preserve"> </v>
      </c>
      <c r="BT504" s="391" t="e">
        <f t="shared" si="475"/>
        <v>#DIV/0!</v>
      </c>
      <c r="BU504" s="391" t="e">
        <f t="shared" si="476"/>
        <v>#DIV/0!</v>
      </c>
      <c r="BV504" s="391" t="e">
        <f t="shared" si="477"/>
        <v>#DIV/0!</v>
      </c>
      <c r="BW504" s="391" t="str">
        <f t="shared" si="478"/>
        <v xml:space="preserve"> </v>
      </c>
      <c r="BY504" s="388">
        <f t="shared" si="479"/>
        <v>2.7214280281991834</v>
      </c>
      <c r="BZ504" s="392">
        <f t="shared" si="480"/>
        <v>1.3607140140995917</v>
      </c>
      <c r="CA504" s="393">
        <f t="shared" si="481"/>
        <v>4035.2446666666665</v>
      </c>
      <c r="CB504" s="390">
        <f t="shared" si="482"/>
        <v>5055.6899999999996</v>
      </c>
      <c r="CC504" s="18" t="str">
        <f t="shared" si="483"/>
        <v xml:space="preserve"> </v>
      </c>
    </row>
    <row r="505" spans="1:81" s="26" customFormat="1" ht="9" customHeight="1">
      <c r="A505" s="368">
        <v>132</v>
      </c>
      <c r="B505" s="179" t="s">
        <v>1173</v>
      </c>
      <c r="C505" s="184"/>
      <c r="D505" s="396"/>
      <c r="E505" s="403"/>
      <c r="F505" s="403"/>
      <c r="G505" s="184">
        <f t="shared" si="454"/>
        <v>3198691.02</v>
      </c>
      <c r="H505" s="361">
        <v>0</v>
      </c>
      <c r="I505" s="190">
        <v>0</v>
      </c>
      <c r="J505" s="190">
        <v>0</v>
      </c>
      <c r="K505" s="190">
        <v>0</v>
      </c>
      <c r="L505" s="190">
        <v>0</v>
      </c>
      <c r="M505" s="190">
        <v>0</v>
      </c>
      <c r="N505" s="361">
        <v>0</v>
      </c>
      <c r="O505" s="361">
        <v>0</v>
      </c>
      <c r="P505" s="361">
        <v>0</v>
      </c>
      <c r="Q505" s="361">
        <v>0</v>
      </c>
      <c r="R505" s="361">
        <v>0</v>
      </c>
      <c r="S505" s="361">
        <v>0</v>
      </c>
      <c r="T505" s="103">
        <v>0</v>
      </c>
      <c r="U505" s="361">
        <v>0</v>
      </c>
      <c r="V505" s="403" t="s">
        <v>975</v>
      </c>
      <c r="W505" s="380">
        <v>845.22</v>
      </c>
      <c r="X505" s="361">
        <v>3068484.76</v>
      </c>
      <c r="Y505" s="380">
        <v>0</v>
      </c>
      <c r="Z505" s="380">
        <v>0</v>
      </c>
      <c r="AA505" s="380">
        <v>0</v>
      </c>
      <c r="AB505" s="380">
        <v>0</v>
      </c>
      <c r="AC505" s="380">
        <v>0</v>
      </c>
      <c r="AD505" s="380">
        <v>0</v>
      </c>
      <c r="AE505" s="380">
        <v>0</v>
      </c>
      <c r="AF505" s="380">
        <v>0</v>
      </c>
      <c r="AG505" s="380">
        <v>0</v>
      </c>
      <c r="AH505" s="380">
        <v>0</v>
      </c>
      <c r="AI505" s="380">
        <v>0</v>
      </c>
      <c r="AJ505" s="380">
        <v>98708.75</v>
      </c>
      <c r="AK505" s="380">
        <v>31497.51</v>
      </c>
      <c r="AL505" s="380">
        <v>0</v>
      </c>
      <c r="AN505" s="390">
        <f>I505/'Приложение 1.1'!I503</f>
        <v>0</v>
      </c>
      <c r="AO505" s="390" t="e">
        <f t="shared" si="455"/>
        <v>#DIV/0!</v>
      </c>
      <c r="AP505" s="390" t="e">
        <f t="shared" si="456"/>
        <v>#DIV/0!</v>
      </c>
      <c r="AQ505" s="390" t="e">
        <f t="shared" si="457"/>
        <v>#DIV/0!</v>
      </c>
      <c r="AR505" s="390" t="e">
        <f t="shared" si="458"/>
        <v>#DIV/0!</v>
      </c>
      <c r="AS505" s="390" t="e">
        <f t="shared" si="459"/>
        <v>#DIV/0!</v>
      </c>
      <c r="AT505" s="390" t="e">
        <f t="shared" si="460"/>
        <v>#DIV/0!</v>
      </c>
      <c r="AU505" s="390">
        <f t="shared" si="461"/>
        <v>3630.3977189370812</v>
      </c>
      <c r="AV505" s="390" t="e">
        <f t="shared" si="462"/>
        <v>#DIV/0!</v>
      </c>
      <c r="AW505" s="390" t="e">
        <f t="shared" si="463"/>
        <v>#DIV/0!</v>
      </c>
      <c r="AX505" s="390" t="e">
        <f t="shared" si="464"/>
        <v>#DIV/0!</v>
      </c>
      <c r="AY505" s="390">
        <f>AI505/'Приложение 1.1'!J503</f>
        <v>0</v>
      </c>
      <c r="AZ505" s="390">
        <v>766.59</v>
      </c>
      <c r="BA505" s="390">
        <v>2173.62</v>
      </c>
      <c r="BB505" s="390">
        <v>891.36</v>
      </c>
      <c r="BC505" s="390">
        <v>860.72</v>
      </c>
      <c r="BD505" s="390">
        <v>1699.83</v>
      </c>
      <c r="BE505" s="390">
        <v>1134.04</v>
      </c>
      <c r="BF505" s="390">
        <v>2338035</v>
      </c>
      <c r="BG505" s="390">
        <f t="shared" si="465"/>
        <v>4837.9799999999996</v>
      </c>
      <c r="BH505" s="390">
        <v>9186</v>
      </c>
      <c r="BI505" s="390">
        <v>3559.09</v>
      </c>
      <c r="BJ505" s="390">
        <v>6295.55</v>
      </c>
      <c r="BK505" s="390">
        <f t="shared" si="466"/>
        <v>934101.09</v>
      </c>
      <c r="BL505" s="391" t="str">
        <f t="shared" si="467"/>
        <v xml:space="preserve"> </v>
      </c>
      <c r="BM505" s="391" t="e">
        <f t="shared" si="468"/>
        <v>#DIV/0!</v>
      </c>
      <c r="BN505" s="391" t="e">
        <f t="shared" si="469"/>
        <v>#DIV/0!</v>
      </c>
      <c r="BO505" s="391" t="e">
        <f t="shared" si="470"/>
        <v>#DIV/0!</v>
      </c>
      <c r="BP505" s="391" t="e">
        <f t="shared" si="471"/>
        <v>#DIV/0!</v>
      </c>
      <c r="BQ505" s="391" t="e">
        <f t="shared" si="472"/>
        <v>#DIV/0!</v>
      </c>
      <c r="BR505" s="391" t="e">
        <f t="shared" si="473"/>
        <v>#DIV/0!</v>
      </c>
      <c r="BS505" s="391" t="str">
        <f t="shared" si="474"/>
        <v xml:space="preserve"> </v>
      </c>
      <c r="BT505" s="391" t="e">
        <f t="shared" si="475"/>
        <v>#DIV/0!</v>
      </c>
      <c r="BU505" s="391" t="e">
        <f t="shared" si="476"/>
        <v>#DIV/0!</v>
      </c>
      <c r="BV505" s="391" t="e">
        <f t="shared" si="477"/>
        <v>#DIV/0!</v>
      </c>
      <c r="BW505" s="391" t="str">
        <f t="shared" si="478"/>
        <v xml:space="preserve"> </v>
      </c>
      <c r="BY505" s="388">
        <f t="shared" si="479"/>
        <v>3.0859107485786486</v>
      </c>
      <c r="BZ505" s="392">
        <f t="shared" si="480"/>
        <v>0.98469998518331403</v>
      </c>
      <c r="CA505" s="393">
        <f t="shared" si="481"/>
        <v>3784.447859728828</v>
      </c>
      <c r="CB505" s="390">
        <f t="shared" si="482"/>
        <v>5055.6899999999996</v>
      </c>
      <c r="CC505" s="18" t="str">
        <f t="shared" si="483"/>
        <v xml:space="preserve"> </v>
      </c>
    </row>
    <row r="506" spans="1:81" s="26" customFormat="1" ht="9" customHeight="1">
      <c r="A506" s="368">
        <v>133</v>
      </c>
      <c r="B506" s="179" t="s">
        <v>1174</v>
      </c>
      <c r="C506" s="184"/>
      <c r="D506" s="396"/>
      <c r="E506" s="403"/>
      <c r="F506" s="403"/>
      <c r="G506" s="184">
        <f>ROUND(X506+AJ506+AK506,2)</f>
        <v>2920238.69</v>
      </c>
      <c r="H506" s="361">
        <v>0</v>
      </c>
      <c r="I506" s="190">
        <v>0</v>
      </c>
      <c r="J506" s="190">
        <v>0</v>
      </c>
      <c r="K506" s="190">
        <v>0</v>
      </c>
      <c r="L506" s="190">
        <v>0</v>
      </c>
      <c r="M506" s="190">
        <v>0</v>
      </c>
      <c r="N506" s="361">
        <v>0</v>
      </c>
      <c r="O506" s="361">
        <v>0</v>
      </c>
      <c r="P506" s="361">
        <v>0</v>
      </c>
      <c r="Q506" s="361">
        <v>0</v>
      </c>
      <c r="R506" s="361">
        <v>0</v>
      </c>
      <c r="S506" s="361">
        <v>0</v>
      </c>
      <c r="T506" s="103">
        <v>0</v>
      </c>
      <c r="U506" s="361">
        <v>0</v>
      </c>
      <c r="V506" s="403" t="s">
        <v>976</v>
      </c>
      <c r="W506" s="380">
        <v>766</v>
      </c>
      <c r="X506" s="361">
        <v>2788010.4</v>
      </c>
      <c r="Y506" s="380">
        <v>0</v>
      </c>
      <c r="Z506" s="380">
        <v>0</v>
      </c>
      <c r="AA506" s="380">
        <v>0</v>
      </c>
      <c r="AB506" s="380">
        <v>0</v>
      </c>
      <c r="AC506" s="380">
        <v>0</v>
      </c>
      <c r="AD506" s="380">
        <v>0</v>
      </c>
      <c r="AE506" s="380">
        <v>0</v>
      </c>
      <c r="AF506" s="380">
        <v>0</v>
      </c>
      <c r="AG506" s="380">
        <v>0</v>
      </c>
      <c r="AH506" s="380">
        <v>0</v>
      </c>
      <c r="AI506" s="380">
        <v>0</v>
      </c>
      <c r="AJ506" s="380">
        <v>88004.78</v>
      </c>
      <c r="AK506" s="380">
        <v>44223.51</v>
      </c>
      <c r="AL506" s="380">
        <v>0</v>
      </c>
      <c r="AN506" s="390">
        <f>I506/'Приложение 1.1'!I504</f>
        <v>0</v>
      </c>
      <c r="AO506" s="390" t="e">
        <f t="shared" si="455"/>
        <v>#DIV/0!</v>
      </c>
      <c r="AP506" s="390" t="e">
        <f t="shared" si="456"/>
        <v>#DIV/0!</v>
      </c>
      <c r="AQ506" s="390" t="e">
        <f t="shared" si="457"/>
        <v>#DIV/0!</v>
      </c>
      <c r="AR506" s="390" t="e">
        <f t="shared" si="458"/>
        <v>#DIV/0!</v>
      </c>
      <c r="AS506" s="390" t="e">
        <f t="shared" si="459"/>
        <v>#DIV/0!</v>
      </c>
      <c r="AT506" s="390" t="e">
        <f t="shared" si="460"/>
        <v>#DIV/0!</v>
      </c>
      <c r="AU506" s="390">
        <f t="shared" si="461"/>
        <v>3639.7002610966056</v>
      </c>
      <c r="AV506" s="390" t="e">
        <f t="shared" si="462"/>
        <v>#DIV/0!</v>
      </c>
      <c r="AW506" s="390" t="e">
        <f t="shared" si="463"/>
        <v>#DIV/0!</v>
      </c>
      <c r="AX506" s="390" t="e">
        <f t="shared" si="464"/>
        <v>#DIV/0!</v>
      </c>
      <c r="AY506" s="390">
        <f>AI506/'Приложение 1.1'!J504</f>
        <v>0</v>
      </c>
      <c r="AZ506" s="390">
        <v>766.59</v>
      </c>
      <c r="BA506" s="390">
        <v>2173.62</v>
      </c>
      <c r="BB506" s="390">
        <v>891.36</v>
      </c>
      <c r="BC506" s="390">
        <v>860.72</v>
      </c>
      <c r="BD506" s="390">
        <v>1699.83</v>
      </c>
      <c r="BE506" s="390">
        <v>1134.04</v>
      </c>
      <c r="BF506" s="390">
        <v>2338035</v>
      </c>
      <c r="BG506" s="390">
        <f t="shared" si="465"/>
        <v>4644</v>
      </c>
      <c r="BH506" s="390">
        <v>9186</v>
      </c>
      <c r="BI506" s="390">
        <v>3559.09</v>
      </c>
      <c r="BJ506" s="390">
        <v>6295.55</v>
      </c>
      <c r="BK506" s="390">
        <f t="shared" si="466"/>
        <v>934101.09</v>
      </c>
      <c r="BL506" s="391" t="str">
        <f t="shared" si="467"/>
        <v xml:space="preserve"> </v>
      </c>
      <c r="BM506" s="391" t="e">
        <f t="shared" si="468"/>
        <v>#DIV/0!</v>
      </c>
      <c r="BN506" s="391" t="e">
        <f t="shared" si="469"/>
        <v>#DIV/0!</v>
      </c>
      <c r="BO506" s="391" t="e">
        <f t="shared" si="470"/>
        <v>#DIV/0!</v>
      </c>
      <c r="BP506" s="391" t="e">
        <f t="shared" si="471"/>
        <v>#DIV/0!</v>
      </c>
      <c r="BQ506" s="391" t="e">
        <f t="shared" si="472"/>
        <v>#DIV/0!</v>
      </c>
      <c r="BR506" s="391" t="e">
        <f t="shared" si="473"/>
        <v>#DIV/0!</v>
      </c>
      <c r="BS506" s="391" t="str">
        <f t="shared" si="474"/>
        <v xml:space="preserve"> </v>
      </c>
      <c r="BT506" s="391" t="e">
        <f t="shared" si="475"/>
        <v>#DIV/0!</v>
      </c>
      <c r="BU506" s="391" t="e">
        <f t="shared" si="476"/>
        <v>#DIV/0!</v>
      </c>
      <c r="BV506" s="391" t="e">
        <f t="shared" si="477"/>
        <v>#DIV/0!</v>
      </c>
      <c r="BW506" s="391" t="str">
        <f t="shared" si="478"/>
        <v xml:space="preserve"> </v>
      </c>
      <c r="BY506" s="388">
        <f t="shared" si="479"/>
        <v>3.0136159863014487</v>
      </c>
      <c r="BZ506" s="392">
        <f t="shared" si="480"/>
        <v>1.5143799769326391</v>
      </c>
      <c r="CA506" s="393">
        <f t="shared" si="481"/>
        <v>3812.322049608355</v>
      </c>
      <c r="CB506" s="390">
        <f t="shared" si="482"/>
        <v>4852.9799999999996</v>
      </c>
      <c r="CC506" s="18" t="str">
        <f t="shared" si="483"/>
        <v xml:space="preserve"> </v>
      </c>
    </row>
    <row r="507" spans="1:81" s="26" customFormat="1" ht="9" customHeight="1">
      <c r="A507" s="368">
        <v>134</v>
      </c>
      <c r="B507" s="179" t="s">
        <v>1175</v>
      </c>
      <c r="C507" s="184"/>
      <c r="D507" s="396"/>
      <c r="E507" s="403"/>
      <c r="F507" s="403"/>
      <c r="G507" s="184">
        <f>ROUND(X507+AJ507+AK507,2)</f>
        <v>8595467.7400000002</v>
      </c>
      <c r="H507" s="361">
        <v>0</v>
      </c>
      <c r="I507" s="190">
        <v>0</v>
      </c>
      <c r="J507" s="190">
        <v>0</v>
      </c>
      <c r="K507" s="190">
        <v>0</v>
      </c>
      <c r="L507" s="190">
        <v>0</v>
      </c>
      <c r="M507" s="190">
        <v>0</v>
      </c>
      <c r="N507" s="361">
        <v>0</v>
      </c>
      <c r="O507" s="361">
        <v>0</v>
      </c>
      <c r="P507" s="361">
        <v>0</v>
      </c>
      <c r="Q507" s="361">
        <v>0</v>
      </c>
      <c r="R507" s="361">
        <v>0</v>
      </c>
      <c r="S507" s="361">
        <v>0</v>
      </c>
      <c r="T507" s="103">
        <v>0</v>
      </c>
      <c r="U507" s="361">
        <v>0</v>
      </c>
      <c r="V507" s="403" t="s">
        <v>975</v>
      </c>
      <c r="W507" s="380">
        <v>1828.6</v>
      </c>
      <c r="X507" s="361">
        <v>8304635</v>
      </c>
      <c r="Y507" s="380">
        <v>0</v>
      </c>
      <c r="Z507" s="380">
        <v>0</v>
      </c>
      <c r="AA507" s="380">
        <v>0</v>
      </c>
      <c r="AB507" s="380">
        <v>0</v>
      </c>
      <c r="AC507" s="380">
        <v>0</v>
      </c>
      <c r="AD507" s="380">
        <v>0</v>
      </c>
      <c r="AE507" s="380">
        <v>0</v>
      </c>
      <c r="AF507" s="380">
        <v>0</v>
      </c>
      <c r="AG507" s="380">
        <v>0</v>
      </c>
      <c r="AH507" s="380">
        <v>0</v>
      </c>
      <c r="AI507" s="380">
        <v>0</v>
      </c>
      <c r="AJ507" s="380">
        <v>209315.43</v>
      </c>
      <c r="AK507" s="380">
        <v>81517.31</v>
      </c>
      <c r="AL507" s="380">
        <v>0</v>
      </c>
      <c r="AN507" s="390">
        <f>I507/'Приложение 1.1'!I505</f>
        <v>0</v>
      </c>
      <c r="AO507" s="390" t="e">
        <f t="shared" si="455"/>
        <v>#DIV/0!</v>
      </c>
      <c r="AP507" s="390" t="e">
        <f t="shared" si="456"/>
        <v>#DIV/0!</v>
      </c>
      <c r="AQ507" s="390" t="e">
        <f t="shared" si="457"/>
        <v>#DIV/0!</v>
      </c>
      <c r="AR507" s="390" t="e">
        <f t="shared" si="458"/>
        <v>#DIV/0!</v>
      </c>
      <c r="AS507" s="390" t="e">
        <f t="shared" si="459"/>
        <v>#DIV/0!</v>
      </c>
      <c r="AT507" s="390" t="e">
        <f t="shared" si="460"/>
        <v>#DIV/0!</v>
      </c>
      <c r="AU507" s="390">
        <f t="shared" si="461"/>
        <v>4541.5263042764955</v>
      </c>
      <c r="AV507" s="390" t="e">
        <f t="shared" si="462"/>
        <v>#DIV/0!</v>
      </c>
      <c r="AW507" s="390" t="e">
        <f t="shared" si="463"/>
        <v>#DIV/0!</v>
      </c>
      <c r="AX507" s="390" t="e">
        <f t="shared" si="464"/>
        <v>#DIV/0!</v>
      </c>
      <c r="AY507" s="390">
        <f>AI507/'Приложение 1.1'!J505</f>
        <v>0</v>
      </c>
      <c r="AZ507" s="390">
        <v>766.59</v>
      </c>
      <c r="BA507" s="390">
        <v>2173.62</v>
      </c>
      <c r="BB507" s="390">
        <v>891.36</v>
      </c>
      <c r="BC507" s="390">
        <v>860.72</v>
      </c>
      <c r="BD507" s="390">
        <v>1699.83</v>
      </c>
      <c r="BE507" s="390">
        <v>1134.04</v>
      </c>
      <c r="BF507" s="390">
        <v>2338035</v>
      </c>
      <c r="BG507" s="390">
        <f t="shared" si="465"/>
        <v>4837.9799999999996</v>
      </c>
      <c r="BH507" s="390">
        <v>9186</v>
      </c>
      <c r="BI507" s="390">
        <v>3559.09</v>
      </c>
      <c r="BJ507" s="390">
        <v>6295.55</v>
      </c>
      <c r="BK507" s="390">
        <f t="shared" si="466"/>
        <v>934101.09</v>
      </c>
      <c r="BL507" s="391" t="str">
        <f t="shared" si="467"/>
        <v xml:space="preserve"> </v>
      </c>
      <c r="BM507" s="391" t="e">
        <f t="shared" si="468"/>
        <v>#DIV/0!</v>
      </c>
      <c r="BN507" s="391" t="e">
        <f t="shared" si="469"/>
        <v>#DIV/0!</v>
      </c>
      <c r="BO507" s="391" t="e">
        <f t="shared" si="470"/>
        <v>#DIV/0!</v>
      </c>
      <c r="BP507" s="391" t="e">
        <f t="shared" si="471"/>
        <v>#DIV/0!</v>
      </c>
      <c r="BQ507" s="391" t="e">
        <f t="shared" si="472"/>
        <v>#DIV/0!</v>
      </c>
      <c r="BR507" s="391" t="e">
        <f t="shared" si="473"/>
        <v>#DIV/0!</v>
      </c>
      <c r="BS507" s="391" t="str">
        <f t="shared" si="474"/>
        <v xml:space="preserve"> </v>
      </c>
      <c r="BT507" s="391" t="e">
        <f t="shared" si="475"/>
        <v>#DIV/0!</v>
      </c>
      <c r="BU507" s="391" t="e">
        <f t="shared" si="476"/>
        <v>#DIV/0!</v>
      </c>
      <c r="BV507" s="391" t="e">
        <f t="shared" si="477"/>
        <v>#DIV/0!</v>
      </c>
      <c r="BW507" s="391" t="str">
        <f t="shared" si="478"/>
        <v xml:space="preserve"> </v>
      </c>
      <c r="BY507" s="388">
        <f t="shared" si="479"/>
        <v>2.4351837076407894</v>
      </c>
      <c r="BZ507" s="392">
        <f t="shared" si="480"/>
        <v>0.94837549817853184</v>
      </c>
      <c r="CA507" s="393">
        <f t="shared" si="481"/>
        <v>4700.5729738597838</v>
      </c>
      <c r="CB507" s="390">
        <f t="shared" si="482"/>
        <v>5055.6899999999996</v>
      </c>
      <c r="CC507" s="18" t="str">
        <f t="shared" si="483"/>
        <v xml:space="preserve"> </v>
      </c>
    </row>
    <row r="508" spans="1:81" s="26" customFormat="1" ht="9" customHeight="1">
      <c r="A508" s="368">
        <v>135</v>
      </c>
      <c r="B508" s="173" t="s">
        <v>578</v>
      </c>
      <c r="C508" s="178">
        <v>811.3</v>
      </c>
      <c r="D508" s="174"/>
      <c r="E508" s="389">
        <f t="shared" ref="E508" si="484">G508-F508</f>
        <v>3234615.76</v>
      </c>
      <c r="F508" s="389">
        <v>1502687.34</v>
      </c>
      <c r="G508" s="269">
        <f>ROUND(H508+U508+X508+Z508+AB508+AD508+AF508+AH508+AJ508+AK508+AL508+AI508,2)</f>
        <v>4737303.0999999996</v>
      </c>
      <c r="H508" s="361">
        <f t="shared" ref="H508" si="485">I508+K508+M508+O508+Q508+S508</f>
        <v>0</v>
      </c>
      <c r="I508" s="178">
        <v>0</v>
      </c>
      <c r="J508" s="178">
        <v>0</v>
      </c>
      <c r="K508" s="178">
        <v>0</v>
      </c>
      <c r="L508" s="178">
        <v>0</v>
      </c>
      <c r="M508" s="178">
        <v>0</v>
      </c>
      <c r="N508" s="361">
        <v>0</v>
      </c>
      <c r="O508" s="361">
        <v>0</v>
      </c>
      <c r="P508" s="361">
        <v>0</v>
      </c>
      <c r="Q508" s="361">
        <v>0</v>
      </c>
      <c r="R508" s="361">
        <v>0</v>
      </c>
      <c r="S508" s="361">
        <v>0</v>
      </c>
      <c r="T508" s="103">
        <v>0</v>
      </c>
      <c r="U508" s="361">
        <v>0</v>
      </c>
      <c r="V508" s="174" t="s">
        <v>976</v>
      </c>
      <c r="W508" s="361">
        <v>1320</v>
      </c>
      <c r="X508" s="361">
        <v>4583583.79</v>
      </c>
      <c r="Y508" s="361">
        <v>0</v>
      </c>
      <c r="Z508" s="361">
        <v>0</v>
      </c>
      <c r="AA508" s="380">
        <v>0</v>
      </c>
      <c r="AB508" s="380">
        <v>0</v>
      </c>
      <c r="AC508" s="361">
        <v>0</v>
      </c>
      <c r="AD508" s="361">
        <v>0</v>
      </c>
      <c r="AE508" s="361">
        <v>0</v>
      </c>
      <c r="AF508" s="361">
        <v>0</v>
      </c>
      <c r="AG508" s="361">
        <v>0</v>
      </c>
      <c r="AH508" s="361">
        <v>0</v>
      </c>
      <c r="AI508" s="361">
        <v>0</v>
      </c>
      <c r="AJ508" s="380">
        <v>49812.87</v>
      </c>
      <c r="AK508" s="380">
        <v>24906.44</v>
      </c>
      <c r="AL508" s="380">
        <v>79000</v>
      </c>
      <c r="AN508" s="390">
        <f>I508/'Приложение 1.1'!I506</f>
        <v>0</v>
      </c>
      <c r="AO508" s="390" t="e">
        <f t="shared" si="455"/>
        <v>#DIV/0!</v>
      </c>
      <c r="AP508" s="390" t="e">
        <f t="shared" si="456"/>
        <v>#DIV/0!</v>
      </c>
      <c r="AQ508" s="390" t="e">
        <f t="shared" si="457"/>
        <v>#DIV/0!</v>
      </c>
      <c r="AR508" s="390" t="e">
        <f t="shared" si="458"/>
        <v>#DIV/0!</v>
      </c>
      <c r="AS508" s="390" t="e">
        <f t="shared" si="459"/>
        <v>#DIV/0!</v>
      </c>
      <c r="AT508" s="390" t="e">
        <f t="shared" si="460"/>
        <v>#DIV/0!</v>
      </c>
      <c r="AU508" s="390">
        <f t="shared" si="461"/>
        <v>3472.4119621212121</v>
      </c>
      <c r="AV508" s="390" t="e">
        <f t="shared" si="462"/>
        <v>#DIV/0!</v>
      </c>
      <c r="AW508" s="390" t="e">
        <f t="shared" si="463"/>
        <v>#DIV/0!</v>
      </c>
      <c r="AX508" s="390" t="e">
        <f t="shared" si="464"/>
        <v>#DIV/0!</v>
      </c>
      <c r="AY508" s="390">
        <f>AI508/'Приложение 1.1'!J506</f>
        <v>0</v>
      </c>
      <c r="AZ508" s="390">
        <v>766.59</v>
      </c>
      <c r="BA508" s="390">
        <v>2173.62</v>
      </c>
      <c r="BB508" s="390">
        <v>891.36</v>
      </c>
      <c r="BC508" s="390">
        <v>860.72</v>
      </c>
      <c r="BD508" s="390">
        <v>1699.83</v>
      </c>
      <c r="BE508" s="390">
        <v>1134.04</v>
      </c>
      <c r="BF508" s="390">
        <v>2338035</v>
      </c>
      <c r="BG508" s="390">
        <f t="shared" si="465"/>
        <v>4644</v>
      </c>
      <c r="BH508" s="390">
        <v>9186</v>
      </c>
      <c r="BI508" s="390">
        <v>3559.09</v>
      </c>
      <c r="BJ508" s="390">
        <v>6295.55</v>
      </c>
      <c r="BK508" s="390">
        <f t="shared" si="466"/>
        <v>934101.09</v>
      </c>
      <c r="BL508" s="391" t="str">
        <f t="shared" si="467"/>
        <v xml:space="preserve"> </v>
      </c>
      <c r="BM508" s="391" t="e">
        <f t="shared" si="468"/>
        <v>#DIV/0!</v>
      </c>
      <c r="BN508" s="391" t="e">
        <f t="shared" si="469"/>
        <v>#DIV/0!</v>
      </c>
      <c r="BO508" s="391" t="e">
        <f t="shared" si="470"/>
        <v>#DIV/0!</v>
      </c>
      <c r="BP508" s="391" t="e">
        <f t="shared" si="471"/>
        <v>#DIV/0!</v>
      </c>
      <c r="BQ508" s="391" t="e">
        <f t="shared" si="472"/>
        <v>#DIV/0!</v>
      </c>
      <c r="BR508" s="391" t="e">
        <f t="shared" si="473"/>
        <v>#DIV/0!</v>
      </c>
      <c r="BS508" s="391" t="str">
        <f t="shared" si="474"/>
        <v xml:space="preserve"> </v>
      </c>
      <c r="BT508" s="391" t="e">
        <f t="shared" si="475"/>
        <v>#DIV/0!</v>
      </c>
      <c r="BU508" s="391" t="e">
        <f t="shared" si="476"/>
        <v>#DIV/0!</v>
      </c>
      <c r="BV508" s="391" t="e">
        <f t="shared" si="477"/>
        <v>#DIV/0!</v>
      </c>
      <c r="BW508" s="391" t="str">
        <f t="shared" si="478"/>
        <v xml:space="preserve"> </v>
      </c>
      <c r="BY508" s="388">
        <f t="shared" si="479"/>
        <v>1.0515026999222405</v>
      </c>
      <c r="BZ508" s="392">
        <f t="shared" si="480"/>
        <v>0.52575145550640401</v>
      </c>
      <c r="CA508" s="393">
        <f t="shared" si="481"/>
        <v>3588.8659848484845</v>
      </c>
      <c r="CB508" s="390">
        <f t="shared" si="482"/>
        <v>4852.9799999999996</v>
      </c>
      <c r="CC508" s="18" t="str">
        <f t="shared" si="483"/>
        <v xml:space="preserve"> </v>
      </c>
    </row>
    <row r="509" spans="1:81" s="26" customFormat="1" ht="9" customHeight="1">
      <c r="A509" s="368">
        <v>136</v>
      </c>
      <c r="B509" s="179" t="s">
        <v>1179</v>
      </c>
      <c r="C509" s="184"/>
      <c r="D509" s="396"/>
      <c r="E509" s="403"/>
      <c r="F509" s="403"/>
      <c r="G509" s="184">
        <f>ROUND(X509+AJ509+AK509+AL509,2)</f>
        <v>7148516.5300000003</v>
      </c>
      <c r="H509" s="361">
        <v>0</v>
      </c>
      <c r="I509" s="190">
        <v>0</v>
      </c>
      <c r="J509" s="190">
        <v>0</v>
      </c>
      <c r="K509" s="190">
        <v>0</v>
      </c>
      <c r="L509" s="190">
        <v>0</v>
      </c>
      <c r="M509" s="190">
        <v>0</v>
      </c>
      <c r="N509" s="361">
        <v>0</v>
      </c>
      <c r="O509" s="361">
        <v>0</v>
      </c>
      <c r="P509" s="361">
        <v>0</v>
      </c>
      <c r="Q509" s="361">
        <v>0</v>
      </c>
      <c r="R509" s="361">
        <v>0</v>
      </c>
      <c r="S509" s="361">
        <v>0</v>
      </c>
      <c r="T509" s="103">
        <v>0</v>
      </c>
      <c r="U509" s="361">
        <v>0</v>
      </c>
      <c r="V509" s="403" t="s">
        <v>975</v>
      </c>
      <c r="W509" s="380">
        <v>1839.24</v>
      </c>
      <c r="X509" s="361">
        <v>6814975.2000000002</v>
      </c>
      <c r="Y509" s="380">
        <v>0</v>
      </c>
      <c r="Z509" s="380">
        <v>0</v>
      </c>
      <c r="AA509" s="380">
        <v>0</v>
      </c>
      <c r="AB509" s="380">
        <v>0</v>
      </c>
      <c r="AC509" s="380">
        <v>0</v>
      </c>
      <c r="AD509" s="380">
        <v>0</v>
      </c>
      <c r="AE509" s="380">
        <v>0</v>
      </c>
      <c r="AF509" s="380">
        <v>0</v>
      </c>
      <c r="AG509" s="380">
        <v>0</v>
      </c>
      <c r="AH509" s="380">
        <v>0</v>
      </c>
      <c r="AI509" s="380">
        <v>0</v>
      </c>
      <c r="AJ509" s="380">
        <v>221989.05</v>
      </c>
      <c r="AK509" s="380">
        <v>111552.28</v>
      </c>
      <c r="AL509" s="380">
        <v>0</v>
      </c>
      <c r="AN509" s="390">
        <f>I509/'Приложение 1.1'!I507</f>
        <v>0</v>
      </c>
      <c r="AO509" s="390" t="e">
        <f t="shared" si="455"/>
        <v>#DIV/0!</v>
      </c>
      <c r="AP509" s="390" t="e">
        <f t="shared" si="456"/>
        <v>#DIV/0!</v>
      </c>
      <c r="AQ509" s="390" t="e">
        <f t="shared" si="457"/>
        <v>#DIV/0!</v>
      </c>
      <c r="AR509" s="390" t="e">
        <f t="shared" si="458"/>
        <v>#DIV/0!</v>
      </c>
      <c r="AS509" s="390" t="e">
        <f t="shared" si="459"/>
        <v>#DIV/0!</v>
      </c>
      <c r="AT509" s="390" t="e">
        <f t="shared" si="460"/>
        <v>#DIV/0!</v>
      </c>
      <c r="AU509" s="390">
        <f t="shared" si="461"/>
        <v>3705.3213283747637</v>
      </c>
      <c r="AV509" s="390" t="e">
        <f t="shared" si="462"/>
        <v>#DIV/0!</v>
      </c>
      <c r="AW509" s="390" t="e">
        <f t="shared" si="463"/>
        <v>#DIV/0!</v>
      </c>
      <c r="AX509" s="390" t="e">
        <f t="shared" si="464"/>
        <v>#DIV/0!</v>
      </c>
      <c r="AY509" s="390">
        <f>AI509/'Приложение 1.1'!J507</f>
        <v>0</v>
      </c>
      <c r="AZ509" s="390">
        <v>766.59</v>
      </c>
      <c r="BA509" s="390">
        <v>2173.62</v>
      </c>
      <c r="BB509" s="390">
        <v>891.36</v>
      </c>
      <c r="BC509" s="390">
        <v>860.72</v>
      </c>
      <c r="BD509" s="390">
        <v>1699.83</v>
      </c>
      <c r="BE509" s="390">
        <v>1134.04</v>
      </c>
      <c r="BF509" s="390">
        <v>2338035</v>
      </c>
      <c r="BG509" s="390">
        <f t="shared" si="465"/>
        <v>4837.9799999999996</v>
      </c>
      <c r="BH509" s="390">
        <v>9186</v>
      </c>
      <c r="BI509" s="390">
        <v>3559.09</v>
      </c>
      <c r="BJ509" s="390">
        <v>6295.55</v>
      </c>
      <c r="BK509" s="390">
        <f t="shared" si="466"/>
        <v>934101.09</v>
      </c>
      <c r="BL509" s="391" t="str">
        <f t="shared" si="467"/>
        <v xml:space="preserve"> </v>
      </c>
      <c r="BM509" s="391" t="e">
        <f t="shared" si="468"/>
        <v>#DIV/0!</v>
      </c>
      <c r="BN509" s="391" t="e">
        <f t="shared" si="469"/>
        <v>#DIV/0!</v>
      </c>
      <c r="BO509" s="391" t="e">
        <f t="shared" si="470"/>
        <v>#DIV/0!</v>
      </c>
      <c r="BP509" s="391" t="e">
        <f t="shared" si="471"/>
        <v>#DIV/0!</v>
      </c>
      <c r="BQ509" s="391" t="e">
        <f t="shared" si="472"/>
        <v>#DIV/0!</v>
      </c>
      <c r="BR509" s="391" t="e">
        <f t="shared" si="473"/>
        <v>#DIV/0!</v>
      </c>
      <c r="BS509" s="391" t="str">
        <f t="shared" si="474"/>
        <v xml:space="preserve"> </v>
      </c>
      <c r="BT509" s="391" t="e">
        <f t="shared" si="475"/>
        <v>#DIV/0!</v>
      </c>
      <c r="BU509" s="391" t="e">
        <f t="shared" si="476"/>
        <v>#DIV/0!</v>
      </c>
      <c r="BV509" s="391" t="e">
        <f t="shared" si="477"/>
        <v>#DIV/0!</v>
      </c>
      <c r="BW509" s="391" t="str">
        <f t="shared" si="478"/>
        <v xml:space="preserve"> </v>
      </c>
      <c r="BY509" s="388">
        <f t="shared" si="479"/>
        <v>3.1053862583710075</v>
      </c>
      <c r="BZ509" s="392">
        <f t="shared" si="480"/>
        <v>1.5604955172426522</v>
      </c>
      <c r="CA509" s="393">
        <f t="shared" si="481"/>
        <v>3886.668694678237</v>
      </c>
      <c r="CB509" s="390">
        <f t="shared" si="482"/>
        <v>5055.6899999999996</v>
      </c>
      <c r="CC509" s="18" t="str">
        <f t="shared" si="483"/>
        <v xml:space="preserve"> </v>
      </c>
    </row>
    <row r="510" spans="1:81" s="26" customFormat="1" ht="9" customHeight="1">
      <c r="A510" s="368">
        <v>137</v>
      </c>
      <c r="B510" s="179" t="s">
        <v>1180</v>
      </c>
      <c r="C510" s="184"/>
      <c r="D510" s="396"/>
      <c r="E510" s="403"/>
      <c r="F510" s="403"/>
      <c r="G510" s="184">
        <f>ROUND(X510+AJ510+AK510+AL510,2)</f>
        <v>3222461.49</v>
      </c>
      <c r="H510" s="361">
        <v>0</v>
      </c>
      <c r="I510" s="190">
        <v>0</v>
      </c>
      <c r="J510" s="190">
        <v>0</v>
      </c>
      <c r="K510" s="190">
        <v>0</v>
      </c>
      <c r="L510" s="190">
        <v>0</v>
      </c>
      <c r="M510" s="190">
        <v>0</v>
      </c>
      <c r="N510" s="361">
        <v>0</v>
      </c>
      <c r="O510" s="361">
        <v>0</v>
      </c>
      <c r="P510" s="361">
        <v>0</v>
      </c>
      <c r="Q510" s="361">
        <v>0</v>
      </c>
      <c r="R510" s="361">
        <v>0</v>
      </c>
      <c r="S510" s="361">
        <v>0</v>
      </c>
      <c r="T510" s="103">
        <v>0</v>
      </c>
      <c r="U510" s="361">
        <v>0</v>
      </c>
      <c r="V510" s="403" t="s">
        <v>975</v>
      </c>
      <c r="W510" s="380">
        <v>930</v>
      </c>
      <c r="X510" s="361">
        <v>3048525.6</v>
      </c>
      <c r="Y510" s="380">
        <v>0</v>
      </c>
      <c r="Z510" s="380">
        <v>0</v>
      </c>
      <c r="AA510" s="380">
        <v>0</v>
      </c>
      <c r="AB510" s="380">
        <v>0</v>
      </c>
      <c r="AC510" s="380">
        <v>0</v>
      </c>
      <c r="AD510" s="380">
        <v>0</v>
      </c>
      <c r="AE510" s="380">
        <v>0</v>
      </c>
      <c r="AF510" s="380">
        <v>0</v>
      </c>
      <c r="AG510" s="380">
        <v>0</v>
      </c>
      <c r="AH510" s="380">
        <v>0</v>
      </c>
      <c r="AI510" s="380">
        <v>0</v>
      </c>
      <c r="AJ510" s="380">
        <v>115763.35</v>
      </c>
      <c r="AK510" s="380">
        <v>58172.54</v>
      </c>
      <c r="AL510" s="380">
        <v>0</v>
      </c>
      <c r="AN510" s="390">
        <f>I510/'Приложение 1.1'!I508</f>
        <v>0</v>
      </c>
      <c r="AO510" s="390" t="e">
        <f t="shared" si="455"/>
        <v>#DIV/0!</v>
      </c>
      <c r="AP510" s="390" t="e">
        <f t="shared" si="456"/>
        <v>#DIV/0!</v>
      </c>
      <c r="AQ510" s="390" t="e">
        <f t="shared" si="457"/>
        <v>#DIV/0!</v>
      </c>
      <c r="AR510" s="390" t="e">
        <f t="shared" si="458"/>
        <v>#DIV/0!</v>
      </c>
      <c r="AS510" s="390" t="e">
        <f t="shared" si="459"/>
        <v>#DIV/0!</v>
      </c>
      <c r="AT510" s="390" t="e">
        <f t="shared" si="460"/>
        <v>#DIV/0!</v>
      </c>
      <c r="AU510" s="390">
        <f t="shared" si="461"/>
        <v>3277.9845161290323</v>
      </c>
      <c r="AV510" s="390" t="e">
        <f t="shared" si="462"/>
        <v>#DIV/0!</v>
      </c>
      <c r="AW510" s="390" t="e">
        <f t="shared" si="463"/>
        <v>#DIV/0!</v>
      </c>
      <c r="AX510" s="390" t="e">
        <f t="shared" si="464"/>
        <v>#DIV/0!</v>
      </c>
      <c r="AY510" s="390">
        <f>AI510/'Приложение 1.1'!J508</f>
        <v>0</v>
      </c>
      <c r="AZ510" s="390">
        <v>766.59</v>
      </c>
      <c r="BA510" s="390">
        <v>2173.62</v>
      </c>
      <c r="BB510" s="390">
        <v>891.36</v>
      </c>
      <c r="BC510" s="390">
        <v>860.72</v>
      </c>
      <c r="BD510" s="390">
        <v>1699.83</v>
      </c>
      <c r="BE510" s="390">
        <v>1134.04</v>
      </c>
      <c r="BF510" s="390">
        <v>2338035</v>
      </c>
      <c r="BG510" s="390">
        <f t="shared" si="465"/>
        <v>4837.9799999999996</v>
      </c>
      <c r="BH510" s="390">
        <v>9186</v>
      </c>
      <c r="BI510" s="390">
        <v>3559.09</v>
      </c>
      <c r="BJ510" s="390">
        <v>6295.55</v>
      </c>
      <c r="BK510" s="390">
        <f t="shared" si="466"/>
        <v>934101.09</v>
      </c>
      <c r="BL510" s="391" t="str">
        <f t="shared" si="467"/>
        <v xml:space="preserve"> </v>
      </c>
      <c r="BM510" s="391" t="e">
        <f t="shared" si="468"/>
        <v>#DIV/0!</v>
      </c>
      <c r="BN510" s="391" t="e">
        <f t="shared" si="469"/>
        <v>#DIV/0!</v>
      </c>
      <c r="BO510" s="391" t="e">
        <f t="shared" si="470"/>
        <v>#DIV/0!</v>
      </c>
      <c r="BP510" s="391" t="e">
        <f t="shared" si="471"/>
        <v>#DIV/0!</v>
      </c>
      <c r="BQ510" s="391" t="e">
        <f t="shared" si="472"/>
        <v>#DIV/0!</v>
      </c>
      <c r="BR510" s="391" t="e">
        <f t="shared" si="473"/>
        <v>#DIV/0!</v>
      </c>
      <c r="BS510" s="391" t="str">
        <f t="shared" si="474"/>
        <v xml:space="preserve"> </v>
      </c>
      <c r="BT510" s="391" t="e">
        <f t="shared" si="475"/>
        <v>#DIV/0!</v>
      </c>
      <c r="BU510" s="391" t="e">
        <f t="shared" si="476"/>
        <v>#DIV/0!</v>
      </c>
      <c r="BV510" s="391" t="e">
        <f t="shared" si="477"/>
        <v>#DIV/0!</v>
      </c>
      <c r="BW510" s="391" t="str">
        <f t="shared" si="478"/>
        <v xml:space="preserve"> </v>
      </c>
      <c r="BY510" s="388">
        <f t="shared" si="479"/>
        <v>3.5923889349566753</v>
      </c>
      <c r="BZ510" s="392">
        <f t="shared" si="480"/>
        <v>1.8052206420626611</v>
      </c>
      <c r="CA510" s="393">
        <f t="shared" si="481"/>
        <v>3465.0123548387101</v>
      </c>
      <c r="CB510" s="390">
        <f t="shared" si="482"/>
        <v>5055.6899999999996</v>
      </c>
      <c r="CC510" s="18" t="str">
        <f t="shared" si="483"/>
        <v xml:space="preserve"> </v>
      </c>
    </row>
    <row r="511" spans="1:81" s="26" customFormat="1" ht="9" customHeight="1">
      <c r="A511" s="368">
        <v>138</v>
      </c>
      <c r="B511" s="179" t="s">
        <v>1181</v>
      </c>
      <c r="C511" s="184"/>
      <c r="D511" s="396"/>
      <c r="E511" s="403"/>
      <c r="F511" s="403"/>
      <c r="G511" s="184">
        <f>ROUND(X511+AJ511+AK511+AL511,2)</f>
        <v>7689299.5300000003</v>
      </c>
      <c r="H511" s="361">
        <v>0</v>
      </c>
      <c r="I511" s="190">
        <v>0</v>
      </c>
      <c r="J511" s="190">
        <v>0</v>
      </c>
      <c r="K511" s="190">
        <v>0</v>
      </c>
      <c r="L511" s="190">
        <v>0</v>
      </c>
      <c r="M511" s="190">
        <v>0</v>
      </c>
      <c r="N511" s="361">
        <v>0</v>
      </c>
      <c r="O511" s="361">
        <v>0</v>
      </c>
      <c r="P511" s="361">
        <v>0</v>
      </c>
      <c r="Q511" s="361">
        <v>0</v>
      </c>
      <c r="R511" s="361">
        <v>0</v>
      </c>
      <c r="S511" s="361">
        <v>0</v>
      </c>
      <c r="T511" s="103">
        <v>0</v>
      </c>
      <c r="U511" s="361">
        <v>0</v>
      </c>
      <c r="V511" s="403" t="s">
        <v>975</v>
      </c>
      <c r="W511" s="380">
        <v>1601.2</v>
      </c>
      <c r="X511" s="361">
        <v>7369193</v>
      </c>
      <c r="Y511" s="380">
        <v>0</v>
      </c>
      <c r="Z511" s="380">
        <v>0</v>
      </c>
      <c r="AA511" s="380">
        <v>0</v>
      </c>
      <c r="AB511" s="380">
        <v>0</v>
      </c>
      <c r="AC511" s="380">
        <v>0</v>
      </c>
      <c r="AD511" s="380">
        <v>0</v>
      </c>
      <c r="AE511" s="380">
        <v>0</v>
      </c>
      <c r="AF511" s="380">
        <v>0</v>
      </c>
      <c r="AG511" s="380">
        <v>0</v>
      </c>
      <c r="AH511" s="380">
        <v>0</v>
      </c>
      <c r="AI511" s="380">
        <v>0</v>
      </c>
      <c r="AJ511" s="380">
        <v>213047.49</v>
      </c>
      <c r="AK511" s="380">
        <v>107059.04</v>
      </c>
      <c r="AL511" s="380">
        <v>0</v>
      </c>
      <c r="AN511" s="390">
        <f>I511/'Приложение 1.1'!I509</f>
        <v>0</v>
      </c>
      <c r="AO511" s="390" t="e">
        <f t="shared" si="455"/>
        <v>#DIV/0!</v>
      </c>
      <c r="AP511" s="390" t="e">
        <f t="shared" si="456"/>
        <v>#DIV/0!</v>
      </c>
      <c r="AQ511" s="390" t="e">
        <f t="shared" si="457"/>
        <v>#DIV/0!</v>
      </c>
      <c r="AR511" s="390" t="e">
        <f t="shared" si="458"/>
        <v>#DIV/0!</v>
      </c>
      <c r="AS511" s="390" t="e">
        <f t="shared" si="459"/>
        <v>#DIV/0!</v>
      </c>
      <c r="AT511" s="390" t="e">
        <f t="shared" si="460"/>
        <v>#DIV/0!</v>
      </c>
      <c r="AU511" s="390">
        <f t="shared" si="461"/>
        <v>4602.2939045715711</v>
      </c>
      <c r="AV511" s="390" t="e">
        <f t="shared" si="462"/>
        <v>#DIV/0!</v>
      </c>
      <c r="AW511" s="390" t="e">
        <f t="shared" si="463"/>
        <v>#DIV/0!</v>
      </c>
      <c r="AX511" s="390" t="e">
        <f t="shared" si="464"/>
        <v>#DIV/0!</v>
      </c>
      <c r="AY511" s="390">
        <f>AI511/'Приложение 1.1'!J509</f>
        <v>0</v>
      </c>
      <c r="AZ511" s="390">
        <v>766.59</v>
      </c>
      <c r="BA511" s="390">
        <v>2173.62</v>
      </c>
      <c r="BB511" s="390">
        <v>891.36</v>
      </c>
      <c r="BC511" s="390">
        <v>860.72</v>
      </c>
      <c r="BD511" s="390">
        <v>1699.83</v>
      </c>
      <c r="BE511" s="390">
        <v>1134.04</v>
      </c>
      <c r="BF511" s="390">
        <v>2338035</v>
      </c>
      <c r="BG511" s="390">
        <f t="shared" si="465"/>
        <v>4837.9799999999996</v>
      </c>
      <c r="BH511" s="390">
        <v>9186</v>
      </c>
      <c r="BI511" s="390">
        <v>3559.09</v>
      </c>
      <c r="BJ511" s="390">
        <v>6295.55</v>
      </c>
      <c r="BK511" s="390">
        <f t="shared" si="466"/>
        <v>934101.09</v>
      </c>
      <c r="BL511" s="391" t="str">
        <f t="shared" si="467"/>
        <v xml:space="preserve"> </v>
      </c>
      <c r="BM511" s="391" t="e">
        <f t="shared" si="468"/>
        <v>#DIV/0!</v>
      </c>
      <c r="BN511" s="391" t="e">
        <f t="shared" si="469"/>
        <v>#DIV/0!</v>
      </c>
      <c r="BO511" s="391" t="e">
        <f t="shared" si="470"/>
        <v>#DIV/0!</v>
      </c>
      <c r="BP511" s="391" t="e">
        <f t="shared" si="471"/>
        <v>#DIV/0!</v>
      </c>
      <c r="BQ511" s="391" t="e">
        <f t="shared" si="472"/>
        <v>#DIV/0!</v>
      </c>
      <c r="BR511" s="391" t="e">
        <f t="shared" si="473"/>
        <v>#DIV/0!</v>
      </c>
      <c r="BS511" s="391" t="str">
        <f t="shared" si="474"/>
        <v xml:space="preserve"> </v>
      </c>
      <c r="BT511" s="391" t="e">
        <f t="shared" si="475"/>
        <v>#DIV/0!</v>
      </c>
      <c r="BU511" s="391" t="e">
        <f t="shared" si="476"/>
        <v>#DIV/0!</v>
      </c>
      <c r="BV511" s="391" t="e">
        <f t="shared" si="477"/>
        <v>#DIV/0!</v>
      </c>
      <c r="BW511" s="391" t="str">
        <f t="shared" si="478"/>
        <v xml:space="preserve"> </v>
      </c>
      <c r="BY511" s="388">
        <f t="shared" si="479"/>
        <v>2.7707008833352078</v>
      </c>
      <c r="BZ511" s="392">
        <f t="shared" si="480"/>
        <v>1.3923119990618962</v>
      </c>
      <c r="CA511" s="393">
        <f t="shared" si="481"/>
        <v>4802.2105483387459</v>
      </c>
      <c r="CB511" s="390">
        <f t="shared" si="482"/>
        <v>5055.6899999999996</v>
      </c>
      <c r="CC511" s="18" t="str">
        <f t="shared" si="483"/>
        <v xml:space="preserve"> </v>
      </c>
    </row>
    <row r="512" spans="1:81" s="26" customFormat="1" ht="9" customHeight="1">
      <c r="A512" s="368">
        <v>139</v>
      </c>
      <c r="B512" s="179" t="s">
        <v>1193</v>
      </c>
      <c r="C512" s="184"/>
      <c r="D512" s="396"/>
      <c r="E512" s="403"/>
      <c r="F512" s="403"/>
      <c r="G512" s="184">
        <f>ROUND((U512+AJ512+AK512),2)</f>
        <v>1958138.79</v>
      </c>
      <c r="H512" s="361">
        <v>0</v>
      </c>
      <c r="I512" s="190">
        <v>0</v>
      </c>
      <c r="J512" s="190">
        <v>0</v>
      </c>
      <c r="K512" s="190">
        <v>0</v>
      </c>
      <c r="L512" s="190">
        <v>0</v>
      </c>
      <c r="M512" s="190">
        <v>0</v>
      </c>
      <c r="N512" s="361">
        <v>0</v>
      </c>
      <c r="O512" s="361">
        <v>0</v>
      </c>
      <c r="P512" s="361">
        <v>0</v>
      </c>
      <c r="Q512" s="361">
        <v>0</v>
      </c>
      <c r="R512" s="361">
        <v>0</v>
      </c>
      <c r="S512" s="361">
        <v>0</v>
      </c>
      <c r="T512" s="103">
        <v>1</v>
      </c>
      <c r="U512" s="361">
        <v>1849292.15</v>
      </c>
      <c r="V512" s="403"/>
      <c r="W512" s="380">
        <v>0</v>
      </c>
      <c r="X512" s="361">
        <v>0</v>
      </c>
      <c r="Y512" s="380">
        <v>0</v>
      </c>
      <c r="Z512" s="380">
        <v>0</v>
      </c>
      <c r="AA512" s="380">
        <v>0</v>
      </c>
      <c r="AB512" s="380">
        <v>0</v>
      </c>
      <c r="AC512" s="380">
        <v>0</v>
      </c>
      <c r="AD512" s="380">
        <v>0</v>
      </c>
      <c r="AE512" s="380">
        <v>0</v>
      </c>
      <c r="AF512" s="380">
        <v>0</v>
      </c>
      <c r="AG512" s="380">
        <v>0</v>
      </c>
      <c r="AH512" s="380">
        <v>0</v>
      </c>
      <c r="AI512" s="380">
        <v>0</v>
      </c>
      <c r="AJ512" s="380">
        <v>72930.91</v>
      </c>
      <c r="AK512" s="380">
        <v>35915.730000000003</v>
      </c>
      <c r="AL512" s="380">
        <v>0</v>
      </c>
      <c r="AN512" s="390">
        <f>I512/'Приложение 1.1'!I510</f>
        <v>0</v>
      </c>
      <c r="AO512" s="390" t="e">
        <f t="shared" si="455"/>
        <v>#DIV/0!</v>
      </c>
      <c r="AP512" s="390" t="e">
        <f t="shared" si="456"/>
        <v>#DIV/0!</v>
      </c>
      <c r="AQ512" s="390" t="e">
        <f t="shared" si="457"/>
        <v>#DIV/0!</v>
      </c>
      <c r="AR512" s="390" t="e">
        <f t="shared" si="458"/>
        <v>#DIV/0!</v>
      </c>
      <c r="AS512" s="390" t="e">
        <f t="shared" si="459"/>
        <v>#DIV/0!</v>
      </c>
      <c r="AT512" s="390">
        <f t="shared" si="460"/>
        <v>1849292.15</v>
      </c>
      <c r="AU512" s="390" t="e">
        <f t="shared" si="461"/>
        <v>#DIV/0!</v>
      </c>
      <c r="AV512" s="390" t="e">
        <f t="shared" si="462"/>
        <v>#DIV/0!</v>
      </c>
      <c r="AW512" s="390" t="e">
        <f t="shared" si="463"/>
        <v>#DIV/0!</v>
      </c>
      <c r="AX512" s="390" t="e">
        <f t="shared" si="464"/>
        <v>#DIV/0!</v>
      </c>
      <c r="AY512" s="390">
        <f>AI512/'Приложение 1.1'!J510</f>
        <v>0</v>
      </c>
      <c r="AZ512" s="390">
        <v>766.59</v>
      </c>
      <c r="BA512" s="390">
        <v>2173.62</v>
      </c>
      <c r="BB512" s="390">
        <v>891.36</v>
      </c>
      <c r="BC512" s="390">
        <v>860.72</v>
      </c>
      <c r="BD512" s="390">
        <v>1699.83</v>
      </c>
      <c r="BE512" s="390">
        <v>1134.04</v>
      </c>
      <c r="BF512" s="390">
        <v>2338035</v>
      </c>
      <c r="BG512" s="390">
        <f t="shared" si="465"/>
        <v>4644</v>
      </c>
      <c r="BH512" s="390">
        <v>9186</v>
      </c>
      <c r="BI512" s="390">
        <v>3559.09</v>
      </c>
      <c r="BJ512" s="390">
        <v>6295.55</v>
      </c>
      <c r="BK512" s="390">
        <f t="shared" si="466"/>
        <v>934101.09</v>
      </c>
      <c r="BL512" s="391" t="str">
        <f t="shared" si="467"/>
        <v xml:space="preserve"> </v>
      </c>
      <c r="BM512" s="391" t="e">
        <f t="shared" si="468"/>
        <v>#DIV/0!</v>
      </c>
      <c r="BN512" s="391" t="e">
        <f t="shared" si="469"/>
        <v>#DIV/0!</v>
      </c>
      <c r="BO512" s="391" t="e">
        <f t="shared" si="470"/>
        <v>#DIV/0!</v>
      </c>
      <c r="BP512" s="391" t="e">
        <f t="shared" si="471"/>
        <v>#DIV/0!</v>
      </c>
      <c r="BQ512" s="391" t="e">
        <f t="shared" si="472"/>
        <v>#DIV/0!</v>
      </c>
      <c r="BR512" s="391" t="str">
        <f t="shared" si="473"/>
        <v xml:space="preserve"> </v>
      </c>
      <c r="BS512" s="391" t="e">
        <f t="shared" si="474"/>
        <v>#DIV/0!</v>
      </c>
      <c r="BT512" s="391" t="e">
        <f t="shared" si="475"/>
        <v>#DIV/0!</v>
      </c>
      <c r="BU512" s="391" t="e">
        <f t="shared" si="476"/>
        <v>#DIV/0!</v>
      </c>
      <c r="BV512" s="391" t="e">
        <f t="shared" si="477"/>
        <v>#DIV/0!</v>
      </c>
      <c r="BW512" s="391" t="str">
        <f t="shared" si="478"/>
        <v xml:space="preserve"> </v>
      </c>
      <c r="BY512" s="388">
        <f t="shared" si="479"/>
        <v>3.7245015712088518</v>
      </c>
      <c r="BZ512" s="392">
        <f t="shared" si="480"/>
        <v>1.8341769328822706</v>
      </c>
      <c r="CA512" s="393" t="e">
        <f t="shared" si="481"/>
        <v>#DIV/0!</v>
      </c>
      <c r="CB512" s="390">
        <f t="shared" si="482"/>
        <v>4852.9799999999996</v>
      </c>
      <c r="CC512" s="18" t="e">
        <f t="shared" si="483"/>
        <v>#DIV/0!</v>
      </c>
    </row>
    <row r="513" spans="1:81" s="26" customFormat="1" ht="9" customHeight="1">
      <c r="A513" s="368">
        <v>140</v>
      </c>
      <c r="B513" s="179" t="s">
        <v>1194</v>
      </c>
      <c r="C513" s="184"/>
      <c r="D513" s="396"/>
      <c r="E513" s="403"/>
      <c r="F513" s="403"/>
      <c r="G513" s="184">
        <f t="shared" ref="G513:G517" si="486">ROUND((U513+AJ513+AK513),2)</f>
        <v>9570152.8300000001</v>
      </c>
      <c r="H513" s="361">
        <v>0</v>
      </c>
      <c r="I513" s="190">
        <v>0</v>
      </c>
      <c r="J513" s="190">
        <v>0</v>
      </c>
      <c r="K513" s="190">
        <v>0</v>
      </c>
      <c r="L513" s="190">
        <v>0</v>
      </c>
      <c r="M513" s="190">
        <v>0</v>
      </c>
      <c r="N513" s="361">
        <v>0</v>
      </c>
      <c r="O513" s="361">
        <v>0</v>
      </c>
      <c r="P513" s="361">
        <v>0</v>
      </c>
      <c r="Q513" s="361">
        <v>0</v>
      </c>
      <c r="R513" s="361">
        <v>0</v>
      </c>
      <c r="S513" s="361">
        <v>0</v>
      </c>
      <c r="T513" s="103">
        <v>4</v>
      </c>
      <c r="U513" s="361">
        <v>9131834.4000000004</v>
      </c>
      <c r="V513" s="403"/>
      <c r="W513" s="380">
        <v>0</v>
      </c>
      <c r="X513" s="361">
        <v>0</v>
      </c>
      <c r="Y513" s="380">
        <v>0</v>
      </c>
      <c r="Z513" s="380">
        <v>0</v>
      </c>
      <c r="AA513" s="380">
        <v>0</v>
      </c>
      <c r="AB513" s="380">
        <v>0</v>
      </c>
      <c r="AC513" s="380">
        <v>0</v>
      </c>
      <c r="AD513" s="380">
        <v>0</v>
      </c>
      <c r="AE513" s="380">
        <v>0</v>
      </c>
      <c r="AF513" s="380">
        <v>0</v>
      </c>
      <c r="AG513" s="380">
        <v>0</v>
      </c>
      <c r="AH513" s="380">
        <v>0</v>
      </c>
      <c r="AI513" s="380">
        <v>0</v>
      </c>
      <c r="AJ513" s="380">
        <v>291723.64</v>
      </c>
      <c r="AK513" s="380">
        <v>146594.79</v>
      </c>
      <c r="AL513" s="380">
        <v>0</v>
      </c>
      <c r="AN513" s="390">
        <f>I513/'Приложение 1.1'!I511</f>
        <v>0</v>
      </c>
      <c r="AO513" s="390" t="e">
        <f t="shared" si="455"/>
        <v>#DIV/0!</v>
      </c>
      <c r="AP513" s="390" t="e">
        <f t="shared" si="456"/>
        <v>#DIV/0!</v>
      </c>
      <c r="AQ513" s="390" t="e">
        <f t="shared" si="457"/>
        <v>#DIV/0!</v>
      </c>
      <c r="AR513" s="390" t="e">
        <f t="shared" si="458"/>
        <v>#DIV/0!</v>
      </c>
      <c r="AS513" s="390" t="e">
        <f t="shared" si="459"/>
        <v>#DIV/0!</v>
      </c>
      <c r="AT513" s="390">
        <f t="shared" si="460"/>
        <v>2282958.6</v>
      </c>
      <c r="AU513" s="390" t="e">
        <f t="shared" si="461"/>
        <v>#DIV/0!</v>
      </c>
      <c r="AV513" s="390" t="e">
        <f t="shared" si="462"/>
        <v>#DIV/0!</v>
      </c>
      <c r="AW513" s="390" t="e">
        <f t="shared" si="463"/>
        <v>#DIV/0!</v>
      </c>
      <c r="AX513" s="390" t="e">
        <f t="shared" si="464"/>
        <v>#DIV/0!</v>
      </c>
      <c r="AY513" s="390">
        <f>AI513/'Приложение 1.1'!J511</f>
        <v>0</v>
      </c>
      <c r="AZ513" s="390">
        <v>766.59</v>
      </c>
      <c r="BA513" s="390">
        <v>2173.62</v>
      </c>
      <c r="BB513" s="390">
        <v>891.36</v>
      </c>
      <c r="BC513" s="390">
        <v>860.72</v>
      </c>
      <c r="BD513" s="390">
        <v>1699.83</v>
      </c>
      <c r="BE513" s="390">
        <v>1134.04</v>
      </c>
      <c r="BF513" s="390">
        <v>2338035</v>
      </c>
      <c r="BG513" s="390">
        <f t="shared" si="465"/>
        <v>4644</v>
      </c>
      <c r="BH513" s="390">
        <v>9186</v>
      </c>
      <c r="BI513" s="390">
        <v>3559.09</v>
      </c>
      <c r="BJ513" s="390">
        <v>6295.55</v>
      </c>
      <c r="BK513" s="390">
        <f t="shared" si="466"/>
        <v>934101.09</v>
      </c>
      <c r="BL513" s="391" t="str">
        <f t="shared" si="467"/>
        <v xml:space="preserve"> </v>
      </c>
      <c r="BM513" s="391" t="e">
        <f t="shared" si="468"/>
        <v>#DIV/0!</v>
      </c>
      <c r="BN513" s="391" t="e">
        <f t="shared" si="469"/>
        <v>#DIV/0!</v>
      </c>
      <c r="BO513" s="391" t="e">
        <f t="shared" si="470"/>
        <v>#DIV/0!</v>
      </c>
      <c r="BP513" s="391" t="e">
        <f t="shared" si="471"/>
        <v>#DIV/0!</v>
      </c>
      <c r="BQ513" s="391" t="e">
        <f t="shared" si="472"/>
        <v>#DIV/0!</v>
      </c>
      <c r="BR513" s="391" t="str">
        <f t="shared" si="473"/>
        <v xml:space="preserve"> </v>
      </c>
      <c r="BS513" s="391" t="e">
        <f t="shared" si="474"/>
        <v>#DIV/0!</v>
      </c>
      <c r="BT513" s="391" t="e">
        <f t="shared" si="475"/>
        <v>#DIV/0!</v>
      </c>
      <c r="BU513" s="391" t="e">
        <f t="shared" si="476"/>
        <v>#DIV/0!</v>
      </c>
      <c r="BV513" s="391" t="e">
        <f t="shared" si="477"/>
        <v>#DIV/0!</v>
      </c>
      <c r="BW513" s="391" t="str">
        <f t="shared" si="478"/>
        <v xml:space="preserve"> </v>
      </c>
      <c r="BY513" s="388">
        <f t="shared" si="479"/>
        <v>3.0482652177248459</v>
      </c>
      <c r="BZ513" s="392">
        <f t="shared" si="480"/>
        <v>1.5317915252143366</v>
      </c>
      <c r="CA513" s="393" t="e">
        <f t="shared" si="481"/>
        <v>#DIV/0!</v>
      </c>
      <c r="CB513" s="390">
        <f t="shared" si="482"/>
        <v>4852.9799999999996</v>
      </c>
      <c r="CC513" s="18" t="e">
        <f t="shared" si="483"/>
        <v>#DIV/0!</v>
      </c>
    </row>
    <row r="514" spans="1:81" s="26" customFormat="1" ht="9" customHeight="1">
      <c r="A514" s="368">
        <v>141</v>
      </c>
      <c r="B514" s="179" t="s">
        <v>1195</v>
      </c>
      <c r="C514" s="184"/>
      <c r="D514" s="396"/>
      <c r="E514" s="403"/>
      <c r="F514" s="403"/>
      <c r="G514" s="184">
        <f t="shared" si="486"/>
        <v>2320713.58</v>
      </c>
      <c r="H514" s="361">
        <v>0</v>
      </c>
      <c r="I514" s="190">
        <v>0</v>
      </c>
      <c r="J514" s="190">
        <v>0</v>
      </c>
      <c r="K514" s="190">
        <v>0</v>
      </c>
      <c r="L514" s="190">
        <v>0</v>
      </c>
      <c r="M514" s="190">
        <v>0</v>
      </c>
      <c r="N514" s="361">
        <v>0</v>
      </c>
      <c r="O514" s="361">
        <v>0</v>
      </c>
      <c r="P514" s="361">
        <v>0</v>
      </c>
      <c r="Q514" s="361">
        <v>0</v>
      </c>
      <c r="R514" s="361">
        <v>0</v>
      </c>
      <c r="S514" s="361">
        <v>0</v>
      </c>
      <c r="T514" s="103">
        <v>1</v>
      </c>
      <c r="U514" s="361">
        <v>2211133.9700000002</v>
      </c>
      <c r="V514" s="403"/>
      <c r="W514" s="380">
        <v>0</v>
      </c>
      <c r="X514" s="361">
        <v>0</v>
      </c>
      <c r="Y514" s="380">
        <v>0</v>
      </c>
      <c r="Z514" s="380">
        <v>0</v>
      </c>
      <c r="AA514" s="380">
        <v>0</v>
      </c>
      <c r="AB514" s="380">
        <v>0</v>
      </c>
      <c r="AC514" s="380">
        <v>0</v>
      </c>
      <c r="AD514" s="380">
        <v>0</v>
      </c>
      <c r="AE514" s="380">
        <v>0</v>
      </c>
      <c r="AF514" s="380">
        <v>0</v>
      </c>
      <c r="AG514" s="380">
        <v>0</v>
      </c>
      <c r="AH514" s="380">
        <v>0</v>
      </c>
      <c r="AI514" s="380">
        <v>0</v>
      </c>
      <c r="AJ514" s="380">
        <v>72930.91</v>
      </c>
      <c r="AK514" s="380">
        <v>36648.699999999997</v>
      </c>
      <c r="AL514" s="380">
        <v>0</v>
      </c>
      <c r="AN514" s="390">
        <f>I514/'Приложение 1.1'!I512</f>
        <v>0</v>
      </c>
      <c r="AO514" s="390" t="e">
        <f t="shared" si="455"/>
        <v>#DIV/0!</v>
      </c>
      <c r="AP514" s="390" t="e">
        <f t="shared" si="456"/>
        <v>#DIV/0!</v>
      </c>
      <c r="AQ514" s="390" t="e">
        <f t="shared" si="457"/>
        <v>#DIV/0!</v>
      </c>
      <c r="AR514" s="390" t="e">
        <f t="shared" si="458"/>
        <v>#DIV/0!</v>
      </c>
      <c r="AS514" s="390" t="e">
        <f t="shared" si="459"/>
        <v>#DIV/0!</v>
      </c>
      <c r="AT514" s="390">
        <f t="shared" si="460"/>
        <v>2211133.9700000002</v>
      </c>
      <c r="AU514" s="390" t="e">
        <f t="shared" si="461"/>
        <v>#DIV/0!</v>
      </c>
      <c r="AV514" s="390" t="e">
        <f t="shared" si="462"/>
        <v>#DIV/0!</v>
      </c>
      <c r="AW514" s="390" t="e">
        <f t="shared" si="463"/>
        <v>#DIV/0!</v>
      </c>
      <c r="AX514" s="390" t="e">
        <f t="shared" si="464"/>
        <v>#DIV/0!</v>
      </c>
      <c r="AY514" s="390">
        <f>AI514/'Приложение 1.1'!J512</f>
        <v>0</v>
      </c>
      <c r="AZ514" s="390">
        <v>766.59</v>
      </c>
      <c r="BA514" s="390">
        <v>2173.62</v>
      </c>
      <c r="BB514" s="390">
        <v>891.36</v>
      </c>
      <c r="BC514" s="390">
        <v>860.72</v>
      </c>
      <c r="BD514" s="390">
        <v>1699.83</v>
      </c>
      <c r="BE514" s="390">
        <v>1134.04</v>
      </c>
      <c r="BF514" s="390">
        <v>2338035</v>
      </c>
      <c r="BG514" s="390">
        <f t="shared" si="465"/>
        <v>4644</v>
      </c>
      <c r="BH514" s="390">
        <v>9186</v>
      </c>
      <c r="BI514" s="390">
        <v>3559.09</v>
      </c>
      <c r="BJ514" s="390">
        <v>6295.55</v>
      </c>
      <c r="BK514" s="390">
        <f t="shared" si="466"/>
        <v>934101.09</v>
      </c>
      <c r="BL514" s="391" t="str">
        <f t="shared" si="467"/>
        <v xml:space="preserve"> </v>
      </c>
      <c r="BM514" s="391" t="e">
        <f t="shared" si="468"/>
        <v>#DIV/0!</v>
      </c>
      <c r="BN514" s="391" t="e">
        <f t="shared" si="469"/>
        <v>#DIV/0!</v>
      </c>
      <c r="BO514" s="391" t="e">
        <f t="shared" si="470"/>
        <v>#DIV/0!</v>
      </c>
      <c r="BP514" s="391" t="e">
        <f t="shared" si="471"/>
        <v>#DIV/0!</v>
      </c>
      <c r="BQ514" s="391" t="e">
        <f t="shared" si="472"/>
        <v>#DIV/0!</v>
      </c>
      <c r="BR514" s="391" t="str">
        <f t="shared" si="473"/>
        <v xml:space="preserve"> </v>
      </c>
      <c r="BS514" s="391" t="e">
        <f t="shared" si="474"/>
        <v>#DIV/0!</v>
      </c>
      <c r="BT514" s="391" t="e">
        <f t="shared" si="475"/>
        <v>#DIV/0!</v>
      </c>
      <c r="BU514" s="391" t="e">
        <f t="shared" si="476"/>
        <v>#DIV/0!</v>
      </c>
      <c r="BV514" s="391" t="e">
        <f t="shared" si="477"/>
        <v>#DIV/0!</v>
      </c>
      <c r="BW514" s="391" t="str">
        <f t="shared" si="478"/>
        <v xml:space="preserve"> </v>
      </c>
      <c r="BY514" s="388">
        <f t="shared" si="479"/>
        <v>3.1426071113868344</v>
      </c>
      <c r="BZ514" s="392">
        <f t="shared" si="480"/>
        <v>1.5791996184208135</v>
      </c>
      <c r="CA514" s="393" t="e">
        <f t="shared" si="481"/>
        <v>#DIV/0!</v>
      </c>
      <c r="CB514" s="390">
        <f t="shared" si="482"/>
        <v>4852.9799999999996</v>
      </c>
      <c r="CC514" s="18" t="e">
        <f t="shared" si="483"/>
        <v>#DIV/0!</v>
      </c>
    </row>
    <row r="515" spans="1:81" s="26" customFormat="1" ht="9" customHeight="1">
      <c r="A515" s="368">
        <v>142</v>
      </c>
      <c r="B515" s="179" t="s">
        <v>1201</v>
      </c>
      <c r="C515" s="184"/>
      <c r="D515" s="396"/>
      <c r="E515" s="403"/>
      <c r="F515" s="403"/>
      <c r="G515" s="178">
        <f t="shared" si="486"/>
        <v>2001343.02</v>
      </c>
      <c r="H515" s="361">
        <f t="shared" ref="H515:H519" si="487">I515+K515+M515+O515+Q515+S515</f>
        <v>0</v>
      </c>
      <c r="I515" s="178">
        <v>0</v>
      </c>
      <c r="J515" s="178">
        <v>0</v>
      </c>
      <c r="K515" s="178">
        <v>0</v>
      </c>
      <c r="L515" s="178">
        <v>0</v>
      </c>
      <c r="M515" s="178">
        <v>0</v>
      </c>
      <c r="N515" s="361">
        <v>0</v>
      </c>
      <c r="O515" s="361">
        <v>0</v>
      </c>
      <c r="P515" s="361">
        <v>0</v>
      </c>
      <c r="Q515" s="361">
        <v>0</v>
      </c>
      <c r="R515" s="361">
        <v>0</v>
      </c>
      <c r="S515" s="361">
        <v>0</v>
      </c>
      <c r="T515" s="202">
        <v>1</v>
      </c>
      <c r="U515" s="361">
        <v>1935710</v>
      </c>
      <c r="V515" s="180"/>
      <c r="W515" s="361">
        <v>0</v>
      </c>
      <c r="X515" s="361">
        <v>0</v>
      </c>
      <c r="Y515" s="361">
        <v>0</v>
      </c>
      <c r="Z515" s="361">
        <v>0</v>
      </c>
      <c r="AA515" s="361">
        <v>0</v>
      </c>
      <c r="AB515" s="361">
        <v>0</v>
      </c>
      <c r="AC515" s="361">
        <v>0</v>
      </c>
      <c r="AD515" s="361">
        <v>0</v>
      </c>
      <c r="AE515" s="361">
        <v>0</v>
      </c>
      <c r="AF515" s="361">
        <v>0</v>
      </c>
      <c r="AG515" s="361">
        <v>0</v>
      </c>
      <c r="AH515" s="361">
        <v>0</v>
      </c>
      <c r="AI515" s="361">
        <v>0</v>
      </c>
      <c r="AJ515" s="380">
        <v>30633.51</v>
      </c>
      <c r="AK515" s="380">
        <v>34999.51</v>
      </c>
      <c r="AL515" s="380">
        <v>0</v>
      </c>
      <c r="AN515" s="390">
        <f>I515/'Приложение 1.1'!I513</f>
        <v>0</v>
      </c>
      <c r="AO515" s="390" t="e">
        <f t="shared" si="455"/>
        <v>#DIV/0!</v>
      </c>
      <c r="AP515" s="390" t="e">
        <f t="shared" si="456"/>
        <v>#DIV/0!</v>
      </c>
      <c r="AQ515" s="390" t="e">
        <f t="shared" si="457"/>
        <v>#DIV/0!</v>
      </c>
      <c r="AR515" s="390" t="e">
        <f t="shared" si="458"/>
        <v>#DIV/0!</v>
      </c>
      <c r="AS515" s="390" t="e">
        <f t="shared" si="459"/>
        <v>#DIV/0!</v>
      </c>
      <c r="AT515" s="390">
        <f t="shared" si="460"/>
        <v>1935710</v>
      </c>
      <c r="AU515" s="390" t="e">
        <f t="shared" si="461"/>
        <v>#DIV/0!</v>
      </c>
      <c r="AV515" s="390" t="e">
        <f t="shared" si="462"/>
        <v>#DIV/0!</v>
      </c>
      <c r="AW515" s="390" t="e">
        <f t="shared" si="463"/>
        <v>#DIV/0!</v>
      </c>
      <c r="AX515" s="390" t="e">
        <f t="shared" si="464"/>
        <v>#DIV/0!</v>
      </c>
      <c r="AY515" s="390">
        <f>AI515/'Приложение 1.1'!J513</f>
        <v>0</v>
      </c>
      <c r="AZ515" s="390">
        <v>766.59</v>
      </c>
      <c r="BA515" s="390">
        <v>2173.62</v>
      </c>
      <c r="BB515" s="390">
        <v>891.36</v>
      </c>
      <c r="BC515" s="390">
        <v>860.72</v>
      </c>
      <c r="BD515" s="390">
        <v>1699.83</v>
      </c>
      <c r="BE515" s="390">
        <v>1134.04</v>
      </c>
      <c r="BF515" s="390">
        <v>2338035</v>
      </c>
      <c r="BG515" s="390">
        <f t="shared" si="465"/>
        <v>4644</v>
      </c>
      <c r="BH515" s="390">
        <v>9186</v>
      </c>
      <c r="BI515" s="390">
        <v>3559.09</v>
      </c>
      <c r="BJ515" s="390">
        <v>6295.55</v>
      </c>
      <c r="BK515" s="390">
        <f t="shared" si="466"/>
        <v>934101.09</v>
      </c>
      <c r="BL515" s="391" t="str">
        <f t="shared" si="467"/>
        <v xml:space="preserve"> </v>
      </c>
      <c r="BM515" s="391" t="e">
        <f t="shared" si="468"/>
        <v>#DIV/0!</v>
      </c>
      <c r="BN515" s="391" t="e">
        <f t="shared" si="469"/>
        <v>#DIV/0!</v>
      </c>
      <c r="BO515" s="391" t="e">
        <f t="shared" si="470"/>
        <v>#DIV/0!</v>
      </c>
      <c r="BP515" s="391" t="e">
        <f t="shared" si="471"/>
        <v>#DIV/0!</v>
      </c>
      <c r="BQ515" s="391" t="e">
        <f t="shared" si="472"/>
        <v>#DIV/0!</v>
      </c>
      <c r="BR515" s="391" t="str">
        <f t="shared" si="473"/>
        <v xml:space="preserve"> </v>
      </c>
      <c r="BS515" s="391" t="e">
        <f t="shared" si="474"/>
        <v>#DIV/0!</v>
      </c>
      <c r="BT515" s="391" t="e">
        <f t="shared" si="475"/>
        <v>#DIV/0!</v>
      </c>
      <c r="BU515" s="391" t="e">
        <f t="shared" si="476"/>
        <v>#DIV/0!</v>
      </c>
      <c r="BV515" s="391" t="e">
        <f t="shared" si="477"/>
        <v>#DIV/0!</v>
      </c>
      <c r="BW515" s="391" t="str">
        <f t="shared" si="478"/>
        <v xml:space="preserve"> </v>
      </c>
      <c r="BY515" s="388">
        <f t="shared" si="479"/>
        <v>1.5306476547933296</v>
      </c>
      <c r="BZ515" s="392">
        <f t="shared" si="480"/>
        <v>1.7488011625313487</v>
      </c>
      <c r="CA515" s="393" t="e">
        <f t="shared" si="481"/>
        <v>#DIV/0!</v>
      </c>
      <c r="CB515" s="390">
        <f t="shared" si="482"/>
        <v>4852.9799999999996</v>
      </c>
      <c r="CC515" s="18" t="e">
        <f t="shared" si="483"/>
        <v>#DIV/0!</v>
      </c>
    </row>
    <row r="516" spans="1:81" s="26" customFormat="1" ht="9" customHeight="1">
      <c r="A516" s="368">
        <v>143</v>
      </c>
      <c r="B516" s="179" t="s">
        <v>1202</v>
      </c>
      <c r="C516" s="184"/>
      <c r="D516" s="396"/>
      <c r="E516" s="403"/>
      <c r="F516" s="403"/>
      <c r="G516" s="178">
        <f t="shared" si="486"/>
        <v>7867261.0800000001</v>
      </c>
      <c r="H516" s="361">
        <f t="shared" si="487"/>
        <v>0</v>
      </c>
      <c r="I516" s="178">
        <v>0</v>
      </c>
      <c r="J516" s="178">
        <v>0</v>
      </c>
      <c r="K516" s="178">
        <v>0</v>
      </c>
      <c r="L516" s="178">
        <v>0</v>
      </c>
      <c r="M516" s="178">
        <v>0</v>
      </c>
      <c r="N516" s="361">
        <v>0</v>
      </c>
      <c r="O516" s="361">
        <v>0</v>
      </c>
      <c r="P516" s="361">
        <v>0</v>
      </c>
      <c r="Q516" s="361">
        <v>0</v>
      </c>
      <c r="R516" s="361">
        <v>0</v>
      </c>
      <c r="S516" s="361">
        <v>0</v>
      </c>
      <c r="T516" s="202">
        <v>4</v>
      </c>
      <c r="U516" s="361">
        <v>7604729</v>
      </c>
      <c r="V516" s="180"/>
      <c r="W516" s="361">
        <v>0</v>
      </c>
      <c r="X516" s="361">
        <v>0</v>
      </c>
      <c r="Y516" s="361">
        <v>0</v>
      </c>
      <c r="Z516" s="361">
        <v>0</v>
      </c>
      <c r="AA516" s="361">
        <v>0</v>
      </c>
      <c r="AB516" s="361">
        <v>0</v>
      </c>
      <c r="AC516" s="361">
        <v>0</v>
      </c>
      <c r="AD516" s="361">
        <v>0</v>
      </c>
      <c r="AE516" s="361">
        <v>0</v>
      </c>
      <c r="AF516" s="361">
        <v>0</v>
      </c>
      <c r="AG516" s="361">
        <v>0</v>
      </c>
      <c r="AH516" s="361">
        <v>0</v>
      </c>
      <c r="AI516" s="361">
        <v>0</v>
      </c>
      <c r="AJ516" s="380">
        <v>122534.06</v>
      </c>
      <c r="AK516" s="380">
        <v>139998.01999999999</v>
      </c>
      <c r="AL516" s="380">
        <v>0</v>
      </c>
      <c r="AN516" s="390">
        <f>I516/'Приложение 1.1'!I514</f>
        <v>0</v>
      </c>
      <c r="AO516" s="390" t="e">
        <f t="shared" si="455"/>
        <v>#DIV/0!</v>
      </c>
      <c r="AP516" s="390" t="e">
        <f t="shared" si="456"/>
        <v>#DIV/0!</v>
      </c>
      <c r="AQ516" s="390" t="e">
        <f t="shared" si="457"/>
        <v>#DIV/0!</v>
      </c>
      <c r="AR516" s="390" t="e">
        <f t="shared" si="458"/>
        <v>#DIV/0!</v>
      </c>
      <c r="AS516" s="390" t="e">
        <f t="shared" si="459"/>
        <v>#DIV/0!</v>
      </c>
      <c r="AT516" s="390">
        <f t="shared" si="460"/>
        <v>1901182.25</v>
      </c>
      <c r="AU516" s="390" t="e">
        <f t="shared" si="461"/>
        <v>#DIV/0!</v>
      </c>
      <c r="AV516" s="390" t="e">
        <f t="shared" si="462"/>
        <v>#DIV/0!</v>
      </c>
      <c r="AW516" s="390" t="e">
        <f t="shared" si="463"/>
        <v>#DIV/0!</v>
      </c>
      <c r="AX516" s="390" t="e">
        <f t="shared" si="464"/>
        <v>#DIV/0!</v>
      </c>
      <c r="AY516" s="390">
        <f>AI516/'Приложение 1.1'!J514</f>
        <v>0</v>
      </c>
      <c r="AZ516" s="390">
        <v>766.59</v>
      </c>
      <c r="BA516" s="390">
        <v>2173.62</v>
      </c>
      <c r="BB516" s="390">
        <v>891.36</v>
      </c>
      <c r="BC516" s="390">
        <v>860.72</v>
      </c>
      <c r="BD516" s="390">
        <v>1699.83</v>
      </c>
      <c r="BE516" s="390">
        <v>1134.04</v>
      </c>
      <c r="BF516" s="390">
        <v>2338035</v>
      </c>
      <c r="BG516" s="390">
        <f t="shared" si="465"/>
        <v>4644</v>
      </c>
      <c r="BH516" s="390">
        <v>9186</v>
      </c>
      <c r="BI516" s="390">
        <v>3559.09</v>
      </c>
      <c r="BJ516" s="390">
        <v>6295.55</v>
      </c>
      <c r="BK516" s="390">
        <f t="shared" si="466"/>
        <v>934101.09</v>
      </c>
      <c r="BL516" s="391" t="str">
        <f t="shared" si="467"/>
        <v xml:space="preserve"> </v>
      </c>
      <c r="BM516" s="391" t="e">
        <f t="shared" si="468"/>
        <v>#DIV/0!</v>
      </c>
      <c r="BN516" s="391" t="e">
        <f t="shared" si="469"/>
        <v>#DIV/0!</v>
      </c>
      <c r="BO516" s="391" t="e">
        <f t="shared" si="470"/>
        <v>#DIV/0!</v>
      </c>
      <c r="BP516" s="391" t="e">
        <f t="shared" si="471"/>
        <v>#DIV/0!</v>
      </c>
      <c r="BQ516" s="391" t="e">
        <f t="shared" si="472"/>
        <v>#DIV/0!</v>
      </c>
      <c r="BR516" s="391" t="str">
        <f t="shared" si="473"/>
        <v xml:space="preserve"> </v>
      </c>
      <c r="BS516" s="391" t="e">
        <f t="shared" si="474"/>
        <v>#DIV/0!</v>
      </c>
      <c r="BT516" s="391" t="e">
        <f t="shared" si="475"/>
        <v>#DIV/0!</v>
      </c>
      <c r="BU516" s="391" t="e">
        <f t="shared" si="476"/>
        <v>#DIV/0!</v>
      </c>
      <c r="BV516" s="391" t="e">
        <f t="shared" si="477"/>
        <v>#DIV/0!</v>
      </c>
      <c r="BW516" s="391" t="str">
        <f t="shared" si="478"/>
        <v xml:space="preserve"> </v>
      </c>
      <c r="BY516" s="388">
        <f t="shared" si="479"/>
        <v>1.557518668237714</v>
      </c>
      <c r="BZ516" s="392">
        <f t="shared" si="480"/>
        <v>1.7795013865231988</v>
      </c>
      <c r="CA516" s="393" t="e">
        <f t="shared" si="481"/>
        <v>#DIV/0!</v>
      </c>
      <c r="CB516" s="390">
        <f t="shared" si="482"/>
        <v>4852.9799999999996</v>
      </c>
      <c r="CC516" s="18" t="e">
        <f t="shared" si="483"/>
        <v>#DIV/0!</v>
      </c>
    </row>
    <row r="517" spans="1:81" s="26" customFormat="1" ht="9" customHeight="1">
      <c r="A517" s="368">
        <v>144</v>
      </c>
      <c r="B517" s="179" t="s">
        <v>1203</v>
      </c>
      <c r="C517" s="184"/>
      <c r="D517" s="396"/>
      <c r="E517" s="403"/>
      <c r="F517" s="403"/>
      <c r="G517" s="178">
        <f t="shared" si="486"/>
        <v>11872628.130000001</v>
      </c>
      <c r="H517" s="361">
        <f t="shared" si="487"/>
        <v>0</v>
      </c>
      <c r="I517" s="178">
        <v>0</v>
      </c>
      <c r="J517" s="178">
        <v>0</v>
      </c>
      <c r="K517" s="178">
        <v>0</v>
      </c>
      <c r="L517" s="178">
        <v>0</v>
      </c>
      <c r="M517" s="178">
        <v>0</v>
      </c>
      <c r="N517" s="361">
        <v>0</v>
      </c>
      <c r="O517" s="361">
        <v>0</v>
      </c>
      <c r="P517" s="361">
        <v>0</v>
      </c>
      <c r="Q517" s="361">
        <v>0</v>
      </c>
      <c r="R517" s="361">
        <v>0</v>
      </c>
      <c r="S517" s="361">
        <v>0</v>
      </c>
      <c r="T517" s="202">
        <v>6</v>
      </c>
      <c r="U517" s="361">
        <v>11495513</v>
      </c>
      <c r="V517" s="180"/>
      <c r="W517" s="361">
        <v>0</v>
      </c>
      <c r="X517" s="361">
        <v>0</v>
      </c>
      <c r="Y517" s="361">
        <v>0</v>
      </c>
      <c r="Z517" s="361">
        <v>0</v>
      </c>
      <c r="AA517" s="361">
        <v>0</v>
      </c>
      <c r="AB517" s="361">
        <v>0</v>
      </c>
      <c r="AC517" s="361">
        <v>0</v>
      </c>
      <c r="AD517" s="361">
        <v>0</v>
      </c>
      <c r="AE517" s="361">
        <v>0</v>
      </c>
      <c r="AF517" s="361">
        <v>0</v>
      </c>
      <c r="AG517" s="361">
        <v>0</v>
      </c>
      <c r="AH517" s="361">
        <v>0</v>
      </c>
      <c r="AI517" s="361">
        <v>0</v>
      </c>
      <c r="AJ517" s="380">
        <v>167118.09</v>
      </c>
      <c r="AK517" s="380">
        <v>209997.04</v>
      </c>
      <c r="AL517" s="380">
        <v>0</v>
      </c>
      <c r="AN517" s="390">
        <f>I517/'Приложение 1.1'!I515</f>
        <v>0</v>
      </c>
      <c r="AO517" s="390" t="e">
        <f t="shared" si="455"/>
        <v>#DIV/0!</v>
      </c>
      <c r="AP517" s="390" t="e">
        <f t="shared" si="456"/>
        <v>#DIV/0!</v>
      </c>
      <c r="AQ517" s="390" t="e">
        <f t="shared" si="457"/>
        <v>#DIV/0!</v>
      </c>
      <c r="AR517" s="390" t="e">
        <f t="shared" si="458"/>
        <v>#DIV/0!</v>
      </c>
      <c r="AS517" s="390" t="e">
        <f t="shared" si="459"/>
        <v>#DIV/0!</v>
      </c>
      <c r="AT517" s="390">
        <f t="shared" si="460"/>
        <v>1915918.8333333333</v>
      </c>
      <c r="AU517" s="390" t="e">
        <f t="shared" si="461"/>
        <v>#DIV/0!</v>
      </c>
      <c r="AV517" s="390" t="e">
        <f t="shared" si="462"/>
        <v>#DIV/0!</v>
      </c>
      <c r="AW517" s="390" t="e">
        <f t="shared" si="463"/>
        <v>#DIV/0!</v>
      </c>
      <c r="AX517" s="390" t="e">
        <f t="shared" si="464"/>
        <v>#DIV/0!</v>
      </c>
      <c r="AY517" s="390">
        <f>AI517/'Приложение 1.1'!J515</f>
        <v>0</v>
      </c>
      <c r="AZ517" s="390">
        <v>766.59</v>
      </c>
      <c r="BA517" s="390">
        <v>2173.62</v>
      </c>
      <c r="BB517" s="390">
        <v>891.36</v>
      </c>
      <c r="BC517" s="390">
        <v>860.72</v>
      </c>
      <c r="BD517" s="390">
        <v>1699.83</v>
      </c>
      <c r="BE517" s="390">
        <v>1134.04</v>
      </c>
      <c r="BF517" s="390">
        <v>2338035</v>
      </c>
      <c r="BG517" s="390">
        <f t="shared" si="465"/>
        <v>4644</v>
      </c>
      <c r="BH517" s="390">
        <v>9186</v>
      </c>
      <c r="BI517" s="390">
        <v>3559.09</v>
      </c>
      <c r="BJ517" s="390">
        <v>6295.55</v>
      </c>
      <c r="BK517" s="390">
        <f t="shared" si="466"/>
        <v>934101.09</v>
      </c>
      <c r="BL517" s="391" t="str">
        <f t="shared" si="467"/>
        <v xml:space="preserve"> </v>
      </c>
      <c r="BM517" s="391" t="e">
        <f t="shared" si="468"/>
        <v>#DIV/0!</v>
      </c>
      <c r="BN517" s="391" t="e">
        <f t="shared" si="469"/>
        <v>#DIV/0!</v>
      </c>
      <c r="BO517" s="391" t="e">
        <f t="shared" si="470"/>
        <v>#DIV/0!</v>
      </c>
      <c r="BP517" s="391" t="e">
        <f t="shared" si="471"/>
        <v>#DIV/0!</v>
      </c>
      <c r="BQ517" s="391" t="e">
        <f t="shared" si="472"/>
        <v>#DIV/0!</v>
      </c>
      <c r="BR517" s="391" t="str">
        <f t="shared" si="473"/>
        <v xml:space="preserve"> </v>
      </c>
      <c r="BS517" s="391" t="e">
        <f t="shared" si="474"/>
        <v>#DIV/0!</v>
      </c>
      <c r="BT517" s="391" t="e">
        <f t="shared" si="475"/>
        <v>#DIV/0!</v>
      </c>
      <c r="BU517" s="391" t="e">
        <f t="shared" si="476"/>
        <v>#DIV/0!</v>
      </c>
      <c r="BV517" s="391" t="e">
        <f t="shared" si="477"/>
        <v>#DIV/0!</v>
      </c>
      <c r="BW517" s="391" t="str">
        <f t="shared" si="478"/>
        <v xml:space="preserve"> </v>
      </c>
      <c r="BY517" s="388">
        <f t="shared" si="479"/>
        <v>1.4075913788432621</v>
      </c>
      <c r="BZ517" s="392">
        <f t="shared" si="480"/>
        <v>1.7687494099926804</v>
      </c>
      <c r="CA517" s="393" t="e">
        <f t="shared" si="481"/>
        <v>#DIV/0!</v>
      </c>
      <c r="CB517" s="390">
        <f t="shared" si="482"/>
        <v>4852.9799999999996</v>
      </c>
      <c r="CC517" s="18" t="e">
        <f t="shared" si="483"/>
        <v>#DIV/0!</v>
      </c>
    </row>
    <row r="518" spans="1:81" s="26" customFormat="1" ht="9" customHeight="1">
      <c r="A518" s="368">
        <v>145</v>
      </c>
      <c r="B518" s="179" t="s">
        <v>1204</v>
      </c>
      <c r="C518" s="184"/>
      <c r="D518" s="396"/>
      <c r="E518" s="403"/>
      <c r="F518" s="403"/>
      <c r="G518" s="178">
        <f t="shared" ref="G518:G519" si="488">ROUND(H518+U518+X518+Z518+AB518+AD518+AF518+AH518+AI518+AJ518+AK518+AL518,2)</f>
        <v>5404187.8099999996</v>
      </c>
      <c r="H518" s="361">
        <f t="shared" si="487"/>
        <v>0</v>
      </c>
      <c r="I518" s="178">
        <v>0</v>
      </c>
      <c r="J518" s="178">
        <v>0</v>
      </c>
      <c r="K518" s="178">
        <v>0</v>
      </c>
      <c r="L518" s="178">
        <v>0</v>
      </c>
      <c r="M518" s="178">
        <v>0</v>
      </c>
      <c r="N518" s="361">
        <v>0</v>
      </c>
      <c r="O518" s="361">
        <v>0</v>
      </c>
      <c r="P518" s="361">
        <v>0</v>
      </c>
      <c r="Q518" s="361">
        <v>0</v>
      </c>
      <c r="R518" s="361">
        <v>0</v>
      </c>
      <c r="S518" s="361">
        <v>0</v>
      </c>
      <c r="T518" s="202">
        <v>0</v>
      </c>
      <c r="U518" s="361">
        <f t="shared" ref="U518:U519" si="489">ROUND(T518*2443246.57*0.955,2)</f>
        <v>0</v>
      </c>
      <c r="V518" s="180" t="s">
        <v>976</v>
      </c>
      <c r="W518" s="361">
        <v>1135</v>
      </c>
      <c r="X518" s="361">
        <v>5270665.2</v>
      </c>
      <c r="Y518" s="361">
        <v>0</v>
      </c>
      <c r="Z518" s="361">
        <v>0</v>
      </c>
      <c r="AA518" s="361">
        <v>0</v>
      </c>
      <c r="AB518" s="361">
        <v>0</v>
      </c>
      <c r="AC518" s="361">
        <v>0</v>
      </c>
      <c r="AD518" s="361">
        <v>0</v>
      </c>
      <c r="AE518" s="361">
        <v>0</v>
      </c>
      <c r="AF518" s="361">
        <v>0</v>
      </c>
      <c r="AG518" s="361">
        <v>0</v>
      </c>
      <c r="AH518" s="361">
        <v>0</v>
      </c>
      <c r="AI518" s="361">
        <v>0</v>
      </c>
      <c r="AJ518" s="380">
        <v>67388.62</v>
      </c>
      <c r="AK518" s="380">
        <v>66133.990000000005</v>
      </c>
      <c r="AL518" s="380">
        <v>0</v>
      </c>
      <c r="AN518" s="390">
        <f>I518/'Приложение 1.1'!I516</f>
        <v>0</v>
      </c>
      <c r="AO518" s="390" t="e">
        <f t="shared" si="455"/>
        <v>#DIV/0!</v>
      </c>
      <c r="AP518" s="390" t="e">
        <f t="shared" si="456"/>
        <v>#DIV/0!</v>
      </c>
      <c r="AQ518" s="390" t="e">
        <f t="shared" si="457"/>
        <v>#DIV/0!</v>
      </c>
      <c r="AR518" s="390" t="e">
        <f t="shared" si="458"/>
        <v>#DIV/0!</v>
      </c>
      <c r="AS518" s="390" t="e">
        <f t="shared" si="459"/>
        <v>#DIV/0!</v>
      </c>
      <c r="AT518" s="390" t="e">
        <f t="shared" si="460"/>
        <v>#DIV/0!</v>
      </c>
      <c r="AU518" s="390">
        <f t="shared" si="461"/>
        <v>4643.7578854625554</v>
      </c>
      <c r="AV518" s="390" t="e">
        <f t="shared" si="462"/>
        <v>#DIV/0!</v>
      </c>
      <c r="AW518" s="390" t="e">
        <f t="shared" si="463"/>
        <v>#DIV/0!</v>
      </c>
      <c r="AX518" s="390" t="e">
        <f t="shared" si="464"/>
        <v>#DIV/0!</v>
      </c>
      <c r="AY518" s="390">
        <f>AI518/'Приложение 1.1'!J516</f>
        <v>0</v>
      </c>
      <c r="AZ518" s="390">
        <v>766.59</v>
      </c>
      <c r="BA518" s="390">
        <v>2173.62</v>
      </c>
      <c r="BB518" s="390">
        <v>891.36</v>
      </c>
      <c r="BC518" s="390">
        <v>860.72</v>
      </c>
      <c r="BD518" s="390">
        <v>1699.83</v>
      </c>
      <c r="BE518" s="390">
        <v>1134.04</v>
      </c>
      <c r="BF518" s="390">
        <v>2338035</v>
      </c>
      <c r="BG518" s="390">
        <f t="shared" si="465"/>
        <v>4644</v>
      </c>
      <c r="BH518" s="390">
        <v>9186</v>
      </c>
      <c r="BI518" s="390">
        <v>3559.09</v>
      </c>
      <c r="BJ518" s="390">
        <v>6295.55</v>
      </c>
      <c r="BK518" s="390">
        <f t="shared" si="466"/>
        <v>934101.09</v>
      </c>
      <c r="BL518" s="391" t="str">
        <f t="shared" si="467"/>
        <v xml:space="preserve"> </v>
      </c>
      <c r="BM518" s="391" t="e">
        <f t="shared" si="468"/>
        <v>#DIV/0!</v>
      </c>
      <c r="BN518" s="391" t="e">
        <f t="shared" si="469"/>
        <v>#DIV/0!</v>
      </c>
      <c r="BO518" s="391" t="e">
        <f t="shared" si="470"/>
        <v>#DIV/0!</v>
      </c>
      <c r="BP518" s="391" t="e">
        <f t="shared" si="471"/>
        <v>#DIV/0!</v>
      </c>
      <c r="BQ518" s="391" t="e">
        <f t="shared" si="472"/>
        <v>#DIV/0!</v>
      </c>
      <c r="BR518" s="391" t="e">
        <f t="shared" si="473"/>
        <v>#DIV/0!</v>
      </c>
      <c r="BS518" s="391" t="str">
        <f t="shared" si="474"/>
        <v xml:space="preserve"> </v>
      </c>
      <c r="BT518" s="391" t="e">
        <f t="shared" si="475"/>
        <v>#DIV/0!</v>
      </c>
      <c r="BU518" s="391" t="e">
        <f t="shared" si="476"/>
        <v>#DIV/0!</v>
      </c>
      <c r="BV518" s="391" t="e">
        <f t="shared" si="477"/>
        <v>#DIV/0!</v>
      </c>
      <c r="BW518" s="391" t="str">
        <f t="shared" si="478"/>
        <v xml:space="preserve"> </v>
      </c>
      <c r="BY518" s="388">
        <f t="shared" si="479"/>
        <v>1.2469703564946979</v>
      </c>
      <c r="BZ518" s="392">
        <f t="shared" si="480"/>
        <v>1.2237544719971531</v>
      </c>
      <c r="CA518" s="393">
        <f t="shared" si="481"/>
        <v>4761.3989515418498</v>
      </c>
      <c r="CB518" s="390">
        <f t="shared" si="482"/>
        <v>4852.9799999999996</v>
      </c>
      <c r="CC518" s="18" t="str">
        <f t="shared" si="483"/>
        <v xml:space="preserve"> </v>
      </c>
    </row>
    <row r="519" spans="1:81" s="26" customFormat="1" ht="9" customHeight="1">
      <c r="A519" s="368">
        <v>146</v>
      </c>
      <c r="B519" s="179" t="s">
        <v>1205</v>
      </c>
      <c r="C519" s="184"/>
      <c r="D519" s="396"/>
      <c r="E519" s="403"/>
      <c r="F519" s="403"/>
      <c r="G519" s="178">
        <f t="shared" si="488"/>
        <v>4473901.79</v>
      </c>
      <c r="H519" s="361">
        <f t="shared" si="487"/>
        <v>0</v>
      </c>
      <c r="I519" s="178">
        <v>0</v>
      </c>
      <c r="J519" s="178">
        <v>0</v>
      </c>
      <c r="K519" s="178">
        <v>0</v>
      </c>
      <c r="L519" s="178">
        <v>0</v>
      </c>
      <c r="M519" s="178">
        <v>0</v>
      </c>
      <c r="N519" s="361">
        <v>0</v>
      </c>
      <c r="O519" s="361">
        <v>0</v>
      </c>
      <c r="P519" s="361">
        <v>0</v>
      </c>
      <c r="Q519" s="361">
        <v>0</v>
      </c>
      <c r="R519" s="361">
        <v>0</v>
      </c>
      <c r="S519" s="361">
        <v>0</v>
      </c>
      <c r="T519" s="202">
        <v>0</v>
      </c>
      <c r="U519" s="361">
        <f t="shared" si="489"/>
        <v>0</v>
      </c>
      <c r="V519" s="180" t="s">
        <v>975</v>
      </c>
      <c r="W519" s="361">
        <v>1042</v>
      </c>
      <c r="X519" s="361">
        <v>4369285.2</v>
      </c>
      <c r="Y519" s="361">
        <v>0</v>
      </c>
      <c r="Z519" s="361">
        <v>0</v>
      </c>
      <c r="AA519" s="361">
        <v>0</v>
      </c>
      <c r="AB519" s="361">
        <v>0</v>
      </c>
      <c r="AC519" s="361">
        <v>0</v>
      </c>
      <c r="AD519" s="361">
        <v>0</v>
      </c>
      <c r="AE519" s="361">
        <v>0</v>
      </c>
      <c r="AF519" s="361">
        <v>0</v>
      </c>
      <c r="AG519" s="361">
        <v>0</v>
      </c>
      <c r="AH519" s="361">
        <v>0</v>
      </c>
      <c r="AI519" s="361">
        <v>0</v>
      </c>
      <c r="AJ519" s="380">
        <v>52799.81</v>
      </c>
      <c r="AK519" s="380">
        <v>51816.78</v>
      </c>
      <c r="AL519" s="380">
        <v>0</v>
      </c>
      <c r="AN519" s="390">
        <f>I519/'Приложение 1.1'!I517</f>
        <v>0</v>
      </c>
      <c r="AO519" s="390" t="e">
        <f t="shared" si="455"/>
        <v>#DIV/0!</v>
      </c>
      <c r="AP519" s="390" t="e">
        <f t="shared" si="456"/>
        <v>#DIV/0!</v>
      </c>
      <c r="AQ519" s="390" t="e">
        <f t="shared" si="457"/>
        <v>#DIV/0!</v>
      </c>
      <c r="AR519" s="390" t="e">
        <f t="shared" si="458"/>
        <v>#DIV/0!</v>
      </c>
      <c r="AS519" s="390" t="e">
        <f t="shared" si="459"/>
        <v>#DIV/0!</v>
      </c>
      <c r="AT519" s="390" t="e">
        <f t="shared" si="460"/>
        <v>#DIV/0!</v>
      </c>
      <c r="AU519" s="390">
        <f t="shared" si="461"/>
        <v>4193.1719769673709</v>
      </c>
      <c r="AV519" s="390" t="e">
        <f t="shared" si="462"/>
        <v>#DIV/0!</v>
      </c>
      <c r="AW519" s="390" t="e">
        <f t="shared" si="463"/>
        <v>#DIV/0!</v>
      </c>
      <c r="AX519" s="390" t="e">
        <f t="shared" si="464"/>
        <v>#DIV/0!</v>
      </c>
      <c r="AY519" s="390">
        <f>AI519/'Приложение 1.1'!J517</f>
        <v>0</v>
      </c>
      <c r="AZ519" s="390">
        <v>766.59</v>
      </c>
      <c r="BA519" s="390">
        <v>2173.62</v>
      </c>
      <c r="BB519" s="390">
        <v>891.36</v>
      </c>
      <c r="BC519" s="390">
        <v>860.72</v>
      </c>
      <c r="BD519" s="390">
        <v>1699.83</v>
      </c>
      <c r="BE519" s="390">
        <v>1134.04</v>
      </c>
      <c r="BF519" s="390">
        <v>2338035</v>
      </c>
      <c r="BG519" s="390">
        <f t="shared" si="465"/>
        <v>4837.9799999999996</v>
      </c>
      <c r="BH519" s="390">
        <v>9186</v>
      </c>
      <c r="BI519" s="390">
        <v>3559.09</v>
      </c>
      <c r="BJ519" s="390">
        <v>6295.55</v>
      </c>
      <c r="BK519" s="390">
        <f t="shared" si="466"/>
        <v>934101.09</v>
      </c>
      <c r="BL519" s="391" t="str">
        <f t="shared" si="467"/>
        <v xml:space="preserve"> </v>
      </c>
      <c r="BM519" s="391" t="e">
        <f t="shared" si="468"/>
        <v>#DIV/0!</v>
      </c>
      <c r="BN519" s="391" t="e">
        <f t="shared" si="469"/>
        <v>#DIV/0!</v>
      </c>
      <c r="BO519" s="391" t="e">
        <f t="shared" si="470"/>
        <v>#DIV/0!</v>
      </c>
      <c r="BP519" s="391" t="e">
        <f t="shared" si="471"/>
        <v>#DIV/0!</v>
      </c>
      <c r="BQ519" s="391" t="e">
        <f t="shared" si="472"/>
        <v>#DIV/0!</v>
      </c>
      <c r="BR519" s="391" t="e">
        <f t="shared" si="473"/>
        <v>#DIV/0!</v>
      </c>
      <c r="BS519" s="391" t="str">
        <f t="shared" si="474"/>
        <v xml:space="preserve"> </v>
      </c>
      <c r="BT519" s="391" t="e">
        <f t="shared" si="475"/>
        <v>#DIV/0!</v>
      </c>
      <c r="BU519" s="391" t="e">
        <f t="shared" si="476"/>
        <v>#DIV/0!</v>
      </c>
      <c r="BV519" s="391" t="e">
        <f t="shared" si="477"/>
        <v>#DIV/0!</v>
      </c>
      <c r="BW519" s="391" t="str">
        <f t="shared" si="478"/>
        <v xml:space="preserve"> </v>
      </c>
      <c r="BY519" s="388">
        <f t="shared" si="479"/>
        <v>1.180173648827459</v>
      </c>
      <c r="BZ519" s="392">
        <f t="shared" si="480"/>
        <v>1.1582011057064352</v>
      </c>
      <c r="CA519" s="393">
        <f t="shared" si="481"/>
        <v>4293.5717754318621</v>
      </c>
      <c r="CB519" s="390">
        <f t="shared" si="482"/>
        <v>5055.6899999999996</v>
      </c>
      <c r="CC519" s="18" t="str">
        <f t="shared" si="483"/>
        <v xml:space="preserve"> </v>
      </c>
    </row>
    <row r="520" spans="1:81" s="26" customFormat="1" ht="9" customHeight="1">
      <c r="A520" s="368">
        <v>147</v>
      </c>
      <c r="B520" s="179" t="s">
        <v>1212</v>
      </c>
      <c r="C520" s="184"/>
      <c r="D520" s="396"/>
      <c r="E520" s="403"/>
      <c r="F520" s="403"/>
      <c r="G520" s="178">
        <f t="shared" ref="G520" si="490">ROUND(H520+U520+X520+Z520+AB520+AD520+AF520+AH520+AI520+AJ520+AK520+AL520,2)</f>
        <v>2429447.4500000002</v>
      </c>
      <c r="H520" s="361">
        <f t="shared" ref="H520" si="491">I520+K520+M520+O520+Q520+S520</f>
        <v>0</v>
      </c>
      <c r="I520" s="178">
        <v>0</v>
      </c>
      <c r="J520" s="178">
        <v>0</v>
      </c>
      <c r="K520" s="178">
        <v>0</v>
      </c>
      <c r="L520" s="178">
        <v>0</v>
      </c>
      <c r="M520" s="178">
        <v>0</v>
      </c>
      <c r="N520" s="361">
        <v>0</v>
      </c>
      <c r="O520" s="361">
        <v>0</v>
      </c>
      <c r="P520" s="361">
        <v>0</v>
      </c>
      <c r="Q520" s="361">
        <v>0</v>
      </c>
      <c r="R520" s="361">
        <v>0</v>
      </c>
      <c r="S520" s="361">
        <v>0</v>
      </c>
      <c r="T520" s="202">
        <v>0</v>
      </c>
      <c r="U520" s="361">
        <f t="shared" ref="U520" si="492">ROUND(T520*2443246.57*0.955,2)</f>
        <v>0</v>
      </c>
      <c r="V520" s="180" t="s">
        <v>976</v>
      </c>
      <c r="W520" s="361">
        <v>860</v>
      </c>
      <c r="X520" s="361">
        <v>2344667.88</v>
      </c>
      <c r="Y520" s="361">
        <v>0</v>
      </c>
      <c r="Z520" s="361">
        <v>0</v>
      </c>
      <c r="AA520" s="361">
        <v>0</v>
      </c>
      <c r="AB520" s="361">
        <v>0</v>
      </c>
      <c r="AC520" s="361">
        <v>0</v>
      </c>
      <c r="AD520" s="361">
        <v>0</v>
      </c>
      <c r="AE520" s="361">
        <v>0</v>
      </c>
      <c r="AF520" s="361">
        <v>0</v>
      </c>
      <c r="AG520" s="361">
        <v>0</v>
      </c>
      <c r="AH520" s="361">
        <v>0</v>
      </c>
      <c r="AI520" s="361">
        <v>0</v>
      </c>
      <c r="AJ520" s="380">
        <v>42894.33</v>
      </c>
      <c r="AK520" s="380">
        <v>41885.24</v>
      </c>
      <c r="AL520" s="380">
        <v>0</v>
      </c>
      <c r="AN520" s="390">
        <f>I520/'Приложение 1.1'!I518</f>
        <v>0</v>
      </c>
      <c r="AO520" s="390" t="e">
        <f t="shared" si="455"/>
        <v>#DIV/0!</v>
      </c>
      <c r="AP520" s="390" t="e">
        <f t="shared" si="456"/>
        <v>#DIV/0!</v>
      </c>
      <c r="AQ520" s="390" t="e">
        <f t="shared" si="457"/>
        <v>#DIV/0!</v>
      </c>
      <c r="AR520" s="390" t="e">
        <f t="shared" si="458"/>
        <v>#DIV/0!</v>
      </c>
      <c r="AS520" s="390" t="e">
        <f t="shared" si="459"/>
        <v>#DIV/0!</v>
      </c>
      <c r="AT520" s="390" t="e">
        <f t="shared" si="460"/>
        <v>#DIV/0!</v>
      </c>
      <c r="AU520" s="390">
        <f t="shared" si="461"/>
        <v>2726.3579999999997</v>
      </c>
      <c r="AV520" s="390" t="e">
        <f t="shared" si="462"/>
        <v>#DIV/0!</v>
      </c>
      <c r="AW520" s="390" t="e">
        <f t="shared" si="463"/>
        <v>#DIV/0!</v>
      </c>
      <c r="AX520" s="390" t="e">
        <f t="shared" si="464"/>
        <v>#DIV/0!</v>
      </c>
      <c r="AY520" s="390">
        <f>AI520/'Приложение 1.1'!J518</f>
        <v>0</v>
      </c>
      <c r="AZ520" s="390">
        <v>766.59</v>
      </c>
      <c r="BA520" s="390">
        <v>2173.62</v>
      </c>
      <c r="BB520" s="390">
        <v>891.36</v>
      </c>
      <c r="BC520" s="390">
        <v>860.72</v>
      </c>
      <c r="BD520" s="390">
        <v>1699.83</v>
      </c>
      <c r="BE520" s="390">
        <v>1134.04</v>
      </c>
      <c r="BF520" s="390">
        <v>2338035</v>
      </c>
      <c r="BG520" s="390">
        <f t="shared" si="465"/>
        <v>4644</v>
      </c>
      <c r="BH520" s="390">
        <v>9186</v>
      </c>
      <c r="BI520" s="390">
        <v>3559.09</v>
      </c>
      <c r="BJ520" s="390">
        <v>6295.55</v>
      </c>
      <c r="BK520" s="390">
        <f t="shared" si="466"/>
        <v>934101.09</v>
      </c>
      <c r="BL520" s="391" t="str">
        <f t="shared" si="467"/>
        <v xml:space="preserve"> </v>
      </c>
      <c r="BM520" s="391" t="e">
        <f t="shared" si="468"/>
        <v>#DIV/0!</v>
      </c>
      <c r="BN520" s="391" t="e">
        <f t="shared" si="469"/>
        <v>#DIV/0!</v>
      </c>
      <c r="BO520" s="391" t="e">
        <f t="shared" si="470"/>
        <v>#DIV/0!</v>
      </c>
      <c r="BP520" s="391" t="e">
        <f t="shared" si="471"/>
        <v>#DIV/0!</v>
      </c>
      <c r="BQ520" s="391" t="e">
        <f t="shared" si="472"/>
        <v>#DIV/0!</v>
      </c>
      <c r="BR520" s="391" t="e">
        <f t="shared" si="473"/>
        <v>#DIV/0!</v>
      </c>
      <c r="BS520" s="391" t="str">
        <f t="shared" si="474"/>
        <v xml:space="preserve"> </v>
      </c>
      <c r="BT520" s="391" t="e">
        <f t="shared" si="475"/>
        <v>#DIV/0!</v>
      </c>
      <c r="BU520" s="391" t="e">
        <f t="shared" si="476"/>
        <v>#DIV/0!</v>
      </c>
      <c r="BV520" s="391" t="e">
        <f t="shared" si="477"/>
        <v>#DIV/0!</v>
      </c>
      <c r="BW520" s="391" t="str">
        <f t="shared" si="478"/>
        <v xml:space="preserve"> </v>
      </c>
      <c r="BY520" s="388">
        <f t="shared" si="479"/>
        <v>1.7656002396758983</v>
      </c>
      <c r="BZ520" s="392">
        <f t="shared" si="480"/>
        <v>1.7240644575374535</v>
      </c>
      <c r="CA520" s="393">
        <f t="shared" si="481"/>
        <v>2824.9388953488374</v>
      </c>
      <c r="CB520" s="390">
        <f t="shared" si="482"/>
        <v>4852.9799999999996</v>
      </c>
      <c r="CC520" s="18" t="str">
        <f t="shared" si="483"/>
        <v xml:space="preserve"> </v>
      </c>
    </row>
    <row r="521" spans="1:81" s="26" customFormat="1" ht="9" customHeight="1">
      <c r="A521" s="368">
        <v>148</v>
      </c>
      <c r="B521" s="179" t="s">
        <v>1224</v>
      </c>
      <c r="C521" s="184"/>
      <c r="D521" s="396"/>
      <c r="E521" s="403"/>
      <c r="F521" s="403"/>
      <c r="G521" s="178">
        <f t="shared" ref="G521" si="493">ROUND(H521+U521+X521+Z521+AB521+AD521+AF521+AH521+AI521+AJ521+AK521+AL521,2)</f>
        <v>3804429.94</v>
      </c>
      <c r="H521" s="361">
        <f t="shared" ref="H521" si="494">I521+K521+M521+O521+Q521+S521</f>
        <v>0</v>
      </c>
      <c r="I521" s="178">
        <v>0</v>
      </c>
      <c r="J521" s="178">
        <v>0</v>
      </c>
      <c r="K521" s="178">
        <v>0</v>
      </c>
      <c r="L521" s="178">
        <v>0</v>
      </c>
      <c r="M521" s="178">
        <v>0</v>
      </c>
      <c r="N521" s="361">
        <v>0</v>
      </c>
      <c r="O521" s="361">
        <v>0</v>
      </c>
      <c r="P521" s="361">
        <v>0</v>
      </c>
      <c r="Q521" s="361">
        <v>0</v>
      </c>
      <c r="R521" s="361">
        <v>0</v>
      </c>
      <c r="S521" s="361">
        <v>0</v>
      </c>
      <c r="T521" s="202">
        <v>0</v>
      </c>
      <c r="U521" s="361">
        <f t="shared" ref="U521" si="495">ROUND(T521*2443246.57*0.955,2)</f>
        <v>0</v>
      </c>
      <c r="V521" s="180" t="s">
        <v>975</v>
      </c>
      <c r="W521" s="361">
        <v>766</v>
      </c>
      <c r="X521" s="361">
        <v>3705758.4</v>
      </c>
      <c r="Y521" s="361">
        <v>0</v>
      </c>
      <c r="Z521" s="361">
        <v>0</v>
      </c>
      <c r="AA521" s="361">
        <v>0</v>
      </c>
      <c r="AB521" s="361">
        <v>0</v>
      </c>
      <c r="AC521" s="361">
        <v>0</v>
      </c>
      <c r="AD521" s="361">
        <v>0</v>
      </c>
      <c r="AE521" s="361">
        <v>0</v>
      </c>
      <c r="AF521" s="361">
        <v>0</v>
      </c>
      <c r="AG521" s="361">
        <v>0</v>
      </c>
      <c r="AH521" s="361">
        <v>0</v>
      </c>
      <c r="AI521" s="361">
        <v>0</v>
      </c>
      <c r="AJ521" s="380">
        <v>59200</v>
      </c>
      <c r="AK521" s="380">
        <v>39471.54</v>
      </c>
      <c r="AL521" s="380">
        <v>0</v>
      </c>
      <c r="AN521" s="390">
        <f>I521/'Приложение 1.1'!I519</f>
        <v>0</v>
      </c>
      <c r="AO521" s="390" t="e">
        <f t="shared" si="455"/>
        <v>#DIV/0!</v>
      </c>
      <c r="AP521" s="390" t="e">
        <f t="shared" si="456"/>
        <v>#DIV/0!</v>
      </c>
      <c r="AQ521" s="390" t="e">
        <f t="shared" si="457"/>
        <v>#DIV/0!</v>
      </c>
      <c r="AR521" s="390" t="e">
        <f t="shared" si="458"/>
        <v>#DIV/0!</v>
      </c>
      <c r="AS521" s="390" t="e">
        <f t="shared" si="459"/>
        <v>#DIV/0!</v>
      </c>
      <c r="AT521" s="390" t="e">
        <f t="shared" si="460"/>
        <v>#DIV/0!</v>
      </c>
      <c r="AU521" s="390">
        <f t="shared" si="461"/>
        <v>4837.8046997389029</v>
      </c>
      <c r="AV521" s="390" t="e">
        <f t="shared" si="462"/>
        <v>#DIV/0!</v>
      </c>
      <c r="AW521" s="390" t="e">
        <f t="shared" si="463"/>
        <v>#DIV/0!</v>
      </c>
      <c r="AX521" s="390" t="e">
        <f t="shared" si="464"/>
        <v>#DIV/0!</v>
      </c>
      <c r="AY521" s="390">
        <f>AI521/'Приложение 1.1'!J519</f>
        <v>0</v>
      </c>
      <c r="AZ521" s="390">
        <v>766.59</v>
      </c>
      <c r="BA521" s="390">
        <v>2173.62</v>
      </c>
      <c r="BB521" s="390">
        <v>891.36</v>
      </c>
      <c r="BC521" s="390">
        <v>860.72</v>
      </c>
      <c r="BD521" s="390">
        <v>1699.83</v>
      </c>
      <c r="BE521" s="390">
        <v>1134.04</v>
      </c>
      <c r="BF521" s="390">
        <v>2338035</v>
      </c>
      <c r="BG521" s="390">
        <f t="shared" si="465"/>
        <v>4837.9799999999996</v>
      </c>
      <c r="BH521" s="390">
        <v>9186</v>
      </c>
      <c r="BI521" s="390">
        <v>3559.09</v>
      </c>
      <c r="BJ521" s="390">
        <v>6295.55</v>
      </c>
      <c r="BK521" s="390">
        <f t="shared" si="466"/>
        <v>934101.09</v>
      </c>
      <c r="BL521" s="391" t="str">
        <f t="shared" si="467"/>
        <v xml:space="preserve"> </v>
      </c>
      <c r="BM521" s="391" t="e">
        <f t="shared" si="468"/>
        <v>#DIV/0!</v>
      </c>
      <c r="BN521" s="391" t="e">
        <f t="shared" si="469"/>
        <v>#DIV/0!</v>
      </c>
      <c r="BO521" s="391" t="e">
        <f t="shared" si="470"/>
        <v>#DIV/0!</v>
      </c>
      <c r="BP521" s="391" t="e">
        <f t="shared" si="471"/>
        <v>#DIV/0!</v>
      </c>
      <c r="BQ521" s="391" t="e">
        <f t="shared" si="472"/>
        <v>#DIV/0!</v>
      </c>
      <c r="BR521" s="391" t="e">
        <f t="shared" si="473"/>
        <v>#DIV/0!</v>
      </c>
      <c r="BS521" s="391" t="str">
        <f t="shared" si="474"/>
        <v xml:space="preserve"> </v>
      </c>
      <c r="BT521" s="391" t="e">
        <f t="shared" si="475"/>
        <v>#DIV/0!</v>
      </c>
      <c r="BU521" s="391" t="e">
        <f t="shared" si="476"/>
        <v>#DIV/0!</v>
      </c>
      <c r="BV521" s="391" t="e">
        <f t="shared" si="477"/>
        <v>#DIV/0!</v>
      </c>
      <c r="BW521" s="391" t="str">
        <f t="shared" si="478"/>
        <v xml:space="preserve"> </v>
      </c>
      <c r="BY521" s="388">
        <f t="shared" si="479"/>
        <v>1.5560806989128049</v>
      </c>
      <c r="BZ521" s="392">
        <f t="shared" si="480"/>
        <v>1.0375152288912961</v>
      </c>
      <c r="CA521" s="393">
        <f t="shared" si="481"/>
        <v>4966.6187206266313</v>
      </c>
      <c r="CB521" s="390">
        <f t="shared" si="482"/>
        <v>5055.6899999999996</v>
      </c>
      <c r="CC521" s="18" t="str">
        <f t="shared" si="483"/>
        <v xml:space="preserve"> </v>
      </c>
    </row>
    <row r="522" spans="1:81" s="26" customFormat="1" ht="9" customHeight="1">
      <c r="A522" s="368">
        <v>149</v>
      </c>
      <c r="B522" s="179" t="s">
        <v>1228</v>
      </c>
      <c r="C522" s="184"/>
      <c r="D522" s="396"/>
      <c r="E522" s="403"/>
      <c r="F522" s="403"/>
      <c r="G522" s="178">
        <f t="shared" ref="G522:G525" si="496">ROUND(H522+U522+X522+Z522+AB522+AD522+AF522+AH522+AI522+AJ522+AK522+AL522,2)</f>
        <v>1177691.3400000001</v>
      </c>
      <c r="H522" s="361">
        <f t="shared" ref="H522:H525" si="497">I522+K522+M522+O522+Q522+S522</f>
        <v>676988</v>
      </c>
      <c r="I522" s="178">
        <v>0</v>
      </c>
      <c r="J522" s="178">
        <v>0</v>
      </c>
      <c r="K522" s="178">
        <v>0</v>
      </c>
      <c r="L522" s="178">
        <v>0</v>
      </c>
      <c r="M522" s="178">
        <v>0</v>
      </c>
      <c r="N522" s="361">
        <v>0</v>
      </c>
      <c r="O522" s="361">
        <v>215697</v>
      </c>
      <c r="P522" s="361">
        <v>0</v>
      </c>
      <c r="Q522" s="361">
        <v>461291</v>
      </c>
      <c r="R522" s="361">
        <v>0</v>
      </c>
      <c r="S522" s="361">
        <v>0</v>
      </c>
      <c r="T522" s="202">
        <v>6</v>
      </c>
      <c r="U522" s="361">
        <v>500703.34</v>
      </c>
      <c r="V522" s="180"/>
      <c r="W522" s="361">
        <v>0</v>
      </c>
      <c r="X522" s="361">
        <v>0</v>
      </c>
      <c r="Y522" s="361">
        <v>0</v>
      </c>
      <c r="Z522" s="361">
        <v>0</v>
      </c>
      <c r="AA522" s="361">
        <v>0</v>
      </c>
      <c r="AB522" s="361">
        <v>0</v>
      </c>
      <c r="AC522" s="361">
        <v>0</v>
      </c>
      <c r="AD522" s="361">
        <v>0</v>
      </c>
      <c r="AE522" s="361">
        <v>0</v>
      </c>
      <c r="AF522" s="361">
        <v>0</v>
      </c>
      <c r="AG522" s="361">
        <v>0</v>
      </c>
      <c r="AH522" s="361">
        <v>0</v>
      </c>
      <c r="AI522" s="361">
        <v>0</v>
      </c>
      <c r="AJ522" s="380">
        <f t="shared" ref="AJ522:AJ525" si="498">ROUND(X522/95.5*3,2)</f>
        <v>0</v>
      </c>
      <c r="AK522" s="380">
        <f t="shared" ref="AK522:AK525" si="499">ROUND(X522/95.5*1.5,2)</f>
        <v>0</v>
      </c>
      <c r="AL522" s="380">
        <v>0</v>
      </c>
      <c r="AM522" s="26" t="s">
        <v>1067</v>
      </c>
      <c r="AN522" s="390">
        <f>I522/'Приложение 1.1'!I520</f>
        <v>0</v>
      </c>
      <c r="AO522" s="390" t="e">
        <f t="shared" si="455"/>
        <v>#DIV/0!</v>
      </c>
      <c r="AP522" s="390" t="e">
        <f t="shared" si="456"/>
        <v>#DIV/0!</v>
      </c>
      <c r="AQ522" s="390" t="e">
        <f t="shared" si="457"/>
        <v>#DIV/0!</v>
      </c>
      <c r="AR522" s="390" t="e">
        <f t="shared" si="458"/>
        <v>#DIV/0!</v>
      </c>
      <c r="AS522" s="390" t="e">
        <f t="shared" si="459"/>
        <v>#DIV/0!</v>
      </c>
      <c r="AT522" s="390">
        <f t="shared" si="460"/>
        <v>83450.556666666671</v>
      </c>
      <c r="AU522" s="390" t="e">
        <f t="shared" si="461"/>
        <v>#DIV/0!</v>
      </c>
      <c r="AV522" s="390" t="e">
        <f t="shared" si="462"/>
        <v>#DIV/0!</v>
      </c>
      <c r="AW522" s="390" t="e">
        <f t="shared" si="463"/>
        <v>#DIV/0!</v>
      </c>
      <c r="AX522" s="390" t="e">
        <f t="shared" si="464"/>
        <v>#DIV/0!</v>
      </c>
      <c r="AY522" s="390">
        <f>AI522/'Приложение 1.1'!J520</f>
        <v>0</v>
      </c>
      <c r="AZ522" s="390">
        <v>766.59</v>
      </c>
      <c r="BA522" s="390">
        <v>2173.62</v>
      </c>
      <c r="BB522" s="390">
        <v>891.36</v>
      </c>
      <c r="BC522" s="390">
        <v>860.72</v>
      </c>
      <c r="BD522" s="390">
        <v>1699.83</v>
      </c>
      <c r="BE522" s="390">
        <v>1134.04</v>
      </c>
      <c r="BF522" s="390">
        <v>2338035</v>
      </c>
      <c r="BG522" s="390">
        <f t="shared" si="465"/>
        <v>4644</v>
      </c>
      <c r="BH522" s="390">
        <v>9186</v>
      </c>
      <c r="BI522" s="390">
        <v>3559.09</v>
      </c>
      <c r="BJ522" s="390">
        <v>6295.55</v>
      </c>
      <c r="BK522" s="390">
        <f t="shared" si="466"/>
        <v>934101.09</v>
      </c>
      <c r="BL522" s="391" t="str">
        <f t="shared" si="467"/>
        <v xml:space="preserve"> </v>
      </c>
      <c r="BM522" s="391" t="e">
        <f t="shared" si="468"/>
        <v>#DIV/0!</v>
      </c>
      <c r="BN522" s="391" t="e">
        <f t="shared" si="469"/>
        <v>#DIV/0!</v>
      </c>
      <c r="BO522" s="391" t="e">
        <f t="shared" si="470"/>
        <v>#DIV/0!</v>
      </c>
      <c r="BP522" s="391" t="e">
        <f t="shared" si="471"/>
        <v>#DIV/0!</v>
      </c>
      <c r="BQ522" s="391" t="e">
        <f t="shared" si="472"/>
        <v>#DIV/0!</v>
      </c>
      <c r="BR522" s="391" t="str">
        <f t="shared" si="473"/>
        <v xml:space="preserve"> </v>
      </c>
      <c r="BS522" s="391" t="e">
        <f t="shared" si="474"/>
        <v>#DIV/0!</v>
      </c>
      <c r="BT522" s="391" t="e">
        <f t="shared" si="475"/>
        <v>#DIV/0!</v>
      </c>
      <c r="BU522" s="391" t="e">
        <f t="shared" si="476"/>
        <v>#DIV/0!</v>
      </c>
      <c r="BV522" s="391" t="e">
        <f t="shared" si="477"/>
        <v>#DIV/0!</v>
      </c>
      <c r="BW522" s="391" t="str">
        <f t="shared" si="478"/>
        <v xml:space="preserve"> </v>
      </c>
      <c r="BY522" s="388">
        <f t="shared" si="479"/>
        <v>0</v>
      </c>
      <c r="BZ522" s="392">
        <f t="shared" si="480"/>
        <v>0</v>
      </c>
      <c r="CA522" s="393" t="e">
        <f t="shared" si="481"/>
        <v>#DIV/0!</v>
      </c>
      <c r="CB522" s="390">
        <f t="shared" si="482"/>
        <v>4852.9799999999996</v>
      </c>
      <c r="CC522" s="18" t="e">
        <f t="shared" si="483"/>
        <v>#DIV/0!</v>
      </c>
    </row>
    <row r="523" spans="1:81" s="26" customFormat="1" ht="9" customHeight="1">
      <c r="A523" s="368">
        <v>150</v>
      </c>
      <c r="B523" s="179" t="s">
        <v>1225</v>
      </c>
      <c r="C523" s="184"/>
      <c r="D523" s="396"/>
      <c r="E523" s="403"/>
      <c r="F523" s="403"/>
      <c r="G523" s="178">
        <f t="shared" si="496"/>
        <v>331747.81</v>
      </c>
      <c r="H523" s="361">
        <f t="shared" si="497"/>
        <v>0</v>
      </c>
      <c r="I523" s="178">
        <v>0</v>
      </c>
      <c r="J523" s="178">
        <v>0</v>
      </c>
      <c r="K523" s="178">
        <v>0</v>
      </c>
      <c r="L523" s="178">
        <v>0</v>
      </c>
      <c r="M523" s="178">
        <v>0</v>
      </c>
      <c r="N523" s="361">
        <v>0</v>
      </c>
      <c r="O523" s="361">
        <v>0</v>
      </c>
      <c r="P523" s="361">
        <v>0</v>
      </c>
      <c r="Q523" s="361">
        <v>0</v>
      </c>
      <c r="R523" s="361">
        <v>0</v>
      </c>
      <c r="S523" s="361">
        <v>0</v>
      </c>
      <c r="T523" s="202">
        <v>0</v>
      </c>
      <c r="U523" s="361">
        <f t="shared" ref="U523:U525" si="500">ROUND(T523*2443246.57*0.955,2)</f>
        <v>0</v>
      </c>
      <c r="V523" s="180"/>
      <c r="W523" s="361">
        <v>0</v>
      </c>
      <c r="X523" s="361">
        <v>0</v>
      </c>
      <c r="Y523" s="361">
        <v>820</v>
      </c>
      <c r="Z523" s="361">
        <v>59719.78</v>
      </c>
      <c r="AA523" s="361">
        <v>1920</v>
      </c>
      <c r="AB523" s="361">
        <v>272028.03000000003</v>
      </c>
      <c r="AC523" s="361">
        <v>0</v>
      </c>
      <c r="AD523" s="361">
        <v>0</v>
      </c>
      <c r="AE523" s="361">
        <v>0</v>
      </c>
      <c r="AF523" s="361">
        <v>0</v>
      </c>
      <c r="AG523" s="361">
        <v>0</v>
      </c>
      <c r="AH523" s="361">
        <v>0</v>
      </c>
      <c r="AI523" s="361">
        <v>0</v>
      </c>
      <c r="AJ523" s="380">
        <f t="shared" si="498"/>
        <v>0</v>
      </c>
      <c r="AK523" s="380">
        <f t="shared" si="499"/>
        <v>0</v>
      </c>
      <c r="AL523" s="380">
        <v>0</v>
      </c>
      <c r="AM523" s="26" t="s">
        <v>1067</v>
      </c>
      <c r="AN523" s="390">
        <f>I523/'Приложение 1.1'!I521</f>
        <v>0</v>
      </c>
      <c r="AO523" s="390" t="e">
        <f t="shared" si="455"/>
        <v>#DIV/0!</v>
      </c>
      <c r="AP523" s="390" t="e">
        <f t="shared" si="456"/>
        <v>#DIV/0!</v>
      </c>
      <c r="AQ523" s="390" t="e">
        <f t="shared" si="457"/>
        <v>#DIV/0!</v>
      </c>
      <c r="AR523" s="390" t="e">
        <f t="shared" si="458"/>
        <v>#DIV/0!</v>
      </c>
      <c r="AS523" s="390" t="e">
        <f t="shared" si="459"/>
        <v>#DIV/0!</v>
      </c>
      <c r="AT523" s="390" t="e">
        <f t="shared" si="460"/>
        <v>#DIV/0!</v>
      </c>
      <c r="AU523" s="390" t="e">
        <f t="shared" si="461"/>
        <v>#DIV/0!</v>
      </c>
      <c r="AV523" s="390">
        <f t="shared" si="462"/>
        <v>72.828999999999994</v>
      </c>
      <c r="AW523" s="390">
        <f t="shared" si="463"/>
        <v>141.68126562500001</v>
      </c>
      <c r="AX523" s="390" t="e">
        <f t="shared" si="464"/>
        <v>#DIV/0!</v>
      </c>
      <c r="AY523" s="390">
        <f>AI523/'Приложение 1.1'!J521</f>
        <v>0</v>
      </c>
      <c r="AZ523" s="390">
        <v>766.59</v>
      </c>
      <c r="BA523" s="390">
        <v>2173.62</v>
      </c>
      <c r="BB523" s="390">
        <v>891.36</v>
      </c>
      <c r="BC523" s="390">
        <v>860.72</v>
      </c>
      <c r="BD523" s="390">
        <v>1699.83</v>
      </c>
      <c r="BE523" s="390">
        <v>1134.04</v>
      </c>
      <c r="BF523" s="390">
        <v>2338035</v>
      </c>
      <c r="BG523" s="390">
        <f t="shared" si="465"/>
        <v>4644</v>
      </c>
      <c r="BH523" s="390">
        <v>9186</v>
      </c>
      <c r="BI523" s="390">
        <v>3559.09</v>
      </c>
      <c r="BJ523" s="390">
        <v>6295.55</v>
      </c>
      <c r="BK523" s="390">
        <f t="shared" si="466"/>
        <v>934101.09</v>
      </c>
      <c r="BL523" s="391" t="str">
        <f t="shared" si="467"/>
        <v xml:space="preserve"> </v>
      </c>
      <c r="BM523" s="391" t="e">
        <f t="shared" si="468"/>
        <v>#DIV/0!</v>
      </c>
      <c r="BN523" s="391" t="e">
        <f t="shared" si="469"/>
        <v>#DIV/0!</v>
      </c>
      <c r="BO523" s="391" t="e">
        <f t="shared" si="470"/>
        <v>#DIV/0!</v>
      </c>
      <c r="BP523" s="391" t="e">
        <f t="shared" si="471"/>
        <v>#DIV/0!</v>
      </c>
      <c r="BQ523" s="391" t="e">
        <f t="shared" si="472"/>
        <v>#DIV/0!</v>
      </c>
      <c r="BR523" s="391" t="e">
        <f t="shared" si="473"/>
        <v>#DIV/0!</v>
      </c>
      <c r="BS523" s="391" t="e">
        <f t="shared" si="474"/>
        <v>#DIV/0!</v>
      </c>
      <c r="BT523" s="391" t="str">
        <f t="shared" si="475"/>
        <v xml:space="preserve"> </v>
      </c>
      <c r="BU523" s="391" t="str">
        <f t="shared" si="476"/>
        <v xml:space="preserve"> </v>
      </c>
      <c r="BV523" s="391" t="e">
        <f t="shared" si="477"/>
        <v>#DIV/0!</v>
      </c>
      <c r="BW523" s="391" t="str">
        <f t="shared" si="478"/>
        <v xml:space="preserve"> </v>
      </c>
      <c r="BY523" s="388">
        <f t="shared" si="479"/>
        <v>0</v>
      </c>
      <c r="BZ523" s="392">
        <f t="shared" si="480"/>
        <v>0</v>
      </c>
      <c r="CA523" s="393" t="e">
        <f t="shared" si="481"/>
        <v>#DIV/0!</v>
      </c>
      <c r="CB523" s="390">
        <f t="shared" si="482"/>
        <v>4852.9799999999996</v>
      </c>
      <c r="CC523" s="18" t="e">
        <f t="shared" si="483"/>
        <v>#DIV/0!</v>
      </c>
    </row>
    <row r="524" spans="1:81" s="26" customFormat="1" ht="9" customHeight="1">
      <c r="A524" s="368">
        <v>151</v>
      </c>
      <c r="B524" s="179" t="s">
        <v>1226</v>
      </c>
      <c r="C524" s="184"/>
      <c r="D524" s="396"/>
      <c r="E524" s="403"/>
      <c r="F524" s="403"/>
      <c r="G524" s="178">
        <f t="shared" si="496"/>
        <v>677892</v>
      </c>
      <c r="H524" s="361">
        <f t="shared" si="497"/>
        <v>355493.38</v>
      </c>
      <c r="I524" s="178">
        <v>0</v>
      </c>
      <c r="J524" s="178">
        <v>0</v>
      </c>
      <c r="K524" s="178">
        <v>0</v>
      </c>
      <c r="L524" s="178">
        <v>0</v>
      </c>
      <c r="M524" s="178">
        <v>0</v>
      </c>
      <c r="N524" s="361">
        <v>0</v>
      </c>
      <c r="O524" s="361">
        <v>121565.7</v>
      </c>
      <c r="P524" s="361">
        <v>0</v>
      </c>
      <c r="Q524" s="361">
        <v>138055.67999999999</v>
      </c>
      <c r="R524" s="361">
        <v>0</v>
      </c>
      <c r="S524" s="361">
        <v>95872</v>
      </c>
      <c r="T524" s="202">
        <v>0</v>
      </c>
      <c r="U524" s="361">
        <f t="shared" si="500"/>
        <v>0</v>
      </c>
      <c r="V524" s="180"/>
      <c r="W524" s="361">
        <v>0</v>
      </c>
      <c r="X524" s="361">
        <v>0</v>
      </c>
      <c r="Y524" s="361">
        <v>720</v>
      </c>
      <c r="Z524" s="361">
        <v>27994.62</v>
      </c>
      <c r="AA524" s="361">
        <v>2192.4</v>
      </c>
      <c r="AB524" s="361">
        <v>294404</v>
      </c>
      <c r="AC524" s="361">
        <v>0</v>
      </c>
      <c r="AD524" s="361">
        <v>0</v>
      </c>
      <c r="AE524" s="361">
        <v>0</v>
      </c>
      <c r="AF524" s="361">
        <v>0</v>
      </c>
      <c r="AG524" s="361">
        <v>0</v>
      </c>
      <c r="AH524" s="361">
        <v>0</v>
      </c>
      <c r="AI524" s="361">
        <v>0</v>
      </c>
      <c r="AJ524" s="380">
        <f t="shared" si="498"/>
        <v>0</v>
      </c>
      <c r="AK524" s="380">
        <f t="shared" si="499"/>
        <v>0</v>
      </c>
      <c r="AL524" s="380">
        <v>0</v>
      </c>
      <c r="AM524" s="26" t="s">
        <v>1067</v>
      </c>
      <c r="AN524" s="390">
        <f>I524/'Приложение 1.1'!I522</f>
        <v>0</v>
      </c>
      <c r="AO524" s="390" t="e">
        <f t="shared" si="455"/>
        <v>#DIV/0!</v>
      </c>
      <c r="AP524" s="390" t="e">
        <f t="shared" si="456"/>
        <v>#DIV/0!</v>
      </c>
      <c r="AQ524" s="390" t="e">
        <f t="shared" si="457"/>
        <v>#DIV/0!</v>
      </c>
      <c r="AR524" s="390" t="e">
        <f t="shared" si="458"/>
        <v>#DIV/0!</v>
      </c>
      <c r="AS524" s="390" t="e">
        <f t="shared" si="459"/>
        <v>#DIV/0!</v>
      </c>
      <c r="AT524" s="390" t="e">
        <f t="shared" si="460"/>
        <v>#DIV/0!</v>
      </c>
      <c r="AU524" s="390" t="e">
        <f t="shared" si="461"/>
        <v>#DIV/0!</v>
      </c>
      <c r="AV524" s="390">
        <f t="shared" si="462"/>
        <v>38.881416666666667</v>
      </c>
      <c r="AW524" s="390">
        <f t="shared" si="463"/>
        <v>134.28388980113118</v>
      </c>
      <c r="AX524" s="390" t="e">
        <f t="shared" si="464"/>
        <v>#DIV/0!</v>
      </c>
      <c r="AY524" s="390">
        <f>AI524/'Приложение 1.1'!J522</f>
        <v>0</v>
      </c>
      <c r="AZ524" s="390">
        <v>766.59</v>
      </c>
      <c r="BA524" s="390">
        <v>2173.62</v>
      </c>
      <c r="BB524" s="390">
        <v>891.36</v>
      </c>
      <c r="BC524" s="390">
        <v>860.72</v>
      </c>
      <c r="BD524" s="390">
        <v>1699.83</v>
      </c>
      <c r="BE524" s="390">
        <v>1134.04</v>
      </c>
      <c r="BF524" s="390">
        <v>2338035</v>
      </c>
      <c r="BG524" s="390">
        <f t="shared" si="465"/>
        <v>4644</v>
      </c>
      <c r="BH524" s="390">
        <v>9186</v>
      </c>
      <c r="BI524" s="390">
        <v>3559.09</v>
      </c>
      <c r="BJ524" s="390">
        <v>6295.55</v>
      </c>
      <c r="BK524" s="390">
        <f t="shared" si="466"/>
        <v>934101.09</v>
      </c>
      <c r="BL524" s="391" t="str">
        <f t="shared" si="467"/>
        <v xml:space="preserve"> </v>
      </c>
      <c r="BM524" s="391" t="e">
        <f t="shared" si="468"/>
        <v>#DIV/0!</v>
      </c>
      <c r="BN524" s="391" t="e">
        <f t="shared" si="469"/>
        <v>#DIV/0!</v>
      </c>
      <c r="BO524" s="391" t="e">
        <f t="shared" si="470"/>
        <v>#DIV/0!</v>
      </c>
      <c r="BP524" s="391" t="e">
        <f t="shared" si="471"/>
        <v>#DIV/0!</v>
      </c>
      <c r="BQ524" s="391" t="e">
        <f t="shared" si="472"/>
        <v>#DIV/0!</v>
      </c>
      <c r="BR524" s="391" t="e">
        <f t="shared" si="473"/>
        <v>#DIV/0!</v>
      </c>
      <c r="BS524" s="391" t="e">
        <f t="shared" si="474"/>
        <v>#DIV/0!</v>
      </c>
      <c r="BT524" s="391" t="str">
        <f t="shared" si="475"/>
        <v xml:space="preserve"> </v>
      </c>
      <c r="BU524" s="391" t="str">
        <f t="shared" si="476"/>
        <v xml:space="preserve"> </v>
      </c>
      <c r="BV524" s="391" t="e">
        <f t="shared" si="477"/>
        <v>#DIV/0!</v>
      </c>
      <c r="BW524" s="391" t="str">
        <f t="shared" si="478"/>
        <v xml:space="preserve"> </v>
      </c>
      <c r="BY524" s="388">
        <f t="shared" si="479"/>
        <v>0</v>
      </c>
      <c r="BZ524" s="392">
        <f t="shared" si="480"/>
        <v>0</v>
      </c>
      <c r="CA524" s="393" t="e">
        <f t="shared" si="481"/>
        <v>#DIV/0!</v>
      </c>
      <c r="CB524" s="390">
        <f t="shared" si="482"/>
        <v>4852.9799999999996</v>
      </c>
      <c r="CC524" s="18" t="e">
        <f t="shared" si="483"/>
        <v>#DIV/0!</v>
      </c>
    </row>
    <row r="525" spans="1:81" s="26" customFormat="1" ht="9" customHeight="1">
      <c r="A525" s="368">
        <v>152</v>
      </c>
      <c r="B525" s="179" t="s">
        <v>1227</v>
      </c>
      <c r="C525" s="184"/>
      <c r="D525" s="396"/>
      <c r="E525" s="403"/>
      <c r="F525" s="403"/>
      <c r="G525" s="178">
        <f t="shared" si="496"/>
        <v>86934.49</v>
      </c>
      <c r="H525" s="361">
        <f t="shared" si="497"/>
        <v>0</v>
      </c>
      <c r="I525" s="178">
        <v>0</v>
      </c>
      <c r="J525" s="178">
        <v>0</v>
      </c>
      <c r="K525" s="178">
        <v>0</v>
      </c>
      <c r="L525" s="178">
        <v>0</v>
      </c>
      <c r="M525" s="178">
        <v>0</v>
      </c>
      <c r="N525" s="361">
        <v>0</v>
      </c>
      <c r="O525" s="361">
        <v>0</v>
      </c>
      <c r="P525" s="361">
        <v>0</v>
      </c>
      <c r="Q525" s="361">
        <v>0</v>
      </c>
      <c r="R525" s="361">
        <v>0</v>
      </c>
      <c r="S525" s="361">
        <v>0</v>
      </c>
      <c r="T525" s="202">
        <v>0</v>
      </c>
      <c r="U525" s="361">
        <f t="shared" si="500"/>
        <v>0</v>
      </c>
      <c r="V525" s="180"/>
      <c r="W525" s="361">
        <v>0</v>
      </c>
      <c r="X525" s="361">
        <v>0</v>
      </c>
      <c r="Y525" s="361">
        <v>0</v>
      </c>
      <c r="Z525" s="361">
        <v>0</v>
      </c>
      <c r="AA525" s="361">
        <v>2338.5</v>
      </c>
      <c r="AB525" s="361">
        <v>86934.49</v>
      </c>
      <c r="AC525" s="361">
        <v>0</v>
      </c>
      <c r="AD525" s="361">
        <v>0</v>
      </c>
      <c r="AE525" s="361">
        <v>0</v>
      </c>
      <c r="AF525" s="361">
        <v>0</v>
      </c>
      <c r="AG525" s="361">
        <v>0</v>
      </c>
      <c r="AH525" s="361">
        <v>0</v>
      </c>
      <c r="AI525" s="361">
        <v>0</v>
      </c>
      <c r="AJ525" s="380">
        <f t="shared" si="498"/>
        <v>0</v>
      </c>
      <c r="AK525" s="380">
        <f t="shared" si="499"/>
        <v>0</v>
      </c>
      <c r="AL525" s="380">
        <v>0</v>
      </c>
      <c r="AM525" s="26" t="s">
        <v>1067</v>
      </c>
      <c r="AN525" s="390">
        <f>I525/'Приложение 1.1'!I523</f>
        <v>0</v>
      </c>
      <c r="AO525" s="390" t="e">
        <f t="shared" si="455"/>
        <v>#DIV/0!</v>
      </c>
      <c r="AP525" s="390" t="e">
        <f t="shared" si="456"/>
        <v>#DIV/0!</v>
      </c>
      <c r="AQ525" s="390" t="e">
        <f t="shared" si="457"/>
        <v>#DIV/0!</v>
      </c>
      <c r="AR525" s="390" t="e">
        <f t="shared" si="458"/>
        <v>#DIV/0!</v>
      </c>
      <c r="AS525" s="390" t="e">
        <f t="shared" si="459"/>
        <v>#DIV/0!</v>
      </c>
      <c r="AT525" s="390" t="e">
        <f t="shared" si="460"/>
        <v>#DIV/0!</v>
      </c>
      <c r="AU525" s="390" t="e">
        <f t="shared" si="461"/>
        <v>#DIV/0!</v>
      </c>
      <c r="AV525" s="390" t="e">
        <f t="shared" si="462"/>
        <v>#DIV/0!</v>
      </c>
      <c r="AW525" s="390">
        <f t="shared" si="463"/>
        <v>37.175321787470601</v>
      </c>
      <c r="AX525" s="390" t="e">
        <f t="shared" si="464"/>
        <v>#DIV/0!</v>
      </c>
      <c r="AY525" s="390">
        <f>AI525/'Приложение 1.1'!J523</f>
        <v>0</v>
      </c>
      <c r="AZ525" s="390">
        <v>766.59</v>
      </c>
      <c r="BA525" s="390">
        <v>2173.62</v>
      </c>
      <c r="BB525" s="390">
        <v>891.36</v>
      </c>
      <c r="BC525" s="390">
        <v>860.72</v>
      </c>
      <c r="BD525" s="390">
        <v>1699.83</v>
      </c>
      <c r="BE525" s="390">
        <v>1134.04</v>
      </c>
      <c r="BF525" s="390">
        <v>2338035</v>
      </c>
      <c r="BG525" s="390">
        <f t="shared" si="465"/>
        <v>4644</v>
      </c>
      <c r="BH525" s="390">
        <v>9186</v>
      </c>
      <c r="BI525" s="390">
        <v>3559.09</v>
      </c>
      <c r="BJ525" s="390">
        <v>6295.55</v>
      </c>
      <c r="BK525" s="390">
        <f t="shared" si="466"/>
        <v>934101.09</v>
      </c>
      <c r="BL525" s="391" t="str">
        <f t="shared" si="467"/>
        <v xml:space="preserve"> </v>
      </c>
      <c r="BM525" s="391" t="e">
        <f t="shared" si="468"/>
        <v>#DIV/0!</v>
      </c>
      <c r="BN525" s="391" t="e">
        <f t="shared" si="469"/>
        <v>#DIV/0!</v>
      </c>
      <c r="BO525" s="391" t="e">
        <f t="shared" si="470"/>
        <v>#DIV/0!</v>
      </c>
      <c r="BP525" s="391" t="e">
        <f t="shared" si="471"/>
        <v>#DIV/0!</v>
      </c>
      <c r="BQ525" s="391" t="e">
        <f t="shared" si="472"/>
        <v>#DIV/0!</v>
      </c>
      <c r="BR525" s="391" t="e">
        <f t="shared" si="473"/>
        <v>#DIV/0!</v>
      </c>
      <c r="BS525" s="391" t="e">
        <f t="shared" si="474"/>
        <v>#DIV/0!</v>
      </c>
      <c r="BT525" s="391" t="e">
        <f t="shared" si="475"/>
        <v>#DIV/0!</v>
      </c>
      <c r="BU525" s="391" t="str">
        <f t="shared" si="476"/>
        <v xml:space="preserve"> </v>
      </c>
      <c r="BV525" s="391" t="e">
        <f t="shared" si="477"/>
        <v>#DIV/0!</v>
      </c>
      <c r="BW525" s="391" t="str">
        <f t="shared" si="478"/>
        <v xml:space="preserve"> </v>
      </c>
      <c r="BY525" s="388">
        <f t="shared" si="479"/>
        <v>0</v>
      </c>
      <c r="BZ525" s="392">
        <f t="shared" si="480"/>
        <v>0</v>
      </c>
      <c r="CA525" s="393" t="e">
        <f t="shared" si="481"/>
        <v>#DIV/0!</v>
      </c>
      <c r="CB525" s="390">
        <f t="shared" si="482"/>
        <v>4852.9799999999996</v>
      </c>
      <c r="CC525" s="18" t="e">
        <f t="shared" si="483"/>
        <v>#DIV/0!</v>
      </c>
    </row>
    <row r="526" spans="1:81" s="26" customFormat="1" ht="9" customHeight="1">
      <c r="A526" s="368">
        <v>153</v>
      </c>
      <c r="B526" s="179" t="s">
        <v>1217</v>
      </c>
      <c r="C526" s="184"/>
      <c r="D526" s="396"/>
      <c r="E526" s="403"/>
      <c r="F526" s="403"/>
      <c r="G526" s="178">
        <f t="shared" ref="G526:G530" si="501">ROUND(H526+U526+X526+Z526+AB526+AD526+AF526+AH526+AI526+AJ526+AK526+AL526,2)</f>
        <v>648081.16</v>
      </c>
      <c r="H526" s="361">
        <f t="shared" ref="H526:H530" si="502">I526+K526+M526+O526+Q526+S526</f>
        <v>0</v>
      </c>
      <c r="I526" s="178">
        <v>0</v>
      </c>
      <c r="J526" s="178">
        <v>0</v>
      </c>
      <c r="K526" s="178">
        <v>0</v>
      </c>
      <c r="L526" s="178">
        <v>0</v>
      </c>
      <c r="M526" s="178">
        <v>0</v>
      </c>
      <c r="N526" s="361">
        <v>0</v>
      </c>
      <c r="O526" s="361">
        <v>0</v>
      </c>
      <c r="P526" s="361">
        <v>0</v>
      </c>
      <c r="Q526" s="361">
        <v>0</v>
      </c>
      <c r="R526" s="361">
        <v>0</v>
      </c>
      <c r="S526" s="361">
        <v>0</v>
      </c>
      <c r="T526" s="202">
        <v>0</v>
      </c>
      <c r="U526" s="361">
        <f t="shared" ref="U526:U530" si="503">ROUND(T526*2443246.57*0.955,2)</f>
        <v>0</v>
      </c>
      <c r="V526" s="180" t="s">
        <v>975</v>
      </c>
      <c r="W526" s="361">
        <v>720</v>
      </c>
      <c r="X526" s="361">
        <v>648081.16</v>
      </c>
      <c r="Y526" s="361">
        <v>0</v>
      </c>
      <c r="Z526" s="361">
        <v>0</v>
      </c>
      <c r="AA526" s="361">
        <v>0</v>
      </c>
      <c r="AB526" s="361">
        <v>0</v>
      </c>
      <c r="AC526" s="361">
        <v>0</v>
      </c>
      <c r="AD526" s="361">
        <v>0</v>
      </c>
      <c r="AE526" s="361">
        <v>0</v>
      </c>
      <c r="AF526" s="361">
        <v>0</v>
      </c>
      <c r="AG526" s="361">
        <v>0</v>
      </c>
      <c r="AH526" s="361">
        <v>0</v>
      </c>
      <c r="AI526" s="361">
        <v>0</v>
      </c>
      <c r="AJ526" s="380">
        <v>0</v>
      </c>
      <c r="AK526" s="380">
        <v>0</v>
      </c>
      <c r="AL526" s="380">
        <v>0</v>
      </c>
      <c r="AM526" s="26" t="s">
        <v>1067</v>
      </c>
      <c r="AN526" s="390">
        <f>I526/'Приложение 1.1'!I524</f>
        <v>0</v>
      </c>
      <c r="AO526" s="390" t="e">
        <f t="shared" si="455"/>
        <v>#DIV/0!</v>
      </c>
      <c r="AP526" s="390" t="e">
        <f t="shared" si="456"/>
        <v>#DIV/0!</v>
      </c>
      <c r="AQ526" s="390" t="e">
        <f t="shared" si="457"/>
        <v>#DIV/0!</v>
      </c>
      <c r="AR526" s="390" t="e">
        <f t="shared" si="458"/>
        <v>#DIV/0!</v>
      </c>
      <c r="AS526" s="390" t="e">
        <f t="shared" si="459"/>
        <v>#DIV/0!</v>
      </c>
      <c r="AT526" s="390" t="e">
        <f t="shared" si="460"/>
        <v>#DIV/0!</v>
      </c>
      <c r="AU526" s="390">
        <f t="shared" si="461"/>
        <v>900.11272222222226</v>
      </c>
      <c r="AV526" s="390" t="e">
        <f t="shared" si="462"/>
        <v>#DIV/0!</v>
      </c>
      <c r="AW526" s="390" t="e">
        <f t="shared" si="463"/>
        <v>#DIV/0!</v>
      </c>
      <c r="AX526" s="390" t="e">
        <f t="shared" si="464"/>
        <v>#DIV/0!</v>
      </c>
      <c r="AY526" s="390">
        <f>AI526/'Приложение 1.1'!J524</f>
        <v>0</v>
      </c>
      <c r="AZ526" s="390">
        <v>766.59</v>
      </c>
      <c r="BA526" s="390">
        <v>2173.62</v>
      </c>
      <c r="BB526" s="390">
        <v>891.36</v>
      </c>
      <c r="BC526" s="390">
        <v>860.72</v>
      </c>
      <c r="BD526" s="390">
        <v>1699.83</v>
      </c>
      <c r="BE526" s="390">
        <v>1134.04</v>
      </c>
      <c r="BF526" s="390">
        <v>2338035</v>
      </c>
      <c r="BG526" s="390">
        <f t="shared" si="465"/>
        <v>4837.9799999999996</v>
      </c>
      <c r="BH526" s="390">
        <v>9186</v>
      </c>
      <c r="BI526" s="390">
        <v>3559.09</v>
      </c>
      <c r="BJ526" s="390">
        <v>6295.55</v>
      </c>
      <c r="BK526" s="390">
        <f t="shared" si="466"/>
        <v>934101.09</v>
      </c>
      <c r="BL526" s="391" t="str">
        <f t="shared" si="467"/>
        <v xml:space="preserve"> </v>
      </c>
      <c r="BM526" s="391" t="e">
        <f t="shared" si="468"/>
        <v>#DIV/0!</v>
      </c>
      <c r="BN526" s="391" t="e">
        <f t="shared" si="469"/>
        <v>#DIV/0!</v>
      </c>
      <c r="BO526" s="391" t="e">
        <f t="shared" si="470"/>
        <v>#DIV/0!</v>
      </c>
      <c r="BP526" s="391" t="e">
        <f t="shared" si="471"/>
        <v>#DIV/0!</v>
      </c>
      <c r="BQ526" s="391" t="e">
        <f t="shared" si="472"/>
        <v>#DIV/0!</v>
      </c>
      <c r="BR526" s="391" t="e">
        <f t="shared" si="473"/>
        <v>#DIV/0!</v>
      </c>
      <c r="BS526" s="391" t="str">
        <f>IF(AU526&gt;BG526, "+", " ")</f>
        <v xml:space="preserve"> </v>
      </c>
      <c r="BT526" s="391" t="e">
        <f t="shared" si="475"/>
        <v>#DIV/0!</v>
      </c>
      <c r="BU526" s="391" t="e">
        <f t="shared" si="476"/>
        <v>#DIV/0!</v>
      </c>
      <c r="BV526" s="391" t="e">
        <f t="shared" si="477"/>
        <v>#DIV/0!</v>
      </c>
      <c r="BW526" s="391" t="str">
        <f t="shared" si="478"/>
        <v xml:space="preserve"> </v>
      </c>
      <c r="BY526" s="388">
        <f t="shared" si="479"/>
        <v>0</v>
      </c>
      <c r="BZ526" s="392">
        <f t="shared" si="480"/>
        <v>0</v>
      </c>
      <c r="CA526" s="393">
        <f t="shared" si="481"/>
        <v>900.11272222222226</v>
      </c>
      <c r="CB526" s="390">
        <f t="shared" si="482"/>
        <v>5055.6899999999996</v>
      </c>
      <c r="CC526" s="18" t="str">
        <f t="shared" si="483"/>
        <v xml:space="preserve"> </v>
      </c>
    </row>
    <row r="527" spans="1:81" s="26" customFormat="1" ht="9" customHeight="1">
      <c r="A527" s="368">
        <v>154</v>
      </c>
      <c r="B527" s="179" t="s">
        <v>1231</v>
      </c>
      <c r="C527" s="184"/>
      <c r="D527" s="396"/>
      <c r="E527" s="403"/>
      <c r="F527" s="403"/>
      <c r="G527" s="178">
        <f t="shared" si="501"/>
        <v>1311020.71</v>
      </c>
      <c r="H527" s="361">
        <f t="shared" si="502"/>
        <v>0</v>
      </c>
      <c r="I527" s="178">
        <v>0</v>
      </c>
      <c r="J527" s="178">
        <v>0</v>
      </c>
      <c r="K527" s="178">
        <v>0</v>
      </c>
      <c r="L527" s="178">
        <v>0</v>
      </c>
      <c r="M527" s="178">
        <v>0</v>
      </c>
      <c r="N527" s="361">
        <v>0</v>
      </c>
      <c r="O527" s="361">
        <v>0</v>
      </c>
      <c r="P527" s="361">
        <v>0</v>
      </c>
      <c r="Q527" s="361">
        <v>0</v>
      </c>
      <c r="R527" s="361">
        <v>0</v>
      </c>
      <c r="S527" s="361">
        <v>0</v>
      </c>
      <c r="T527" s="202">
        <v>0</v>
      </c>
      <c r="U527" s="361">
        <f t="shared" si="503"/>
        <v>0</v>
      </c>
      <c r="V527" s="180" t="s">
        <v>975</v>
      </c>
      <c r="W527" s="361">
        <v>1717</v>
      </c>
      <c r="X527" s="361">
        <v>1311020.71</v>
      </c>
      <c r="Y527" s="361">
        <v>0</v>
      </c>
      <c r="Z527" s="361">
        <v>0</v>
      </c>
      <c r="AA527" s="361">
        <v>0</v>
      </c>
      <c r="AB527" s="361">
        <v>0</v>
      </c>
      <c r="AC527" s="361">
        <v>0</v>
      </c>
      <c r="AD527" s="361">
        <v>0</v>
      </c>
      <c r="AE527" s="361">
        <v>0</v>
      </c>
      <c r="AF527" s="361">
        <v>0</v>
      </c>
      <c r="AG527" s="361">
        <v>0</v>
      </c>
      <c r="AH527" s="361">
        <v>0</v>
      </c>
      <c r="AI527" s="361">
        <v>0</v>
      </c>
      <c r="AJ527" s="380">
        <v>0</v>
      </c>
      <c r="AK527" s="380">
        <v>0</v>
      </c>
      <c r="AL527" s="380">
        <v>0</v>
      </c>
      <c r="AM527" s="26" t="s">
        <v>1067</v>
      </c>
      <c r="AN527" s="390">
        <f>I527/'Приложение 1.1'!I525</f>
        <v>0</v>
      </c>
      <c r="AO527" s="390" t="e">
        <f t="shared" si="455"/>
        <v>#DIV/0!</v>
      </c>
      <c r="AP527" s="390" t="e">
        <f t="shared" si="456"/>
        <v>#DIV/0!</v>
      </c>
      <c r="AQ527" s="390" t="e">
        <f t="shared" si="457"/>
        <v>#DIV/0!</v>
      </c>
      <c r="AR527" s="390" t="e">
        <f t="shared" si="458"/>
        <v>#DIV/0!</v>
      </c>
      <c r="AS527" s="390" t="e">
        <f t="shared" si="459"/>
        <v>#DIV/0!</v>
      </c>
      <c r="AT527" s="390" t="e">
        <f t="shared" si="460"/>
        <v>#DIV/0!</v>
      </c>
      <c r="AU527" s="390">
        <f t="shared" si="461"/>
        <v>763.55312172393712</v>
      </c>
      <c r="AV527" s="390" t="e">
        <f t="shared" si="462"/>
        <v>#DIV/0!</v>
      </c>
      <c r="AW527" s="390" t="e">
        <f t="shared" si="463"/>
        <v>#DIV/0!</v>
      </c>
      <c r="AX527" s="390" t="e">
        <f t="shared" si="464"/>
        <v>#DIV/0!</v>
      </c>
      <c r="AY527" s="390">
        <f>AI527/'Приложение 1.1'!J525</f>
        <v>0</v>
      </c>
      <c r="AZ527" s="390">
        <v>766.59</v>
      </c>
      <c r="BA527" s="390">
        <v>2173.62</v>
      </c>
      <c r="BB527" s="390">
        <v>891.36</v>
      </c>
      <c r="BC527" s="390">
        <v>860.72</v>
      </c>
      <c r="BD527" s="390">
        <v>1699.83</v>
      </c>
      <c r="BE527" s="390">
        <v>1134.04</v>
      </c>
      <c r="BF527" s="390">
        <v>2338035</v>
      </c>
      <c r="BG527" s="390">
        <f t="shared" si="465"/>
        <v>4837.9799999999996</v>
      </c>
      <c r="BH527" s="390">
        <v>9186</v>
      </c>
      <c r="BI527" s="390">
        <v>3559.09</v>
      </c>
      <c r="BJ527" s="390">
        <v>6295.55</v>
      </c>
      <c r="BK527" s="390">
        <f t="shared" si="466"/>
        <v>934101.09</v>
      </c>
      <c r="BL527" s="391" t="str">
        <f t="shared" si="467"/>
        <v xml:space="preserve"> </v>
      </c>
      <c r="BM527" s="391" t="e">
        <f t="shared" si="468"/>
        <v>#DIV/0!</v>
      </c>
      <c r="BN527" s="391" t="e">
        <f t="shared" si="469"/>
        <v>#DIV/0!</v>
      </c>
      <c r="BO527" s="391" t="e">
        <f t="shared" si="470"/>
        <v>#DIV/0!</v>
      </c>
      <c r="BP527" s="391" t="e">
        <f t="shared" si="471"/>
        <v>#DIV/0!</v>
      </c>
      <c r="BQ527" s="391" t="e">
        <f t="shared" si="472"/>
        <v>#DIV/0!</v>
      </c>
      <c r="BR527" s="391" t="e">
        <f t="shared" si="473"/>
        <v>#DIV/0!</v>
      </c>
      <c r="BS527" s="391" t="str">
        <f t="shared" si="474"/>
        <v xml:space="preserve"> </v>
      </c>
      <c r="BT527" s="391" t="e">
        <f t="shared" si="475"/>
        <v>#DIV/0!</v>
      </c>
      <c r="BU527" s="391" t="e">
        <f t="shared" si="476"/>
        <v>#DIV/0!</v>
      </c>
      <c r="BV527" s="391" t="e">
        <f t="shared" si="477"/>
        <v>#DIV/0!</v>
      </c>
      <c r="BW527" s="391" t="str">
        <f t="shared" si="478"/>
        <v xml:space="preserve"> </v>
      </c>
      <c r="BY527" s="388">
        <f t="shared" si="479"/>
        <v>0</v>
      </c>
      <c r="BZ527" s="392">
        <f t="shared" si="480"/>
        <v>0</v>
      </c>
      <c r="CA527" s="393">
        <f t="shared" si="481"/>
        <v>763.55312172393712</v>
      </c>
      <c r="CB527" s="390">
        <f t="shared" si="482"/>
        <v>5055.6899999999996</v>
      </c>
      <c r="CC527" s="18" t="str">
        <f t="shared" si="483"/>
        <v xml:space="preserve"> </v>
      </c>
    </row>
    <row r="528" spans="1:81" s="26" customFormat="1" ht="9" customHeight="1">
      <c r="A528" s="368">
        <v>155</v>
      </c>
      <c r="B528" s="179" t="s">
        <v>1066</v>
      </c>
      <c r="C528" s="184"/>
      <c r="D528" s="396"/>
      <c r="E528" s="403"/>
      <c r="F528" s="403"/>
      <c r="G528" s="178">
        <f t="shared" si="501"/>
        <v>794941</v>
      </c>
      <c r="H528" s="361">
        <f t="shared" si="502"/>
        <v>794941</v>
      </c>
      <c r="I528" s="178">
        <f>239960+443</f>
        <v>240403</v>
      </c>
      <c r="J528" s="178">
        <v>0</v>
      </c>
      <c r="K528" s="178">
        <v>0</v>
      </c>
      <c r="L528" s="178">
        <v>0</v>
      </c>
      <c r="M528" s="178">
        <v>0</v>
      </c>
      <c r="N528" s="361">
        <v>0</v>
      </c>
      <c r="O528" s="361">
        <f>230408+30763</f>
        <v>261171</v>
      </c>
      <c r="P528" s="361">
        <v>0</v>
      </c>
      <c r="Q528" s="361">
        <f>230009+41786</f>
        <v>271795</v>
      </c>
      <c r="R528" s="361">
        <v>0</v>
      </c>
      <c r="S528" s="361">
        <v>21572</v>
      </c>
      <c r="T528" s="202">
        <v>0</v>
      </c>
      <c r="U528" s="361">
        <f t="shared" si="503"/>
        <v>0</v>
      </c>
      <c r="V528" s="180"/>
      <c r="W528" s="361">
        <v>0</v>
      </c>
      <c r="X528" s="361">
        <v>0</v>
      </c>
      <c r="Y528" s="361">
        <v>0</v>
      </c>
      <c r="Z528" s="361">
        <v>0</v>
      </c>
      <c r="AA528" s="361">
        <v>0</v>
      </c>
      <c r="AB528" s="361">
        <v>0</v>
      </c>
      <c r="AC528" s="361">
        <v>0</v>
      </c>
      <c r="AD528" s="361">
        <v>0</v>
      </c>
      <c r="AE528" s="361">
        <v>0</v>
      </c>
      <c r="AF528" s="361">
        <v>0</v>
      </c>
      <c r="AG528" s="361">
        <v>0</v>
      </c>
      <c r="AH528" s="361">
        <v>0</v>
      </c>
      <c r="AI528" s="361">
        <v>0</v>
      </c>
      <c r="AJ528" s="380">
        <v>0</v>
      </c>
      <c r="AK528" s="380">
        <v>0</v>
      </c>
      <c r="AL528" s="380">
        <v>0</v>
      </c>
      <c r="AM528" s="26" t="s">
        <v>1067</v>
      </c>
      <c r="AN528" s="390">
        <f>I528/'Приложение 1.1'!I526</f>
        <v>37.024949946095795</v>
      </c>
      <c r="AO528" s="390" t="e">
        <f t="shared" si="455"/>
        <v>#DIV/0!</v>
      </c>
      <c r="AP528" s="390" t="e">
        <f t="shared" si="456"/>
        <v>#DIV/0!</v>
      </c>
      <c r="AQ528" s="390" t="e">
        <f t="shared" si="457"/>
        <v>#DIV/0!</v>
      </c>
      <c r="AR528" s="390" t="e">
        <f t="shared" si="458"/>
        <v>#DIV/0!</v>
      </c>
      <c r="AS528" s="390" t="e">
        <f t="shared" si="459"/>
        <v>#DIV/0!</v>
      </c>
      <c r="AT528" s="390" t="e">
        <f t="shared" si="460"/>
        <v>#DIV/0!</v>
      </c>
      <c r="AU528" s="390" t="e">
        <f t="shared" si="461"/>
        <v>#DIV/0!</v>
      </c>
      <c r="AV528" s="390" t="e">
        <f t="shared" si="462"/>
        <v>#DIV/0!</v>
      </c>
      <c r="AW528" s="390" t="e">
        <f t="shared" si="463"/>
        <v>#DIV/0!</v>
      </c>
      <c r="AX528" s="390" t="e">
        <f t="shared" si="464"/>
        <v>#DIV/0!</v>
      </c>
      <c r="AY528" s="390">
        <f>AI528/'Приложение 1.1'!J526</f>
        <v>0</v>
      </c>
      <c r="AZ528" s="390">
        <v>766.59</v>
      </c>
      <c r="BA528" s="390">
        <v>2173.62</v>
      </c>
      <c r="BB528" s="390">
        <v>891.36</v>
      </c>
      <c r="BC528" s="390">
        <v>860.72</v>
      </c>
      <c r="BD528" s="390">
        <v>1699.83</v>
      </c>
      <c r="BE528" s="390">
        <v>1134.04</v>
      </c>
      <c r="BF528" s="390">
        <v>2338035</v>
      </c>
      <c r="BG528" s="390">
        <f t="shared" si="465"/>
        <v>4644</v>
      </c>
      <c r="BH528" s="390">
        <v>9186</v>
      </c>
      <c r="BI528" s="390">
        <v>3559.09</v>
      </c>
      <c r="BJ528" s="390">
        <v>6295.55</v>
      </c>
      <c r="BK528" s="390">
        <f t="shared" si="466"/>
        <v>934101.09</v>
      </c>
      <c r="BL528" s="391" t="str">
        <f t="shared" si="467"/>
        <v xml:space="preserve"> </v>
      </c>
      <c r="BM528" s="391" t="e">
        <f t="shared" si="468"/>
        <v>#DIV/0!</v>
      </c>
      <c r="BN528" s="391" t="e">
        <f t="shared" si="469"/>
        <v>#DIV/0!</v>
      </c>
      <c r="BO528" s="391" t="e">
        <f t="shared" si="470"/>
        <v>#DIV/0!</v>
      </c>
      <c r="BP528" s="391" t="e">
        <f t="shared" si="471"/>
        <v>#DIV/0!</v>
      </c>
      <c r="BQ528" s="391" t="e">
        <f t="shared" si="472"/>
        <v>#DIV/0!</v>
      </c>
      <c r="BR528" s="391" t="e">
        <f t="shared" si="473"/>
        <v>#DIV/0!</v>
      </c>
      <c r="BS528" s="391" t="e">
        <f t="shared" si="474"/>
        <v>#DIV/0!</v>
      </c>
      <c r="BT528" s="391" t="e">
        <f t="shared" si="475"/>
        <v>#DIV/0!</v>
      </c>
      <c r="BU528" s="391" t="e">
        <f t="shared" si="476"/>
        <v>#DIV/0!</v>
      </c>
      <c r="BV528" s="391" t="e">
        <f t="shared" si="477"/>
        <v>#DIV/0!</v>
      </c>
      <c r="BW528" s="391" t="str">
        <f t="shared" si="478"/>
        <v xml:space="preserve"> </v>
      </c>
      <c r="BY528" s="388">
        <f t="shared" si="479"/>
        <v>0</v>
      </c>
      <c r="BZ528" s="392">
        <f t="shared" si="480"/>
        <v>0</v>
      </c>
      <c r="CA528" s="393" t="e">
        <f t="shared" si="481"/>
        <v>#DIV/0!</v>
      </c>
      <c r="CB528" s="390">
        <f t="shared" si="482"/>
        <v>4852.9799999999996</v>
      </c>
      <c r="CC528" s="18" t="e">
        <f t="shared" si="483"/>
        <v>#DIV/0!</v>
      </c>
    </row>
    <row r="529" spans="1:82" s="26" customFormat="1" ht="9" customHeight="1">
      <c r="A529" s="368">
        <v>156</v>
      </c>
      <c r="B529" s="179" t="s">
        <v>1232</v>
      </c>
      <c r="C529" s="184"/>
      <c r="D529" s="396"/>
      <c r="E529" s="403"/>
      <c r="F529" s="403"/>
      <c r="G529" s="178">
        <f t="shared" si="501"/>
        <v>755115</v>
      </c>
      <c r="H529" s="361">
        <f t="shared" si="502"/>
        <v>0</v>
      </c>
      <c r="I529" s="178">
        <v>0</v>
      </c>
      <c r="J529" s="178">
        <v>0</v>
      </c>
      <c r="K529" s="178">
        <v>0</v>
      </c>
      <c r="L529" s="178">
        <v>0</v>
      </c>
      <c r="M529" s="178">
        <v>0</v>
      </c>
      <c r="N529" s="361">
        <v>0</v>
      </c>
      <c r="O529" s="361">
        <v>0</v>
      </c>
      <c r="P529" s="361">
        <v>0</v>
      </c>
      <c r="Q529" s="361">
        <v>0</v>
      </c>
      <c r="R529" s="361">
        <v>0</v>
      </c>
      <c r="S529" s="361">
        <v>0</v>
      </c>
      <c r="T529" s="202">
        <v>0</v>
      </c>
      <c r="U529" s="361">
        <f t="shared" si="503"/>
        <v>0</v>
      </c>
      <c r="V529" s="180"/>
      <c r="W529" s="361">
        <v>0</v>
      </c>
      <c r="X529" s="361">
        <v>0</v>
      </c>
      <c r="Y529" s="361">
        <v>0</v>
      </c>
      <c r="Z529" s="361">
        <v>0</v>
      </c>
      <c r="AA529" s="361">
        <v>6400</v>
      </c>
      <c r="AB529" s="361">
        <v>755115</v>
      </c>
      <c r="AC529" s="361">
        <v>0</v>
      </c>
      <c r="AD529" s="361">
        <v>0</v>
      </c>
      <c r="AE529" s="361">
        <v>0</v>
      </c>
      <c r="AF529" s="361">
        <v>0</v>
      </c>
      <c r="AG529" s="361">
        <v>0</v>
      </c>
      <c r="AH529" s="361">
        <v>0</v>
      </c>
      <c r="AI529" s="361">
        <v>0</v>
      </c>
      <c r="AJ529" s="380">
        <v>0</v>
      </c>
      <c r="AK529" s="380">
        <v>0</v>
      </c>
      <c r="AL529" s="380">
        <v>0</v>
      </c>
      <c r="AM529" s="26" t="s">
        <v>1067</v>
      </c>
      <c r="AN529" s="390">
        <f>I529/'Приложение 1.1'!I527</f>
        <v>0</v>
      </c>
      <c r="AO529" s="390" t="e">
        <f t="shared" si="455"/>
        <v>#DIV/0!</v>
      </c>
      <c r="AP529" s="390" t="e">
        <f t="shared" si="456"/>
        <v>#DIV/0!</v>
      </c>
      <c r="AQ529" s="390" t="e">
        <f t="shared" si="457"/>
        <v>#DIV/0!</v>
      </c>
      <c r="AR529" s="390" t="e">
        <f t="shared" si="458"/>
        <v>#DIV/0!</v>
      </c>
      <c r="AS529" s="390" t="e">
        <f t="shared" si="459"/>
        <v>#DIV/0!</v>
      </c>
      <c r="AT529" s="390" t="e">
        <f t="shared" si="460"/>
        <v>#DIV/0!</v>
      </c>
      <c r="AU529" s="390" t="e">
        <f t="shared" si="461"/>
        <v>#DIV/0!</v>
      </c>
      <c r="AV529" s="390" t="e">
        <f t="shared" si="462"/>
        <v>#DIV/0!</v>
      </c>
      <c r="AW529" s="390">
        <f t="shared" si="463"/>
        <v>117.98671874999999</v>
      </c>
      <c r="AX529" s="390" t="e">
        <f t="shared" si="464"/>
        <v>#DIV/0!</v>
      </c>
      <c r="AY529" s="390">
        <f>AI529/'Приложение 1.1'!J527</f>
        <v>0</v>
      </c>
      <c r="AZ529" s="390">
        <v>766.59</v>
      </c>
      <c r="BA529" s="390">
        <v>2173.62</v>
      </c>
      <c r="BB529" s="390">
        <v>891.36</v>
      </c>
      <c r="BC529" s="390">
        <v>860.72</v>
      </c>
      <c r="BD529" s="390">
        <v>1699.83</v>
      </c>
      <c r="BE529" s="390">
        <v>1134.04</v>
      </c>
      <c r="BF529" s="390">
        <v>2338035</v>
      </c>
      <c r="BG529" s="390">
        <f t="shared" si="465"/>
        <v>4644</v>
      </c>
      <c r="BH529" s="390">
        <v>9186</v>
      </c>
      <c r="BI529" s="390">
        <v>3559.09</v>
      </c>
      <c r="BJ529" s="390">
        <v>6295.55</v>
      </c>
      <c r="BK529" s="390">
        <f t="shared" si="466"/>
        <v>934101.09</v>
      </c>
      <c r="BL529" s="391" t="str">
        <f t="shared" si="467"/>
        <v xml:space="preserve"> </v>
      </c>
      <c r="BM529" s="391" t="e">
        <f t="shared" si="468"/>
        <v>#DIV/0!</v>
      </c>
      <c r="BN529" s="391" t="e">
        <f t="shared" si="469"/>
        <v>#DIV/0!</v>
      </c>
      <c r="BO529" s="391" t="e">
        <f t="shared" si="470"/>
        <v>#DIV/0!</v>
      </c>
      <c r="BP529" s="391" t="e">
        <f t="shared" si="471"/>
        <v>#DIV/0!</v>
      </c>
      <c r="BQ529" s="391" t="e">
        <f t="shared" si="472"/>
        <v>#DIV/0!</v>
      </c>
      <c r="BR529" s="391" t="e">
        <f t="shared" si="473"/>
        <v>#DIV/0!</v>
      </c>
      <c r="BS529" s="391" t="e">
        <f t="shared" si="474"/>
        <v>#DIV/0!</v>
      </c>
      <c r="BT529" s="391" t="e">
        <f t="shared" si="475"/>
        <v>#DIV/0!</v>
      </c>
      <c r="BU529" s="391" t="str">
        <f t="shared" si="476"/>
        <v xml:space="preserve"> </v>
      </c>
      <c r="BV529" s="391" t="e">
        <f t="shared" si="477"/>
        <v>#DIV/0!</v>
      </c>
      <c r="BW529" s="391" t="str">
        <f t="shared" si="478"/>
        <v xml:space="preserve"> </v>
      </c>
      <c r="BY529" s="388">
        <f t="shared" si="479"/>
        <v>0</v>
      </c>
      <c r="BZ529" s="392">
        <f t="shared" si="480"/>
        <v>0</v>
      </c>
      <c r="CA529" s="393" t="e">
        <f t="shared" si="481"/>
        <v>#DIV/0!</v>
      </c>
      <c r="CB529" s="390">
        <f t="shared" si="482"/>
        <v>4852.9799999999996</v>
      </c>
      <c r="CC529" s="18" t="e">
        <f t="shared" si="483"/>
        <v>#DIV/0!</v>
      </c>
    </row>
    <row r="530" spans="1:82" s="26" customFormat="1" ht="9" customHeight="1">
      <c r="A530" s="368">
        <v>157</v>
      </c>
      <c r="B530" s="179" t="s">
        <v>1130</v>
      </c>
      <c r="C530" s="184"/>
      <c r="D530" s="396"/>
      <c r="E530" s="403"/>
      <c r="F530" s="403"/>
      <c r="G530" s="178">
        <f t="shared" si="501"/>
        <v>205264.14</v>
      </c>
      <c r="H530" s="361">
        <f t="shared" si="502"/>
        <v>0</v>
      </c>
      <c r="I530" s="178">
        <v>0</v>
      </c>
      <c r="J530" s="178">
        <v>0</v>
      </c>
      <c r="K530" s="178">
        <v>0</v>
      </c>
      <c r="L530" s="178">
        <v>0</v>
      </c>
      <c r="M530" s="178">
        <v>0</v>
      </c>
      <c r="N530" s="361">
        <v>0</v>
      </c>
      <c r="O530" s="361">
        <v>0</v>
      </c>
      <c r="P530" s="361">
        <v>0</v>
      </c>
      <c r="Q530" s="361">
        <v>0</v>
      </c>
      <c r="R530" s="361">
        <v>0</v>
      </c>
      <c r="S530" s="361">
        <v>0</v>
      </c>
      <c r="T530" s="202">
        <v>0</v>
      </c>
      <c r="U530" s="361">
        <f t="shared" si="503"/>
        <v>0</v>
      </c>
      <c r="V530" s="180"/>
      <c r="W530" s="361">
        <v>0</v>
      </c>
      <c r="X530" s="361">
        <v>0</v>
      </c>
      <c r="Y530" s="361">
        <v>0</v>
      </c>
      <c r="Z530" s="361">
        <v>0</v>
      </c>
      <c r="AA530" s="361">
        <v>1521</v>
      </c>
      <c r="AB530" s="361">
        <v>205264.14</v>
      </c>
      <c r="AC530" s="361">
        <v>0</v>
      </c>
      <c r="AD530" s="361">
        <v>0</v>
      </c>
      <c r="AE530" s="361">
        <v>0</v>
      </c>
      <c r="AF530" s="361">
        <v>0</v>
      </c>
      <c r="AG530" s="361">
        <v>0</v>
      </c>
      <c r="AH530" s="361">
        <v>0</v>
      </c>
      <c r="AI530" s="361">
        <v>0</v>
      </c>
      <c r="AJ530" s="380">
        <v>0</v>
      </c>
      <c r="AK530" s="380">
        <v>0</v>
      </c>
      <c r="AL530" s="380">
        <v>0</v>
      </c>
      <c r="AM530" s="26" t="s">
        <v>1067</v>
      </c>
      <c r="AN530" s="390">
        <f>I530/'Приложение 1.1'!I528</f>
        <v>0</v>
      </c>
      <c r="AO530" s="390" t="e">
        <f t="shared" si="455"/>
        <v>#DIV/0!</v>
      </c>
      <c r="AP530" s="390" t="e">
        <f t="shared" si="456"/>
        <v>#DIV/0!</v>
      </c>
      <c r="AQ530" s="390" t="e">
        <f t="shared" si="457"/>
        <v>#DIV/0!</v>
      </c>
      <c r="AR530" s="390" t="e">
        <f t="shared" si="458"/>
        <v>#DIV/0!</v>
      </c>
      <c r="AS530" s="390" t="e">
        <f t="shared" si="459"/>
        <v>#DIV/0!</v>
      </c>
      <c r="AT530" s="390" t="e">
        <f t="shared" si="460"/>
        <v>#DIV/0!</v>
      </c>
      <c r="AU530" s="390" t="e">
        <f t="shared" si="461"/>
        <v>#DIV/0!</v>
      </c>
      <c r="AV530" s="390" t="e">
        <f t="shared" si="462"/>
        <v>#DIV/0!</v>
      </c>
      <c r="AW530" s="390">
        <f t="shared" si="463"/>
        <v>134.95341222879685</v>
      </c>
      <c r="AX530" s="390" t="e">
        <f t="shared" si="464"/>
        <v>#DIV/0!</v>
      </c>
      <c r="AY530" s="390">
        <f>AI530/'Приложение 1.1'!J528</f>
        <v>0</v>
      </c>
      <c r="AZ530" s="390">
        <v>766.59</v>
      </c>
      <c r="BA530" s="390">
        <v>2173.62</v>
      </c>
      <c r="BB530" s="390">
        <v>891.36</v>
      </c>
      <c r="BC530" s="390">
        <v>860.72</v>
      </c>
      <c r="BD530" s="390">
        <v>1699.83</v>
      </c>
      <c r="BE530" s="390">
        <v>1134.04</v>
      </c>
      <c r="BF530" s="390">
        <v>2338035</v>
      </c>
      <c r="BG530" s="390">
        <f t="shared" si="465"/>
        <v>4644</v>
      </c>
      <c r="BH530" s="390">
        <v>9186</v>
      </c>
      <c r="BI530" s="390">
        <v>3559.09</v>
      </c>
      <c r="BJ530" s="390">
        <v>6295.55</v>
      </c>
      <c r="BK530" s="390">
        <f t="shared" si="466"/>
        <v>934101.09</v>
      </c>
      <c r="BL530" s="391" t="str">
        <f t="shared" si="467"/>
        <v xml:space="preserve"> </v>
      </c>
      <c r="BM530" s="391" t="e">
        <f t="shared" si="468"/>
        <v>#DIV/0!</v>
      </c>
      <c r="BN530" s="391" t="e">
        <f t="shared" si="469"/>
        <v>#DIV/0!</v>
      </c>
      <c r="BO530" s="391" t="e">
        <f t="shared" si="470"/>
        <v>#DIV/0!</v>
      </c>
      <c r="BP530" s="391" t="e">
        <f t="shared" si="471"/>
        <v>#DIV/0!</v>
      </c>
      <c r="BQ530" s="391" t="e">
        <f t="shared" si="472"/>
        <v>#DIV/0!</v>
      </c>
      <c r="BR530" s="391" t="e">
        <f t="shared" si="473"/>
        <v>#DIV/0!</v>
      </c>
      <c r="BS530" s="391" t="e">
        <f t="shared" si="474"/>
        <v>#DIV/0!</v>
      </c>
      <c r="BT530" s="391" t="e">
        <f t="shared" si="475"/>
        <v>#DIV/0!</v>
      </c>
      <c r="BU530" s="391" t="str">
        <f t="shared" si="476"/>
        <v xml:space="preserve"> </v>
      </c>
      <c r="BV530" s="391" t="e">
        <f t="shared" si="477"/>
        <v>#DIV/0!</v>
      </c>
      <c r="BW530" s="391" t="str">
        <f t="shared" si="478"/>
        <v xml:space="preserve"> </v>
      </c>
      <c r="BY530" s="388">
        <f t="shared" si="479"/>
        <v>0</v>
      </c>
      <c r="BZ530" s="392">
        <f t="shared" si="480"/>
        <v>0</v>
      </c>
      <c r="CA530" s="393" t="e">
        <f t="shared" si="481"/>
        <v>#DIV/0!</v>
      </c>
      <c r="CB530" s="390">
        <f t="shared" si="482"/>
        <v>4852.9799999999996</v>
      </c>
      <c r="CC530" s="18" t="e">
        <f t="shared" si="483"/>
        <v>#DIV/0!</v>
      </c>
    </row>
    <row r="531" spans="1:82" s="26" customFormat="1" ht="9" customHeight="1">
      <c r="A531" s="368">
        <v>158</v>
      </c>
      <c r="B531" s="179" t="s">
        <v>1237</v>
      </c>
      <c r="C531" s="184"/>
      <c r="D531" s="396"/>
      <c r="E531" s="403"/>
      <c r="F531" s="403"/>
      <c r="G531" s="178">
        <f t="shared" ref="G531" si="504">ROUND(H531+U531+X531+Z531+AB531+AD531+AF531+AH531+AI531+AJ531+AK531+AL531,2)</f>
        <v>1354063</v>
      </c>
      <c r="H531" s="361">
        <f t="shared" ref="H531" si="505">I531+K531+M531+O531+Q531+S531</f>
        <v>1273665</v>
      </c>
      <c r="I531" s="178">
        <v>0</v>
      </c>
      <c r="J531" s="178">
        <v>0</v>
      </c>
      <c r="K531" s="178">
        <v>0</v>
      </c>
      <c r="L531" s="178">
        <v>0</v>
      </c>
      <c r="M531" s="178">
        <v>0</v>
      </c>
      <c r="N531" s="361">
        <v>0</v>
      </c>
      <c r="O531" s="361">
        <v>350755</v>
      </c>
      <c r="P531" s="361">
        <v>0</v>
      </c>
      <c r="Q531" s="361">
        <v>922910</v>
      </c>
      <c r="R531" s="361">
        <v>0</v>
      </c>
      <c r="S531" s="361">
        <v>0</v>
      </c>
      <c r="T531" s="378">
        <v>0</v>
      </c>
      <c r="U531" s="361">
        <f t="shared" ref="U531" si="506">ROUND(T531*2443246.57*0.955,2)</f>
        <v>0</v>
      </c>
      <c r="V531" s="180"/>
      <c r="W531" s="361">
        <v>0</v>
      </c>
      <c r="X531" s="361">
        <v>0</v>
      </c>
      <c r="Y531" s="361">
        <v>0</v>
      </c>
      <c r="Z531" s="361">
        <v>0</v>
      </c>
      <c r="AA531" s="361">
        <v>0</v>
      </c>
      <c r="AB531" s="361">
        <v>0</v>
      </c>
      <c r="AC531" s="361">
        <v>0</v>
      </c>
      <c r="AD531" s="361">
        <v>0</v>
      </c>
      <c r="AE531" s="361">
        <v>0</v>
      </c>
      <c r="AF531" s="361">
        <v>0</v>
      </c>
      <c r="AG531" s="361">
        <v>0</v>
      </c>
      <c r="AH531" s="361">
        <v>0</v>
      </c>
      <c r="AI531" s="361">
        <v>80398</v>
      </c>
      <c r="AJ531" s="380">
        <v>0</v>
      </c>
      <c r="AK531" s="380">
        <v>0</v>
      </c>
      <c r="AL531" s="380">
        <v>0</v>
      </c>
      <c r="AM531" s="26" t="s">
        <v>1067</v>
      </c>
      <c r="AN531" s="390">
        <f>I531/'Приложение 1.1'!I529</f>
        <v>0</v>
      </c>
      <c r="AO531" s="390" t="e">
        <f t="shared" ref="AO531:AO532" si="507">K531/J531</f>
        <v>#DIV/0!</v>
      </c>
      <c r="AP531" s="390" t="e">
        <f t="shared" ref="AP531:AP532" si="508">M531/L531</f>
        <v>#DIV/0!</v>
      </c>
      <c r="AQ531" s="390" t="e">
        <f t="shared" ref="AQ531:AQ532" si="509">O531/N531</f>
        <v>#DIV/0!</v>
      </c>
      <c r="AR531" s="390" t="e">
        <f t="shared" ref="AR531:AR532" si="510">Q531/P531</f>
        <v>#DIV/0!</v>
      </c>
      <c r="AS531" s="390" t="e">
        <f t="shared" ref="AS531:AS532" si="511">S531/R531</f>
        <v>#DIV/0!</v>
      </c>
      <c r="AT531" s="390" t="e">
        <f t="shared" ref="AT531:AT532" si="512">U531/T531</f>
        <v>#DIV/0!</v>
      </c>
      <c r="AU531" s="390" t="e">
        <f t="shared" ref="AU531:AU532" si="513">X531/W531</f>
        <v>#DIV/0!</v>
      </c>
      <c r="AV531" s="390" t="e">
        <f t="shared" ref="AV531:AV532" si="514">Z531/Y531</f>
        <v>#DIV/0!</v>
      </c>
      <c r="AW531" s="390" t="e">
        <f t="shared" ref="AW531:AW532" si="515">AB531/AA531</f>
        <v>#DIV/0!</v>
      </c>
      <c r="AX531" s="390" t="e">
        <f t="shared" ref="AX531:AX532" si="516">AH531/AG531</f>
        <v>#DIV/0!</v>
      </c>
      <c r="AY531" s="390">
        <f>AI531/'Приложение 1.1'!J529</f>
        <v>18.619268179712829</v>
      </c>
      <c r="AZ531" s="390">
        <v>766.59</v>
      </c>
      <c r="BA531" s="390">
        <v>2173.62</v>
      </c>
      <c r="BB531" s="390">
        <v>891.36</v>
      </c>
      <c r="BC531" s="390">
        <v>860.72</v>
      </c>
      <c r="BD531" s="390">
        <v>1699.83</v>
      </c>
      <c r="BE531" s="390">
        <v>1134.04</v>
      </c>
      <c r="BF531" s="390">
        <v>2338035</v>
      </c>
      <c r="BG531" s="390">
        <f t="shared" ref="BG531:BG532" si="517">IF(V531="ПК",4837.98,4644)</f>
        <v>4644</v>
      </c>
      <c r="BH531" s="390">
        <v>9186</v>
      </c>
      <c r="BI531" s="390">
        <v>3559.09</v>
      </c>
      <c r="BJ531" s="390">
        <v>6295.55</v>
      </c>
      <c r="BK531" s="390">
        <f t="shared" si="466"/>
        <v>934101.09</v>
      </c>
      <c r="BL531" s="391" t="str">
        <f t="shared" ref="BL531:BL532" si="518">IF(AN531&gt;AZ531, "+", " ")</f>
        <v xml:space="preserve"> </v>
      </c>
      <c r="BM531" s="391" t="e">
        <f t="shared" ref="BM531:BM532" si="519">IF(AO531&gt;BA531, "+", " ")</f>
        <v>#DIV/0!</v>
      </c>
      <c r="BN531" s="391" t="e">
        <f t="shared" ref="BN531:BN532" si="520">IF(AP531&gt;BB531, "+", " ")</f>
        <v>#DIV/0!</v>
      </c>
      <c r="BO531" s="391" t="e">
        <f t="shared" ref="BO531:BO532" si="521">IF(AQ531&gt;BC531, "+", " ")</f>
        <v>#DIV/0!</v>
      </c>
      <c r="BP531" s="391" t="e">
        <f t="shared" ref="BP531:BP532" si="522">IF(AR531&gt;BD531, "+", " ")</f>
        <v>#DIV/0!</v>
      </c>
      <c r="BQ531" s="391" t="e">
        <f t="shared" ref="BQ531:BQ532" si="523">IF(AS531&gt;BE531, "+", " ")</f>
        <v>#DIV/0!</v>
      </c>
      <c r="BR531" s="391" t="e">
        <f t="shared" ref="BR531:BR532" si="524">IF(AT531&gt;BF531, "+", " ")</f>
        <v>#DIV/0!</v>
      </c>
      <c r="BS531" s="391" t="e">
        <f t="shared" ref="BS531:BS532" si="525">IF(AU531&gt;BG531, "+", " ")</f>
        <v>#DIV/0!</v>
      </c>
      <c r="BT531" s="391" t="e">
        <f t="shared" ref="BT531:BT532" si="526">IF(AV531&gt;BH531, "+", " ")</f>
        <v>#DIV/0!</v>
      </c>
      <c r="BU531" s="391" t="e">
        <f t="shared" ref="BU531:BU532" si="527">IF(AW531&gt;BI531, "+", " ")</f>
        <v>#DIV/0!</v>
      </c>
      <c r="BV531" s="391" t="e">
        <f t="shared" ref="BV531:BV532" si="528">IF(AX531&gt;BJ531, "+", " ")</f>
        <v>#DIV/0!</v>
      </c>
      <c r="BW531" s="391" t="str">
        <f t="shared" ref="BW531:BW532" si="529">IF(AY531&gt;BK531, "+", " ")</f>
        <v xml:space="preserve"> </v>
      </c>
      <c r="BY531" s="388">
        <f t="shared" ref="BY531:BY532" si="530">AJ531/G531*100</f>
        <v>0</v>
      </c>
      <c r="BZ531" s="392">
        <f t="shared" ref="BZ531:BZ532" si="531">AK531/G531*100</f>
        <v>0</v>
      </c>
      <c r="CA531" s="393" t="e">
        <f t="shared" ref="CA531:CA532" si="532">G531/W531</f>
        <v>#DIV/0!</v>
      </c>
      <c r="CB531" s="390">
        <f t="shared" ref="CB531:CB532" si="533">IF(V531="ПК",5055.69,4852.98)</f>
        <v>4852.9799999999996</v>
      </c>
      <c r="CC531" s="18" t="e">
        <f t="shared" ref="CC531:CC532" si="534">IF(CA531&gt;CB531, "+", " ")</f>
        <v>#DIV/0!</v>
      </c>
    </row>
    <row r="532" spans="1:82" s="26" customFormat="1" ht="9" customHeight="1">
      <c r="A532" s="368">
        <v>159</v>
      </c>
      <c r="B532" s="179" t="s">
        <v>1238</v>
      </c>
      <c r="C532" s="184"/>
      <c r="D532" s="396"/>
      <c r="E532" s="403"/>
      <c r="F532" s="403"/>
      <c r="G532" s="178">
        <f t="shared" ref="G532" si="535">ROUND(H532+U532+X532+Z532+AB532+AD532+AF532+AH532+AI532+AJ532+AK532+AL532,2)</f>
        <v>5486251</v>
      </c>
      <c r="H532" s="361">
        <f t="shared" ref="H532" si="536">I532+K532+M532+O532+Q532+S532</f>
        <v>1149679</v>
      </c>
      <c r="I532" s="178">
        <v>0</v>
      </c>
      <c r="J532" s="178">
        <v>0</v>
      </c>
      <c r="K532" s="178">
        <v>636963</v>
      </c>
      <c r="L532" s="178">
        <v>0</v>
      </c>
      <c r="M532" s="178">
        <v>0</v>
      </c>
      <c r="N532" s="361">
        <v>0</v>
      </c>
      <c r="O532" s="361">
        <v>0</v>
      </c>
      <c r="P532" s="361">
        <v>0</v>
      </c>
      <c r="Q532" s="361">
        <v>512716</v>
      </c>
      <c r="R532" s="361">
        <v>0</v>
      </c>
      <c r="S532" s="361">
        <v>0</v>
      </c>
      <c r="T532" s="378">
        <v>0</v>
      </c>
      <c r="U532" s="361">
        <f t="shared" ref="U532" si="537">ROUND(T532*2443246.57*0.955,2)</f>
        <v>0</v>
      </c>
      <c r="V532" s="180" t="s">
        <v>975</v>
      </c>
      <c r="W532" s="361">
        <v>3637.8</v>
      </c>
      <c r="X532" s="361">
        <v>4336572</v>
      </c>
      <c r="Y532" s="361">
        <v>0</v>
      </c>
      <c r="Z532" s="361">
        <v>0</v>
      </c>
      <c r="AA532" s="361">
        <v>0</v>
      </c>
      <c r="AB532" s="361">
        <v>0</v>
      </c>
      <c r="AC532" s="361">
        <v>0</v>
      </c>
      <c r="AD532" s="361">
        <v>0</v>
      </c>
      <c r="AE532" s="361">
        <v>0</v>
      </c>
      <c r="AF532" s="361">
        <v>0</v>
      </c>
      <c r="AG532" s="361">
        <v>0</v>
      </c>
      <c r="AH532" s="361">
        <v>0</v>
      </c>
      <c r="AI532" s="361">
        <v>0</v>
      </c>
      <c r="AJ532" s="380">
        <v>0</v>
      </c>
      <c r="AK532" s="380">
        <v>0</v>
      </c>
      <c r="AL532" s="380">
        <v>0</v>
      </c>
      <c r="AM532" s="26" t="s">
        <v>1067</v>
      </c>
      <c r="AN532" s="390">
        <f>I532/'Приложение 1.1'!I530</f>
        <v>0</v>
      </c>
      <c r="AO532" s="390" t="e">
        <f t="shared" si="507"/>
        <v>#DIV/0!</v>
      </c>
      <c r="AP532" s="390" t="e">
        <f t="shared" si="508"/>
        <v>#DIV/0!</v>
      </c>
      <c r="AQ532" s="390" t="e">
        <f t="shared" si="509"/>
        <v>#DIV/0!</v>
      </c>
      <c r="AR532" s="390" t="e">
        <f t="shared" si="510"/>
        <v>#DIV/0!</v>
      </c>
      <c r="AS532" s="390" t="e">
        <f t="shared" si="511"/>
        <v>#DIV/0!</v>
      </c>
      <c r="AT532" s="390" t="e">
        <f t="shared" si="512"/>
        <v>#DIV/0!</v>
      </c>
      <c r="AU532" s="390">
        <f t="shared" si="513"/>
        <v>1192.0864258617846</v>
      </c>
      <c r="AV532" s="390" t="e">
        <f t="shared" si="514"/>
        <v>#DIV/0!</v>
      </c>
      <c r="AW532" s="390" t="e">
        <f t="shared" si="515"/>
        <v>#DIV/0!</v>
      </c>
      <c r="AX532" s="390" t="e">
        <f t="shared" si="516"/>
        <v>#DIV/0!</v>
      </c>
      <c r="AY532" s="390">
        <f>AI532/'Приложение 1.1'!J530</f>
        <v>0</v>
      </c>
      <c r="AZ532" s="390">
        <v>766.59</v>
      </c>
      <c r="BA532" s="390">
        <v>2173.62</v>
      </c>
      <c r="BB532" s="390">
        <v>891.36</v>
      </c>
      <c r="BC532" s="390">
        <v>860.72</v>
      </c>
      <c r="BD532" s="390">
        <v>1699.83</v>
      </c>
      <c r="BE532" s="390">
        <v>1134.04</v>
      </c>
      <c r="BF532" s="390">
        <v>2338035</v>
      </c>
      <c r="BG532" s="390">
        <f t="shared" si="517"/>
        <v>4837.9799999999996</v>
      </c>
      <c r="BH532" s="390">
        <v>9186</v>
      </c>
      <c r="BI532" s="390">
        <v>3559.09</v>
      </c>
      <c r="BJ532" s="390">
        <v>6295.55</v>
      </c>
      <c r="BK532" s="390">
        <f t="shared" si="466"/>
        <v>934101.09</v>
      </c>
      <c r="BL532" s="391" t="str">
        <f t="shared" si="518"/>
        <v xml:space="preserve"> </v>
      </c>
      <c r="BM532" s="391" t="e">
        <f t="shared" si="519"/>
        <v>#DIV/0!</v>
      </c>
      <c r="BN532" s="391" t="e">
        <f t="shared" si="520"/>
        <v>#DIV/0!</v>
      </c>
      <c r="BO532" s="391" t="e">
        <f t="shared" si="521"/>
        <v>#DIV/0!</v>
      </c>
      <c r="BP532" s="391" t="e">
        <f t="shared" si="522"/>
        <v>#DIV/0!</v>
      </c>
      <c r="BQ532" s="391" t="e">
        <f t="shared" si="523"/>
        <v>#DIV/0!</v>
      </c>
      <c r="BR532" s="391" t="e">
        <f t="shared" si="524"/>
        <v>#DIV/0!</v>
      </c>
      <c r="BS532" s="391" t="str">
        <f t="shared" si="525"/>
        <v xml:space="preserve"> </v>
      </c>
      <c r="BT532" s="391" t="e">
        <f t="shared" si="526"/>
        <v>#DIV/0!</v>
      </c>
      <c r="BU532" s="391" t="e">
        <f t="shared" si="527"/>
        <v>#DIV/0!</v>
      </c>
      <c r="BV532" s="391" t="e">
        <f t="shared" si="528"/>
        <v>#DIV/0!</v>
      </c>
      <c r="BW532" s="391" t="str">
        <f t="shared" si="529"/>
        <v xml:space="preserve"> </v>
      </c>
      <c r="BY532" s="388">
        <f t="shared" si="530"/>
        <v>0</v>
      </c>
      <c r="BZ532" s="392">
        <f t="shared" si="531"/>
        <v>0</v>
      </c>
      <c r="CA532" s="393">
        <f t="shared" si="532"/>
        <v>1508.1233162900653</v>
      </c>
      <c r="CB532" s="390">
        <f t="shared" si="533"/>
        <v>5055.6899999999996</v>
      </c>
      <c r="CC532" s="18" t="str">
        <f t="shared" si="534"/>
        <v xml:space="preserve"> </v>
      </c>
    </row>
    <row r="533" spans="1:82" s="26" customFormat="1" ht="23.25" customHeight="1">
      <c r="A533" s="514" t="s">
        <v>108</v>
      </c>
      <c r="B533" s="514"/>
      <c r="C533" s="361">
        <f>SUM(C374:C501)</f>
        <v>486681.32999999996</v>
      </c>
      <c r="D533" s="275"/>
      <c r="E533" s="361"/>
      <c r="F533" s="361"/>
      <c r="G533" s="361">
        <f>SUM(G374:G532)</f>
        <v>657192902.10000002</v>
      </c>
      <c r="H533" s="361">
        <f>SUM(H374:H532)</f>
        <v>23559787.460000001</v>
      </c>
      <c r="I533" s="361">
        <f t="shared" ref="I533:T533" si="538">SUM(I374:I532)</f>
        <v>6621061.29</v>
      </c>
      <c r="J533" s="361">
        <f t="shared" si="538"/>
        <v>6503</v>
      </c>
      <c r="K533" s="361">
        <f t="shared" si="538"/>
        <v>7889809.3499999996</v>
      </c>
      <c r="L533" s="361">
        <f t="shared" si="538"/>
        <v>0</v>
      </c>
      <c r="M533" s="361">
        <f t="shared" si="538"/>
        <v>0</v>
      </c>
      <c r="N533" s="361">
        <f t="shared" si="538"/>
        <v>3797.73</v>
      </c>
      <c r="O533" s="361">
        <f t="shared" si="538"/>
        <v>3734393.8200000003</v>
      </c>
      <c r="P533" s="361">
        <f t="shared" si="538"/>
        <v>1229.1500000000001</v>
      </c>
      <c r="Q533" s="361">
        <f t="shared" si="538"/>
        <v>3294748.8</v>
      </c>
      <c r="R533" s="361">
        <f t="shared" si="538"/>
        <v>1747.9500000000003</v>
      </c>
      <c r="S533" s="361">
        <f t="shared" si="538"/>
        <v>2019774.2</v>
      </c>
      <c r="T533" s="104">
        <f t="shared" si="538"/>
        <v>39</v>
      </c>
      <c r="U533" s="361">
        <f>SUM(U374:U532)</f>
        <v>70111845.319999993</v>
      </c>
      <c r="V533" s="269" t="s">
        <v>388</v>
      </c>
      <c r="W533" s="361">
        <f>SUM(W374:W532)</f>
        <v>146017.67000000001</v>
      </c>
      <c r="X533" s="361">
        <f t="shared" ref="X533:AL533" si="539">SUM(X374:X532)</f>
        <v>532340005.33999985</v>
      </c>
      <c r="Y533" s="361">
        <f t="shared" si="539"/>
        <v>1540</v>
      </c>
      <c r="Z533" s="361">
        <f t="shared" si="539"/>
        <v>87714.4</v>
      </c>
      <c r="AA533" s="361">
        <f t="shared" si="539"/>
        <v>14371.9</v>
      </c>
      <c r="AB533" s="361">
        <f t="shared" si="539"/>
        <v>1613745.6600000001</v>
      </c>
      <c r="AC533" s="361">
        <f t="shared" si="539"/>
        <v>0</v>
      </c>
      <c r="AD533" s="361">
        <f t="shared" si="539"/>
        <v>0</v>
      </c>
      <c r="AE533" s="361">
        <f t="shared" si="539"/>
        <v>0</v>
      </c>
      <c r="AF533" s="361">
        <f t="shared" si="539"/>
        <v>0</v>
      </c>
      <c r="AG533" s="361">
        <f t="shared" si="539"/>
        <v>0</v>
      </c>
      <c r="AH533" s="361">
        <f t="shared" si="539"/>
        <v>0</v>
      </c>
      <c r="AI533" s="361">
        <f t="shared" si="539"/>
        <v>1857470.51</v>
      </c>
      <c r="AJ533" s="361">
        <f t="shared" si="539"/>
        <v>18938259.089999996</v>
      </c>
      <c r="AK533" s="361">
        <f t="shared" si="539"/>
        <v>8406074.3237500004</v>
      </c>
      <c r="AL533" s="361">
        <f t="shared" si="539"/>
        <v>278000</v>
      </c>
      <c r="AN533" s="390">
        <f>I533/'Приложение 1.1'!I531</f>
        <v>8.6091342185537378</v>
      </c>
      <c r="AO533" s="390">
        <f t="shared" si="455"/>
        <v>1213.2568583730585</v>
      </c>
      <c r="AP533" s="390" t="e">
        <f t="shared" si="456"/>
        <v>#DIV/0!</v>
      </c>
      <c r="AQ533" s="390">
        <f t="shared" si="457"/>
        <v>983.32262167136696</v>
      </c>
      <c r="AR533" s="390">
        <f t="shared" si="458"/>
        <v>2680.509945897571</v>
      </c>
      <c r="AS533" s="390">
        <f t="shared" si="459"/>
        <v>1155.5102834749275</v>
      </c>
      <c r="AT533" s="390">
        <f t="shared" si="460"/>
        <v>1797739.6235897434</v>
      </c>
      <c r="AU533" s="390">
        <f t="shared" si="461"/>
        <v>3645.7231877484405</v>
      </c>
      <c r="AV533" s="390">
        <f t="shared" si="462"/>
        <v>56.957402597402591</v>
      </c>
      <c r="AW533" s="390">
        <f t="shared" si="463"/>
        <v>112.2847821095332</v>
      </c>
      <c r="AX533" s="390" t="e">
        <f t="shared" si="464"/>
        <v>#DIV/0!</v>
      </c>
      <c r="AY533" s="390">
        <f>AI533/'Приложение 1.1'!J531</f>
        <v>2.7953280665657112</v>
      </c>
      <c r="AZ533" s="390">
        <v>766.59</v>
      </c>
      <c r="BA533" s="390">
        <v>2173.62</v>
      </c>
      <c r="BB533" s="390">
        <v>891.36</v>
      </c>
      <c r="BC533" s="390">
        <v>860.72</v>
      </c>
      <c r="BD533" s="390">
        <v>1699.83</v>
      </c>
      <c r="BE533" s="390">
        <v>1134.04</v>
      </c>
      <c r="BF533" s="390">
        <v>2338035</v>
      </c>
      <c r="BG533" s="390">
        <f t="shared" si="465"/>
        <v>4644</v>
      </c>
      <c r="BH533" s="390">
        <v>9186</v>
      </c>
      <c r="BI533" s="390">
        <v>3559.09</v>
      </c>
      <c r="BJ533" s="390">
        <v>6295.55</v>
      </c>
      <c r="BK533" s="390">
        <f t="shared" si="466"/>
        <v>934101.09</v>
      </c>
      <c r="BL533" s="391" t="str">
        <f t="shared" si="467"/>
        <v xml:space="preserve"> </v>
      </c>
      <c r="BM533" s="391" t="str">
        <f t="shared" si="468"/>
        <v xml:space="preserve"> </v>
      </c>
      <c r="BN533" s="391" t="e">
        <f t="shared" si="469"/>
        <v>#DIV/0!</v>
      </c>
      <c r="BO533" s="391" t="str">
        <f t="shared" si="470"/>
        <v>+</v>
      </c>
      <c r="BP533" s="391" t="str">
        <f t="shared" si="471"/>
        <v>+</v>
      </c>
      <c r="BQ533" s="391" t="str">
        <f t="shared" si="472"/>
        <v>+</v>
      </c>
      <c r="BR533" s="391" t="str">
        <f t="shared" si="473"/>
        <v xml:space="preserve"> </v>
      </c>
      <c r="BS533" s="391" t="str">
        <f t="shared" si="474"/>
        <v xml:space="preserve"> </v>
      </c>
      <c r="BT533" s="391" t="str">
        <f t="shared" si="475"/>
        <v xml:space="preserve"> </v>
      </c>
      <c r="BU533" s="391" t="str">
        <f t="shared" si="476"/>
        <v xml:space="preserve"> </v>
      </c>
      <c r="BV533" s="391" t="e">
        <f t="shared" si="477"/>
        <v>#DIV/0!</v>
      </c>
      <c r="BW533" s="391" t="str">
        <f t="shared" si="478"/>
        <v xml:space="preserve"> </v>
      </c>
      <c r="BY533" s="388">
        <f t="shared" si="479"/>
        <v>2.8816895358249481</v>
      </c>
      <c r="BZ533" s="392">
        <f t="shared" si="480"/>
        <v>1.2790878137741835</v>
      </c>
      <c r="CA533" s="393">
        <f t="shared" si="481"/>
        <v>4500.7765299911989</v>
      </c>
      <c r="CB533" s="390">
        <f t="shared" si="482"/>
        <v>4852.9799999999996</v>
      </c>
      <c r="CC533" s="18" t="str">
        <f t="shared" si="483"/>
        <v xml:space="preserve"> </v>
      </c>
    </row>
    <row r="534" spans="1:82" s="26" customFormat="1" ht="15" customHeight="1">
      <c r="A534" s="433" t="s">
        <v>220</v>
      </c>
      <c r="B534" s="434"/>
      <c r="C534" s="434"/>
      <c r="D534" s="434"/>
      <c r="E534" s="434"/>
      <c r="F534" s="434"/>
      <c r="G534" s="434"/>
      <c r="H534" s="434"/>
      <c r="I534" s="434"/>
      <c r="J534" s="434"/>
      <c r="K534" s="434"/>
      <c r="L534" s="434"/>
      <c r="M534" s="434"/>
      <c r="N534" s="434"/>
      <c r="O534" s="434"/>
      <c r="P534" s="434"/>
      <c r="Q534" s="434"/>
      <c r="R534" s="434"/>
      <c r="S534" s="434"/>
      <c r="T534" s="434"/>
      <c r="U534" s="434"/>
      <c r="V534" s="434"/>
      <c r="W534" s="434"/>
      <c r="X534" s="434"/>
      <c r="Y534" s="434"/>
      <c r="Z534" s="434"/>
      <c r="AA534" s="434"/>
      <c r="AB534" s="434"/>
      <c r="AC534" s="434"/>
      <c r="AD534" s="434"/>
      <c r="AE534" s="434"/>
      <c r="AF534" s="434"/>
      <c r="AG534" s="434"/>
      <c r="AH534" s="434"/>
      <c r="AI534" s="434"/>
      <c r="AJ534" s="434"/>
      <c r="AK534" s="434"/>
      <c r="AL534" s="435"/>
      <c r="AN534" s="390" t="e">
        <f>I534/'Приложение 1.1'!I532</f>
        <v>#DIV/0!</v>
      </c>
      <c r="AO534" s="390" t="e">
        <f t="shared" si="455"/>
        <v>#DIV/0!</v>
      </c>
      <c r="AP534" s="390" t="e">
        <f t="shared" si="456"/>
        <v>#DIV/0!</v>
      </c>
      <c r="AQ534" s="390" t="e">
        <f t="shared" si="457"/>
        <v>#DIV/0!</v>
      </c>
      <c r="AR534" s="390" t="e">
        <f t="shared" si="458"/>
        <v>#DIV/0!</v>
      </c>
      <c r="AS534" s="390" t="e">
        <f t="shared" si="459"/>
        <v>#DIV/0!</v>
      </c>
      <c r="AT534" s="390" t="e">
        <f t="shared" si="460"/>
        <v>#DIV/0!</v>
      </c>
      <c r="AU534" s="390" t="e">
        <f t="shared" si="461"/>
        <v>#DIV/0!</v>
      </c>
      <c r="AV534" s="390" t="e">
        <f t="shared" si="462"/>
        <v>#DIV/0!</v>
      </c>
      <c r="AW534" s="390" t="e">
        <f t="shared" si="463"/>
        <v>#DIV/0!</v>
      </c>
      <c r="AX534" s="390" t="e">
        <f t="shared" si="464"/>
        <v>#DIV/0!</v>
      </c>
      <c r="AY534" s="390" t="e">
        <f>AI534/'Приложение 1.1'!J532</f>
        <v>#DIV/0!</v>
      </c>
      <c r="AZ534" s="390">
        <v>766.59</v>
      </c>
      <c r="BA534" s="390">
        <v>2173.62</v>
      </c>
      <c r="BB534" s="390">
        <v>891.36</v>
      </c>
      <c r="BC534" s="390">
        <v>860.72</v>
      </c>
      <c r="BD534" s="390">
        <v>1699.83</v>
      </c>
      <c r="BE534" s="390">
        <v>1134.04</v>
      </c>
      <c r="BF534" s="390">
        <v>2338035</v>
      </c>
      <c r="BG534" s="390">
        <f t="shared" si="465"/>
        <v>4644</v>
      </c>
      <c r="BH534" s="390">
        <v>9186</v>
      </c>
      <c r="BI534" s="390">
        <v>3559.09</v>
      </c>
      <c r="BJ534" s="390">
        <v>6295.55</v>
      </c>
      <c r="BK534" s="390">
        <f t="shared" si="466"/>
        <v>934101.09</v>
      </c>
      <c r="BL534" s="391" t="e">
        <f t="shared" si="467"/>
        <v>#DIV/0!</v>
      </c>
      <c r="BM534" s="391" t="e">
        <f t="shared" si="468"/>
        <v>#DIV/0!</v>
      </c>
      <c r="BN534" s="391" t="e">
        <f t="shared" si="469"/>
        <v>#DIV/0!</v>
      </c>
      <c r="BO534" s="391" t="e">
        <f t="shared" si="470"/>
        <v>#DIV/0!</v>
      </c>
      <c r="BP534" s="391" t="e">
        <f t="shared" si="471"/>
        <v>#DIV/0!</v>
      </c>
      <c r="BQ534" s="391" t="e">
        <f t="shared" si="472"/>
        <v>#DIV/0!</v>
      </c>
      <c r="BR534" s="391" t="e">
        <f t="shared" si="473"/>
        <v>#DIV/0!</v>
      </c>
      <c r="BS534" s="391" t="e">
        <f t="shared" si="474"/>
        <v>#DIV/0!</v>
      </c>
      <c r="BT534" s="391" t="e">
        <f t="shared" si="475"/>
        <v>#DIV/0!</v>
      </c>
      <c r="BU534" s="391" t="e">
        <f t="shared" si="476"/>
        <v>#DIV/0!</v>
      </c>
      <c r="BV534" s="391" t="e">
        <f t="shared" si="477"/>
        <v>#DIV/0!</v>
      </c>
      <c r="BW534" s="391" t="e">
        <f t="shared" si="478"/>
        <v>#DIV/0!</v>
      </c>
      <c r="BY534" s="388" t="e">
        <f t="shared" si="479"/>
        <v>#DIV/0!</v>
      </c>
      <c r="BZ534" s="392" t="e">
        <f t="shared" si="480"/>
        <v>#DIV/0!</v>
      </c>
      <c r="CA534" s="393" t="e">
        <f t="shared" si="481"/>
        <v>#DIV/0!</v>
      </c>
      <c r="CB534" s="390">
        <f t="shared" si="482"/>
        <v>4852.9799999999996</v>
      </c>
      <c r="CC534" s="18" t="e">
        <f t="shared" si="483"/>
        <v>#DIV/0!</v>
      </c>
    </row>
    <row r="535" spans="1:82" s="26" customFormat="1" ht="9" customHeight="1">
      <c r="A535" s="368">
        <v>160</v>
      </c>
      <c r="B535" s="251" t="s">
        <v>743</v>
      </c>
      <c r="C535" s="255">
        <v>977.9</v>
      </c>
      <c r="D535" s="396"/>
      <c r="E535" s="422"/>
      <c r="F535" s="422"/>
      <c r="G535" s="184">
        <f>ROUND(X535+AJ535+AK535,2)</f>
        <v>2304070.71</v>
      </c>
      <c r="H535" s="361">
        <f>I535+K535+M535+O535+Q535+S535</f>
        <v>0</v>
      </c>
      <c r="I535" s="190">
        <v>0</v>
      </c>
      <c r="J535" s="190">
        <v>0</v>
      </c>
      <c r="K535" s="190">
        <v>0</v>
      </c>
      <c r="L535" s="190">
        <v>0</v>
      </c>
      <c r="M535" s="190">
        <v>0</v>
      </c>
      <c r="N535" s="361">
        <v>0</v>
      </c>
      <c r="O535" s="361">
        <v>0</v>
      </c>
      <c r="P535" s="361">
        <v>0</v>
      </c>
      <c r="Q535" s="361">
        <v>0</v>
      </c>
      <c r="R535" s="361">
        <v>0</v>
      </c>
      <c r="S535" s="361">
        <v>0</v>
      </c>
      <c r="T535" s="103">
        <v>0</v>
      </c>
      <c r="U535" s="361">
        <v>0</v>
      </c>
      <c r="V535" s="422" t="s">
        <v>976</v>
      </c>
      <c r="W535" s="380">
        <v>538.1</v>
      </c>
      <c r="X535" s="361">
        <v>2202602</v>
      </c>
      <c r="Y535" s="380">
        <v>0</v>
      </c>
      <c r="Z535" s="380">
        <v>0</v>
      </c>
      <c r="AA535" s="380">
        <v>0</v>
      </c>
      <c r="AB535" s="380">
        <v>0</v>
      </c>
      <c r="AC535" s="380">
        <v>0</v>
      </c>
      <c r="AD535" s="380">
        <v>0</v>
      </c>
      <c r="AE535" s="380">
        <v>0</v>
      </c>
      <c r="AF535" s="380">
        <v>0</v>
      </c>
      <c r="AG535" s="380">
        <v>0</v>
      </c>
      <c r="AH535" s="380">
        <v>0</v>
      </c>
      <c r="AI535" s="380">
        <v>0</v>
      </c>
      <c r="AJ535" s="380">
        <v>67645.81</v>
      </c>
      <c r="AK535" s="380">
        <v>33822.9</v>
      </c>
      <c r="AL535" s="380">
        <v>0</v>
      </c>
      <c r="AN535" s="390">
        <f>I535/'Приложение 1.1'!I533</f>
        <v>0</v>
      </c>
      <c r="AO535" s="390" t="e">
        <f t="shared" si="455"/>
        <v>#DIV/0!</v>
      </c>
      <c r="AP535" s="390" t="e">
        <f t="shared" si="456"/>
        <v>#DIV/0!</v>
      </c>
      <c r="AQ535" s="390" t="e">
        <f t="shared" si="457"/>
        <v>#DIV/0!</v>
      </c>
      <c r="AR535" s="390" t="e">
        <f t="shared" si="458"/>
        <v>#DIV/0!</v>
      </c>
      <c r="AS535" s="390" t="e">
        <f t="shared" si="459"/>
        <v>#DIV/0!</v>
      </c>
      <c r="AT535" s="390" t="e">
        <f t="shared" si="460"/>
        <v>#DIV/0!</v>
      </c>
      <c r="AU535" s="390">
        <f t="shared" si="461"/>
        <v>4093.2949265935699</v>
      </c>
      <c r="AV535" s="390" t="e">
        <f t="shared" si="462"/>
        <v>#DIV/0!</v>
      </c>
      <c r="AW535" s="390" t="e">
        <f t="shared" si="463"/>
        <v>#DIV/0!</v>
      </c>
      <c r="AX535" s="390" t="e">
        <f t="shared" si="464"/>
        <v>#DIV/0!</v>
      </c>
      <c r="AY535" s="390">
        <f>AI535/'Приложение 1.1'!J533</f>
        <v>0</v>
      </c>
      <c r="AZ535" s="390">
        <v>766.59</v>
      </c>
      <c r="BA535" s="390">
        <v>2173.62</v>
      </c>
      <c r="BB535" s="390">
        <v>891.36</v>
      </c>
      <c r="BC535" s="390">
        <v>860.72</v>
      </c>
      <c r="BD535" s="390">
        <v>1699.83</v>
      </c>
      <c r="BE535" s="390">
        <v>1134.04</v>
      </c>
      <c r="BF535" s="390">
        <v>2338035</v>
      </c>
      <c r="BG535" s="390">
        <f t="shared" si="465"/>
        <v>4644</v>
      </c>
      <c r="BH535" s="390">
        <v>9186</v>
      </c>
      <c r="BI535" s="390">
        <v>3559.09</v>
      </c>
      <c r="BJ535" s="390">
        <v>6295.55</v>
      </c>
      <c r="BK535" s="390">
        <f t="shared" si="466"/>
        <v>934101.09</v>
      </c>
      <c r="BL535" s="391" t="str">
        <f t="shared" si="467"/>
        <v xml:space="preserve"> </v>
      </c>
      <c r="BM535" s="391" t="e">
        <f t="shared" si="468"/>
        <v>#DIV/0!</v>
      </c>
      <c r="BN535" s="391" t="e">
        <f t="shared" si="469"/>
        <v>#DIV/0!</v>
      </c>
      <c r="BO535" s="391" t="e">
        <f t="shared" si="470"/>
        <v>#DIV/0!</v>
      </c>
      <c r="BP535" s="391" t="e">
        <f t="shared" si="471"/>
        <v>#DIV/0!</v>
      </c>
      <c r="BQ535" s="391" t="e">
        <f t="shared" si="472"/>
        <v>#DIV/0!</v>
      </c>
      <c r="BR535" s="391" t="e">
        <f t="shared" si="473"/>
        <v>#DIV/0!</v>
      </c>
      <c r="BS535" s="391" t="str">
        <f t="shared" si="474"/>
        <v xml:space="preserve"> </v>
      </c>
      <c r="BT535" s="391" t="e">
        <f t="shared" si="475"/>
        <v>#DIV/0!</v>
      </c>
      <c r="BU535" s="391" t="e">
        <f t="shared" si="476"/>
        <v>#DIV/0!</v>
      </c>
      <c r="BV535" s="391" t="e">
        <f t="shared" si="477"/>
        <v>#DIV/0!</v>
      </c>
      <c r="BW535" s="391" t="str">
        <f t="shared" si="478"/>
        <v xml:space="preserve"> </v>
      </c>
      <c r="BY535" s="388">
        <f t="shared" si="479"/>
        <v>2.9359259551543886</v>
      </c>
      <c r="BZ535" s="392">
        <f t="shared" si="480"/>
        <v>1.4679627605699654</v>
      </c>
      <c r="CA535" s="393">
        <f t="shared" si="481"/>
        <v>4281.8634268723281</v>
      </c>
      <c r="CB535" s="390">
        <f t="shared" si="482"/>
        <v>4852.9799999999996</v>
      </c>
      <c r="CC535" s="18" t="str">
        <f t="shared" si="483"/>
        <v xml:space="preserve"> </v>
      </c>
      <c r="CD535" s="418">
        <f>CA535-CB535</f>
        <v>-571.11657312767147</v>
      </c>
    </row>
    <row r="536" spans="1:82" s="26" customFormat="1" ht="9" customHeight="1">
      <c r="A536" s="368">
        <v>161</v>
      </c>
      <c r="B536" s="251" t="s">
        <v>744</v>
      </c>
      <c r="C536" s="255">
        <v>2743.8</v>
      </c>
      <c r="D536" s="396"/>
      <c r="E536" s="422"/>
      <c r="F536" s="422"/>
      <c r="G536" s="184">
        <f t="shared" ref="G536:G541" si="540">ROUND(X536+AJ536+AK536,2)</f>
        <v>2983819.31</v>
      </c>
      <c r="H536" s="361">
        <f>I536+K536+M536+O536+Q536+S536</f>
        <v>0</v>
      </c>
      <c r="I536" s="190">
        <v>0</v>
      </c>
      <c r="J536" s="190">
        <v>0</v>
      </c>
      <c r="K536" s="190">
        <v>0</v>
      </c>
      <c r="L536" s="190">
        <v>0</v>
      </c>
      <c r="M536" s="190">
        <v>0</v>
      </c>
      <c r="N536" s="361">
        <v>0</v>
      </c>
      <c r="O536" s="361">
        <v>0</v>
      </c>
      <c r="P536" s="361">
        <v>0</v>
      </c>
      <c r="Q536" s="361">
        <v>0</v>
      </c>
      <c r="R536" s="361">
        <v>0</v>
      </c>
      <c r="S536" s="361">
        <v>0</v>
      </c>
      <c r="T536" s="103">
        <v>0</v>
      </c>
      <c r="U536" s="361">
        <v>0</v>
      </c>
      <c r="V536" s="422" t="s">
        <v>975</v>
      </c>
      <c r="W536" s="380">
        <v>850.94</v>
      </c>
      <c r="X536" s="361">
        <v>2890214.06</v>
      </c>
      <c r="Y536" s="380">
        <v>0</v>
      </c>
      <c r="Z536" s="380">
        <v>0</v>
      </c>
      <c r="AA536" s="380">
        <v>0</v>
      </c>
      <c r="AB536" s="380">
        <v>0</v>
      </c>
      <c r="AC536" s="380">
        <v>0</v>
      </c>
      <c r="AD536" s="380">
        <v>0</v>
      </c>
      <c r="AE536" s="380">
        <v>0</v>
      </c>
      <c r="AF536" s="380">
        <v>0</v>
      </c>
      <c r="AG536" s="380">
        <v>0</v>
      </c>
      <c r="AH536" s="380">
        <v>0</v>
      </c>
      <c r="AI536" s="380">
        <v>0</v>
      </c>
      <c r="AJ536" s="380">
        <v>49000</v>
      </c>
      <c r="AK536" s="380">
        <v>44605.25</v>
      </c>
      <c r="AL536" s="380">
        <v>0</v>
      </c>
      <c r="AN536" s="390">
        <f>I536/'Приложение 1.1'!I534</f>
        <v>0</v>
      </c>
      <c r="AO536" s="390" t="e">
        <f t="shared" si="455"/>
        <v>#DIV/0!</v>
      </c>
      <c r="AP536" s="390" t="e">
        <f t="shared" si="456"/>
        <v>#DIV/0!</v>
      </c>
      <c r="AQ536" s="390" t="e">
        <f t="shared" si="457"/>
        <v>#DIV/0!</v>
      </c>
      <c r="AR536" s="390" t="e">
        <f t="shared" si="458"/>
        <v>#DIV/0!</v>
      </c>
      <c r="AS536" s="390" t="e">
        <f t="shared" si="459"/>
        <v>#DIV/0!</v>
      </c>
      <c r="AT536" s="390" t="e">
        <f t="shared" si="460"/>
        <v>#DIV/0!</v>
      </c>
      <c r="AU536" s="390">
        <f t="shared" si="461"/>
        <v>3396.4957106258958</v>
      </c>
      <c r="AV536" s="390" t="e">
        <f t="shared" si="462"/>
        <v>#DIV/0!</v>
      </c>
      <c r="AW536" s="390" t="e">
        <f t="shared" si="463"/>
        <v>#DIV/0!</v>
      </c>
      <c r="AX536" s="390" t="e">
        <f t="shared" si="464"/>
        <v>#DIV/0!</v>
      </c>
      <c r="AY536" s="390">
        <f>AI536/'Приложение 1.1'!J534</f>
        <v>0</v>
      </c>
      <c r="AZ536" s="390">
        <v>766.59</v>
      </c>
      <c r="BA536" s="390">
        <v>2173.62</v>
      </c>
      <c r="BB536" s="390">
        <v>891.36</v>
      </c>
      <c r="BC536" s="390">
        <v>860.72</v>
      </c>
      <c r="BD536" s="390">
        <v>1699.83</v>
      </c>
      <c r="BE536" s="390">
        <v>1134.04</v>
      </c>
      <c r="BF536" s="390">
        <v>2338035</v>
      </c>
      <c r="BG536" s="390">
        <f t="shared" si="465"/>
        <v>4837.9799999999996</v>
      </c>
      <c r="BH536" s="390">
        <v>9186</v>
      </c>
      <c r="BI536" s="390">
        <v>3559.09</v>
      </c>
      <c r="BJ536" s="390">
        <v>6295.55</v>
      </c>
      <c r="BK536" s="390">
        <f t="shared" si="466"/>
        <v>934101.09</v>
      </c>
      <c r="BL536" s="391" t="str">
        <f t="shared" si="467"/>
        <v xml:space="preserve"> </v>
      </c>
      <c r="BM536" s="391" t="e">
        <f t="shared" si="468"/>
        <v>#DIV/0!</v>
      </c>
      <c r="BN536" s="391" t="e">
        <f t="shared" si="469"/>
        <v>#DIV/0!</v>
      </c>
      <c r="BO536" s="391" t="e">
        <f t="shared" si="470"/>
        <v>#DIV/0!</v>
      </c>
      <c r="BP536" s="391" t="e">
        <f t="shared" si="471"/>
        <v>#DIV/0!</v>
      </c>
      <c r="BQ536" s="391" t="e">
        <f t="shared" si="472"/>
        <v>#DIV/0!</v>
      </c>
      <c r="BR536" s="391" t="e">
        <f t="shared" si="473"/>
        <v>#DIV/0!</v>
      </c>
      <c r="BS536" s="391" t="str">
        <f t="shared" si="474"/>
        <v xml:space="preserve"> </v>
      </c>
      <c r="BT536" s="391" t="e">
        <f t="shared" si="475"/>
        <v>#DIV/0!</v>
      </c>
      <c r="BU536" s="391" t="e">
        <f t="shared" si="476"/>
        <v>#DIV/0!</v>
      </c>
      <c r="BV536" s="391" t="e">
        <f t="shared" si="477"/>
        <v>#DIV/0!</v>
      </c>
      <c r="BW536" s="391" t="str">
        <f t="shared" si="478"/>
        <v xml:space="preserve"> </v>
      </c>
      <c r="BY536" s="388">
        <f t="shared" si="479"/>
        <v>1.6421905922982982</v>
      </c>
      <c r="BZ536" s="392">
        <f t="shared" si="480"/>
        <v>1.494904528920687</v>
      </c>
      <c r="CA536" s="393">
        <f t="shared" si="481"/>
        <v>3506.4978846922227</v>
      </c>
      <c r="CB536" s="390">
        <f t="shared" si="482"/>
        <v>5055.6899999999996</v>
      </c>
      <c r="CC536" s="18" t="str">
        <f t="shared" si="483"/>
        <v xml:space="preserve"> </v>
      </c>
    </row>
    <row r="537" spans="1:82" s="26" customFormat="1" ht="9" customHeight="1">
      <c r="A537" s="368">
        <v>162</v>
      </c>
      <c r="B537" s="251" t="s">
        <v>745</v>
      </c>
      <c r="C537" s="255">
        <v>5959.5</v>
      </c>
      <c r="D537" s="396"/>
      <c r="E537" s="422"/>
      <c r="F537" s="422"/>
      <c r="G537" s="184">
        <f t="shared" si="540"/>
        <v>7073802.8200000003</v>
      </c>
      <c r="H537" s="361">
        <f t="shared" ref="H537:H542" si="541">I537+K537+M537+O537+Q537+S537</f>
        <v>0</v>
      </c>
      <c r="I537" s="190">
        <v>0</v>
      </c>
      <c r="J537" s="190">
        <v>0</v>
      </c>
      <c r="K537" s="190">
        <v>0</v>
      </c>
      <c r="L537" s="190">
        <v>0</v>
      </c>
      <c r="M537" s="190">
        <v>0</v>
      </c>
      <c r="N537" s="361">
        <v>0</v>
      </c>
      <c r="O537" s="361">
        <v>0</v>
      </c>
      <c r="P537" s="361">
        <v>0</v>
      </c>
      <c r="Q537" s="361">
        <v>0</v>
      </c>
      <c r="R537" s="361">
        <v>0</v>
      </c>
      <c r="S537" s="361">
        <v>0</v>
      </c>
      <c r="T537" s="103">
        <v>0</v>
      </c>
      <c r="U537" s="361">
        <v>0</v>
      </c>
      <c r="V537" s="422" t="s">
        <v>975</v>
      </c>
      <c r="W537" s="380">
        <v>1752</v>
      </c>
      <c r="X537" s="361">
        <v>6784018.8700000001</v>
      </c>
      <c r="Y537" s="380">
        <v>0</v>
      </c>
      <c r="Z537" s="380">
        <v>0</v>
      </c>
      <c r="AA537" s="380">
        <v>0</v>
      </c>
      <c r="AB537" s="380">
        <v>0</v>
      </c>
      <c r="AC537" s="380">
        <v>0</v>
      </c>
      <c r="AD537" s="380">
        <v>0</v>
      </c>
      <c r="AE537" s="380">
        <v>0</v>
      </c>
      <c r="AF537" s="380">
        <v>0</v>
      </c>
      <c r="AG537" s="380">
        <v>0</v>
      </c>
      <c r="AH537" s="380">
        <v>0</v>
      </c>
      <c r="AI537" s="380">
        <v>0</v>
      </c>
      <c r="AJ537" s="380">
        <v>226104.73</v>
      </c>
      <c r="AK537" s="380">
        <v>63679.22</v>
      </c>
      <c r="AL537" s="380">
        <v>0</v>
      </c>
      <c r="AN537" s="390">
        <f>I537/'Приложение 1.1'!I535</f>
        <v>0</v>
      </c>
      <c r="AO537" s="390" t="e">
        <f t="shared" si="455"/>
        <v>#DIV/0!</v>
      </c>
      <c r="AP537" s="390" t="e">
        <f t="shared" si="456"/>
        <v>#DIV/0!</v>
      </c>
      <c r="AQ537" s="390" t="e">
        <f t="shared" si="457"/>
        <v>#DIV/0!</v>
      </c>
      <c r="AR537" s="390" t="e">
        <f t="shared" si="458"/>
        <v>#DIV/0!</v>
      </c>
      <c r="AS537" s="390" t="e">
        <f t="shared" si="459"/>
        <v>#DIV/0!</v>
      </c>
      <c r="AT537" s="390" t="e">
        <f t="shared" si="460"/>
        <v>#DIV/0!</v>
      </c>
      <c r="AU537" s="390">
        <f t="shared" si="461"/>
        <v>3872.1568892694063</v>
      </c>
      <c r="AV537" s="390" t="e">
        <f t="shared" si="462"/>
        <v>#DIV/0!</v>
      </c>
      <c r="AW537" s="390" t="e">
        <f t="shared" si="463"/>
        <v>#DIV/0!</v>
      </c>
      <c r="AX537" s="390" t="e">
        <f t="shared" si="464"/>
        <v>#DIV/0!</v>
      </c>
      <c r="AY537" s="390">
        <f>AI537/'Приложение 1.1'!J535</f>
        <v>0</v>
      </c>
      <c r="AZ537" s="390">
        <v>766.59</v>
      </c>
      <c r="BA537" s="390">
        <v>2173.62</v>
      </c>
      <c r="BB537" s="390">
        <v>891.36</v>
      </c>
      <c r="BC537" s="390">
        <v>860.72</v>
      </c>
      <c r="BD537" s="390">
        <v>1699.83</v>
      </c>
      <c r="BE537" s="390">
        <v>1134.04</v>
      </c>
      <c r="BF537" s="390">
        <v>2338035</v>
      </c>
      <c r="BG537" s="390">
        <f t="shared" si="465"/>
        <v>4837.9799999999996</v>
      </c>
      <c r="BH537" s="390">
        <v>9186</v>
      </c>
      <c r="BI537" s="390">
        <v>3559.09</v>
      </c>
      <c r="BJ537" s="390">
        <v>6295.55</v>
      </c>
      <c r="BK537" s="390">
        <f t="shared" si="466"/>
        <v>934101.09</v>
      </c>
      <c r="BL537" s="391" t="str">
        <f t="shared" si="467"/>
        <v xml:space="preserve"> </v>
      </c>
      <c r="BM537" s="391" t="e">
        <f t="shared" si="468"/>
        <v>#DIV/0!</v>
      </c>
      <c r="BN537" s="391" t="e">
        <f t="shared" si="469"/>
        <v>#DIV/0!</v>
      </c>
      <c r="BO537" s="391" t="e">
        <f t="shared" si="470"/>
        <v>#DIV/0!</v>
      </c>
      <c r="BP537" s="391" t="e">
        <f t="shared" si="471"/>
        <v>#DIV/0!</v>
      </c>
      <c r="BQ537" s="391" t="e">
        <f t="shared" si="472"/>
        <v>#DIV/0!</v>
      </c>
      <c r="BR537" s="391" t="e">
        <f t="shared" si="473"/>
        <v>#DIV/0!</v>
      </c>
      <c r="BS537" s="391" t="str">
        <f t="shared" si="474"/>
        <v xml:space="preserve"> </v>
      </c>
      <c r="BT537" s="391" t="e">
        <f t="shared" si="475"/>
        <v>#DIV/0!</v>
      </c>
      <c r="BU537" s="391" t="e">
        <f t="shared" si="476"/>
        <v>#DIV/0!</v>
      </c>
      <c r="BV537" s="391" t="e">
        <f t="shared" si="477"/>
        <v>#DIV/0!</v>
      </c>
      <c r="BW537" s="391" t="str">
        <f t="shared" si="478"/>
        <v xml:space="preserve"> </v>
      </c>
      <c r="BY537" s="388">
        <f t="shared" si="479"/>
        <v>3.196367438469256</v>
      </c>
      <c r="BZ537" s="392">
        <f t="shared" si="480"/>
        <v>0.90021197396056329</v>
      </c>
      <c r="CA537" s="393">
        <f t="shared" si="481"/>
        <v>4037.5586872146118</v>
      </c>
      <c r="CB537" s="390">
        <f t="shared" si="482"/>
        <v>5055.6899999999996</v>
      </c>
      <c r="CC537" s="18" t="str">
        <f t="shared" si="483"/>
        <v xml:space="preserve"> </v>
      </c>
    </row>
    <row r="538" spans="1:82" s="26" customFormat="1" ht="9" customHeight="1">
      <c r="A538" s="368">
        <v>163</v>
      </c>
      <c r="B538" s="251" t="s">
        <v>746</v>
      </c>
      <c r="C538" s="255">
        <v>5145.8</v>
      </c>
      <c r="D538" s="396"/>
      <c r="E538" s="422"/>
      <c r="F538" s="422"/>
      <c r="G538" s="184">
        <f t="shared" si="540"/>
        <v>5452251.2699999996</v>
      </c>
      <c r="H538" s="361">
        <f t="shared" si="541"/>
        <v>0</v>
      </c>
      <c r="I538" s="190">
        <v>0</v>
      </c>
      <c r="J538" s="190">
        <v>0</v>
      </c>
      <c r="K538" s="190">
        <v>0</v>
      </c>
      <c r="L538" s="190">
        <v>0</v>
      </c>
      <c r="M538" s="190">
        <v>0</v>
      </c>
      <c r="N538" s="361">
        <v>0</v>
      </c>
      <c r="O538" s="361">
        <v>0</v>
      </c>
      <c r="P538" s="361">
        <v>0</v>
      </c>
      <c r="Q538" s="361">
        <v>0</v>
      </c>
      <c r="R538" s="361">
        <v>0</v>
      </c>
      <c r="S538" s="361">
        <v>0</v>
      </c>
      <c r="T538" s="103">
        <v>0</v>
      </c>
      <c r="U538" s="361">
        <v>0</v>
      </c>
      <c r="V538" s="422" t="s">
        <v>975</v>
      </c>
      <c r="W538" s="380">
        <v>1448</v>
      </c>
      <c r="X538" s="361">
        <v>5148859</v>
      </c>
      <c r="Y538" s="380">
        <v>0</v>
      </c>
      <c r="Z538" s="380">
        <v>0</v>
      </c>
      <c r="AA538" s="380">
        <v>0</v>
      </c>
      <c r="AB538" s="380">
        <v>0</v>
      </c>
      <c r="AC538" s="380">
        <v>0</v>
      </c>
      <c r="AD538" s="380">
        <v>0</v>
      </c>
      <c r="AE538" s="380">
        <v>0</v>
      </c>
      <c r="AF538" s="380">
        <v>0</v>
      </c>
      <c r="AG538" s="380">
        <v>0</v>
      </c>
      <c r="AH538" s="380">
        <v>0</v>
      </c>
      <c r="AI538" s="380">
        <v>0</v>
      </c>
      <c r="AJ538" s="380">
        <v>201923.28</v>
      </c>
      <c r="AK538" s="380">
        <v>101468.99</v>
      </c>
      <c r="AL538" s="380">
        <v>0</v>
      </c>
      <c r="AN538" s="390">
        <f>I538/'Приложение 1.1'!I536</f>
        <v>0</v>
      </c>
      <c r="AO538" s="390" t="e">
        <f t="shared" si="455"/>
        <v>#DIV/0!</v>
      </c>
      <c r="AP538" s="390" t="e">
        <f t="shared" si="456"/>
        <v>#DIV/0!</v>
      </c>
      <c r="AQ538" s="390" t="e">
        <f t="shared" si="457"/>
        <v>#DIV/0!</v>
      </c>
      <c r="AR538" s="390" t="e">
        <f t="shared" si="458"/>
        <v>#DIV/0!</v>
      </c>
      <c r="AS538" s="390" t="e">
        <f t="shared" si="459"/>
        <v>#DIV/0!</v>
      </c>
      <c r="AT538" s="390" t="e">
        <f t="shared" si="460"/>
        <v>#DIV/0!</v>
      </c>
      <c r="AU538" s="390">
        <f t="shared" si="461"/>
        <v>3555.8418508287291</v>
      </c>
      <c r="AV538" s="390" t="e">
        <f t="shared" si="462"/>
        <v>#DIV/0!</v>
      </c>
      <c r="AW538" s="390" t="e">
        <f t="shared" si="463"/>
        <v>#DIV/0!</v>
      </c>
      <c r="AX538" s="390" t="e">
        <f t="shared" si="464"/>
        <v>#DIV/0!</v>
      </c>
      <c r="AY538" s="390">
        <f>AI538/'Приложение 1.1'!J536</f>
        <v>0</v>
      </c>
      <c r="AZ538" s="390">
        <v>766.59</v>
      </c>
      <c r="BA538" s="390">
        <v>2173.62</v>
      </c>
      <c r="BB538" s="390">
        <v>891.36</v>
      </c>
      <c r="BC538" s="390">
        <v>860.72</v>
      </c>
      <c r="BD538" s="390">
        <v>1699.83</v>
      </c>
      <c r="BE538" s="390">
        <v>1134.04</v>
      </c>
      <c r="BF538" s="390">
        <v>2338035</v>
      </c>
      <c r="BG538" s="390">
        <f t="shared" si="465"/>
        <v>4837.9799999999996</v>
      </c>
      <c r="BH538" s="390">
        <v>9186</v>
      </c>
      <c r="BI538" s="390">
        <v>3559.09</v>
      </c>
      <c r="BJ538" s="390">
        <v>6295.55</v>
      </c>
      <c r="BK538" s="390">
        <f t="shared" si="466"/>
        <v>934101.09</v>
      </c>
      <c r="BL538" s="391" t="str">
        <f t="shared" si="467"/>
        <v xml:space="preserve"> </v>
      </c>
      <c r="BM538" s="391" t="e">
        <f t="shared" si="468"/>
        <v>#DIV/0!</v>
      </c>
      <c r="BN538" s="391" t="e">
        <f t="shared" si="469"/>
        <v>#DIV/0!</v>
      </c>
      <c r="BO538" s="391" t="e">
        <f t="shared" si="470"/>
        <v>#DIV/0!</v>
      </c>
      <c r="BP538" s="391" t="e">
        <f t="shared" si="471"/>
        <v>#DIV/0!</v>
      </c>
      <c r="BQ538" s="391" t="e">
        <f t="shared" si="472"/>
        <v>#DIV/0!</v>
      </c>
      <c r="BR538" s="391" t="e">
        <f t="shared" si="473"/>
        <v>#DIV/0!</v>
      </c>
      <c r="BS538" s="391" t="str">
        <f t="shared" si="474"/>
        <v xml:space="preserve"> </v>
      </c>
      <c r="BT538" s="391" t="e">
        <f t="shared" si="475"/>
        <v>#DIV/0!</v>
      </c>
      <c r="BU538" s="391" t="e">
        <f t="shared" si="476"/>
        <v>#DIV/0!</v>
      </c>
      <c r="BV538" s="391" t="e">
        <f t="shared" si="477"/>
        <v>#DIV/0!</v>
      </c>
      <c r="BW538" s="391" t="str">
        <f t="shared" si="478"/>
        <v xml:space="preserve"> </v>
      </c>
      <c r="BY538" s="388">
        <f t="shared" si="479"/>
        <v>3.7034844874271542</v>
      </c>
      <c r="BZ538" s="392">
        <f t="shared" si="480"/>
        <v>1.8610475742069021</v>
      </c>
      <c r="CA538" s="393">
        <f t="shared" si="481"/>
        <v>3765.3668991712702</v>
      </c>
      <c r="CB538" s="390">
        <f t="shared" si="482"/>
        <v>5055.6899999999996</v>
      </c>
      <c r="CC538" s="18" t="str">
        <f t="shared" si="483"/>
        <v xml:space="preserve"> </v>
      </c>
    </row>
    <row r="539" spans="1:82" s="26" customFormat="1" ht="9" customHeight="1">
      <c r="A539" s="368">
        <v>164</v>
      </c>
      <c r="B539" s="251" t="s">
        <v>747</v>
      </c>
      <c r="C539" s="255">
        <v>1529.4</v>
      </c>
      <c r="D539" s="396"/>
      <c r="E539" s="422"/>
      <c r="F539" s="422"/>
      <c r="G539" s="184">
        <f t="shared" si="540"/>
        <v>3202112.47</v>
      </c>
      <c r="H539" s="361">
        <f t="shared" si="541"/>
        <v>0</v>
      </c>
      <c r="I539" s="190">
        <v>0</v>
      </c>
      <c r="J539" s="190">
        <v>0</v>
      </c>
      <c r="K539" s="190">
        <v>0</v>
      </c>
      <c r="L539" s="190">
        <v>0</v>
      </c>
      <c r="M539" s="190">
        <v>0</v>
      </c>
      <c r="N539" s="361">
        <v>0</v>
      </c>
      <c r="O539" s="361">
        <v>0</v>
      </c>
      <c r="P539" s="361">
        <v>0</v>
      </c>
      <c r="Q539" s="361">
        <v>0</v>
      </c>
      <c r="R539" s="361">
        <v>0</v>
      </c>
      <c r="S539" s="361">
        <v>0</v>
      </c>
      <c r="T539" s="103">
        <v>0</v>
      </c>
      <c r="U539" s="361">
        <v>0</v>
      </c>
      <c r="V539" s="422" t="s">
        <v>976</v>
      </c>
      <c r="W539" s="380">
        <v>837.33</v>
      </c>
      <c r="X539" s="361">
        <v>3039189.18</v>
      </c>
      <c r="Y539" s="380">
        <v>0</v>
      </c>
      <c r="Z539" s="380">
        <v>0</v>
      </c>
      <c r="AA539" s="380">
        <v>0</v>
      </c>
      <c r="AB539" s="380">
        <v>0</v>
      </c>
      <c r="AC539" s="380">
        <v>0</v>
      </c>
      <c r="AD539" s="380">
        <v>0</v>
      </c>
      <c r="AE539" s="380">
        <v>0</v>
      </c>
      <c r="AF539" s="380">
        <v>0</v>
      </c>
      <c r="AG539" s="380">
        <v>0</v>
      </c>
      <c r="AH539" s="380">
        <v>0</v>
      </c>
      <c r="AI539" s="380">
        <v>0</v>
      </c>
      <c r="AJ539" s="380">
        <v>108615.52</v>
      </c>
      <c r="AK539" s="380">
        <v>54307.77</v>
      </c>
      <c r="AL539" s="380">
        <v>0</v>
      </c>
      <c r="AN539" s="390">
        <f>I539/'Приложение 1.1'!I537</f>
        <v>0</v>
      </c>
      <c r="AO539" s="390" t="e">
        <f t="shared" si="455"/>
        <v>#DIV/0!</v>
      </c>
      <c r="AP539" s="390" t="e">
        <f t="shared" si="456"/>
        <v>#DIV/0!</v>
      </c>
      <c r="AQ539" s="390" t="e">
        <f t="shared" si="457"/>
        <v>#DIV/0!</v>
      </c>
      <c r="AR539" s="390" t="e">
        <f t="shared" si="458"/>
        <v>#DIV/0!</v>
      </c>
      <c r="AS539" s="390" t="e">
        <f t="shared" si="459"/>
        <v>#DIV/0!</v>
      </c>
      <c r="AT539" s="390" t="e">
        <f t="shared" si="460"/>
        <v>#DIV/0!</v>
      </c>
      <c r="AU539" s="390">
        <f t="shared" si="461"/>
        <v>3629.6193615420443</v>
      </c>
      <c r="AV539" s="390" t="e">
        <f t="shared" si="462"/>
        <v>#DIV/0!</v>
      </c>
      <c r="AW539" s="390" t="e">
        <f t="shared" si="463"/>
        <v>#DIV/0!</v>
      </c>
      <c r="AX539" s="390" t="e">
        <f t="shared" si="464"/>
        <v>#DIV/0!</v>
      </c>
      <c r="AY539" s="390">
        <f>AI539/'Приложение 1.1'!J537</f>
        <v>0</v>
      </c>
      <c r="AZ539" s="390">
        <v>766.59</v>
      </c>
      <c r="BA539" s="390">
        <v>2173.62</v>
      </c>
      <c r="BB539" s="390">
        <v>891.36</v>
      </c>
      <c r="BC539" s="390">
        <v>860.72</v>
      </c>
      <c r="BD539" s="390">
        <v>1699.83</v>
      </c>
      <c r="BE539" s="390">
        <v>1134.04</v>
      </c>
      <c r="BF539" s="390">
        <v>2338035</v>
      </c>
      <c r="BG539" s="390">
        <f t="shared" si="465"/>
        <v>4644</v>
      </c>
      <c r="BH539" s="390">
        <v>9186</v>
      </c>
      <c r="BI539" s="390">
        <v>3559.09</v>
      </c>
      <c r="BJ539" s="390">
        <v>6295.55</v>
      </c>
      <c r="BK539" s="390">
        <f t="shared" si="466"/>
        <v>934101.09</v>
      </c>
      <c r="BL539" s="391" t="str">
        <f t="shared" si="467"/>
        <v xml:space="preserve"> </v>
      </c>
      <c r="BM539" s="391" t="e">
        <f t="shared" si="468"/>
        <v>#DIV/0!</v>
      </c>
      <c r="BN539" s="391" t="e">
        <f t="shared" si="469"/>
        <v>#DIV/0!</v>
      </c>
      <c r="BO539" s="391" t="e">
        <f t="shared" si="470"/>
        <v>#DIV/0!</v>
      </c>
      <c r="BP539" s="391" t="e">
        <f t="shared" si="471"/>
        <v>#DIV/0!</v>
      </c>
      <c r="BQ539" s="391" t="e">
        <f t="shared" si="472"/>
        <v>#DIV/0!</v>
      </c>
      <c r="BR539" s="391" t="e">
        <f t="shared" si="473"/>
        <v>#DIV/0!</v>
      </c>
      <c r="BS539" s="391" t="str">
        <f t="shared" si="474"/>
        <v xml:space="preserve"> </v>
      </c>
      <c r="BT539" s="391" t="e">
        <f t="shared" si="475"/>
        <v>#DIV/0!</v>
      </c>
      <c r="BU539" s="391" t="e">
        <f t="shared" si="476"/>
        <v>#DIV/0!</v>
      </c>
      <c r="BV539" s="391" t="e">
        <f t="shared" si="477"/>
        <v>#DIV/0!</v>
      </c>
      <c r="BW539" s="391" t="str">
        <f t="shared" si="478"/>
        <v xml:space="preserve"> </v>
      </c>
      <c r="BY539" s="388">
        <f t="shared" si="479"/>
        <v>3.3919957845827944</v>
      </c>
      <c r="BZ539" s="392">
        <f t="shared" si="480"/>
        <v>1.6959982045852373</v>
      </c>
      <c r="CA539" s="393">
        <f t="shared" si="481"/>
        <v>3824.1941289575198</v>
      </c>
      <c r="CB539" s="390">
        <f t="shared" si="482"/>
        <v>4852.9799999999996</v>
      </c>
      <c r="CC539" s="18" t="str">
        <f t="shared" si="483"/>
        <v xml:space="preserve"> </v>
      </c>
      <c r="CD539" s="418">
        <f>CA539-CB539</f>
        <v>-1028.7858710424798</v>
      </c>
    </row>
    <row r="540" spans="1:82" s="26" customFormat="1" ht="9" customHeight="1">
      <c r="A540" s="368">
        <v>165</v>
      </c>
      <c r="B540" s="251" t="s">
        <v>748</v>
      </c>
      <c r="C540" s="255">
        <v>1518.2</v>
      </c>
      <c r="D540" s="396"/>
      <c r="E540" s="422"/>
      <c r="F540" s="422"/>
      <c r="G540" s="184">
        <f t="shared" si="540"/>
        <v>3957205.65</v>
      </c>
      <c r="H540" s="361">
        <f t="shared" si="541"/>
        <v>0</v>
      </c>
      <c r="I540" s="190">
        <v>0</v>
      </c>
      <c r="J540" s="190">
        <v>0</v>
      </c>
      <c r="K540" s="190">
        <v>0</v>
      </c>
      <c r="L540" s="190">
        <v>0</v>
      </c>
      <c r="M540" s="190">
        <v>0</v>
      </c>
      <c r="N540" s="361">
        <v>0</v>
      </c>
      <c r="O540" s="361">
        <v>0</v>
      </c>
      <c r="P540" s="361">
        <v>0</v>
      </c>
      <c r="Q540" s="361">
        <v>0</v>
      </c>
      <c r="R540" s="361">
        <v>0</v>
      </c>
      <c r="S540" s="361">
        <v>0</v>
      </c>
      <c r="T540" s="103">
        <v>0</v>
      </c>
      <c r="U540" s="361">
        <v>0</v>
      </c>
      <c r="V540" s="422" t="s">
        <v>976</v>
      </c>
      <c r="W540" s="380">
        <v>863</v>
      </c>
      <c r="X540" s="361">
        <v>3817985.42</v>
      </c>
      <c r="Y540" s="380">
        <v>0</v>
      </c>
      <c r="Z540" s="380">
        <v>0</v>
      </c>
      <c r="AA540" s="380">
        <v>0</v>
      </c>
      <c r="AB540" s="380">
        <v>0</v>
      </c>
      <c r="AC540" s="380">
        <v>0</v>
      </c>
      <c r="AD540" s="380">
        <v>0</v>
      </c>
      <c r="AE540" s="380">
        <v>0</v>
      </c>
      <c r="AF540" s="380">
        <v>0</v>
      </c>
      <c r="AG540" s="380">
        <v>0</v>
      </c>
      <c r="AH540" s="380">
        <v>0</v>
      </c>
      <c r="AI540" s="380">
        <v>0</v>
      </c>
      <c r="AJ540" s="380">
        <v>108626.97</v>
      </c>
      <c r="AK540" s="380">
        <v>30593.26</v>
      </c>
      <c r="AL540" s="380">
        <v>0</v>
      </c>
      <c r="AN540" s="390">
        <f>I540/'Приложение 1.1'!I538</f>
        <v>0</v>
      </c>
      <c r="AO540" s="390" t="e">
        <f t="shared" si="455"/>
        <v>#DIV/0!</v>
      </c>
      <c r="AP540" s="390" t="e">
        <f t="shared" si="456"/>
        <v>#DIV/0!</v>
      </c>
      <c r="AQ540" s="390" t="e">
        <f t="shared" si="457"/>
        <v>#DIV/0!</v>
      </c>
      <c r="AR540" s="390" t="e">
        <f t="shared" si="458"/>
        <v>#DIV/0!</v>
      </c>
      <c r="AS540" s="390" t="e">
        <f t="shared" si="459"/>
        <v>#DIV/0!</v>
      </c>
      <c r="AT540" s="390" t="e">
        <f t="shared" si="460"/>
        <v>#DIV/0!</v>
      </c>
      <c r="AU540" s="390">
        <f t="shared" si="461"/>
        <v>4424.085075318656</v>
      </c>
      <c r="AV540" s="390" t="e">
        <f t="shared" si="462"/>
        <v>#DIV/0!</v>
      </c>
      <c r="AW540" s="390" t="e">
        <f t="shared" si="463"/>
        <v>#DIV/0!</v>
      </c>
      <c r="AX540" s="390" t="e">
        <f t="shared" si="464"/>
        <v>#DIV/0!</v>
      </c>
      <c r="AY540" s="390">
        <f>AI540/'Приложение 1.1'!J538</f>
        <v>0</v>
      </c>
      <c r="AZ540" s="390">
        <v>766.59</v>
      </c>
      <c r="BA540" s="390">
        <v>2173.62</v>
      </c>
      <c r="BB540" s="390">
        <v>891.36</v>
      </c>
      <c r="BC540" s="390">
        <v>860.72</v>
      </c>
      <c r="BD540" s="390">
        <v>1699.83</v>
      </c>
      <c r="BE540" s="390">
        <v>1134.04</v>
      </c>
      <c r="BF540" s="390">
        <v>2338035</v>
      </c>
      <c r="BG540" s="390">
        <f t="shared" si="465"/>
        <v>4644</v>
      </c>
      <c r="BH540" s="390">
        <v>9186</v>
      </c>
      <c r="BI540" s="390">
        <v>3559.09</v>
      </c>
      <c r="BJ540" s="390">
        <v>6295.55</v>
      </c>
      <c r="BK540" s="390">
        <f t="shared" si="466"/>
        <v>934101.09</v>
      </c>
      <c r="BL540" s="391" t="str">
        <f t="shared" si="467"/>
        <v xml:space="preserve"> </v>
      </c>
      <c r="BM540" s="391" t="e">
        <f t="shared" si="468"/>
        <v>#DIV/0!</v>
      </c>
      <c r="BN540" s="391" t="e">
        <f t="shared" si="469"/>
        <v>#DIV/0!</v>
      </c>
      <c r="BO540" s="391" t="e">
        <f t="shared" si="470"/>
        <v>#DIV/0!</v>
      </c>
      <c r="BP540" s="391" t="e">
        <f t="shared" si="471"/>
        <v>#DIV/0!</v>
      </c>
      <c r="BQ540" s="391" t="e">
        <f t="shared" si="472"/>
        <v>#DIV/0!</v>
      </c>
      <c r="BR540" s="391" t="e">
        <f t="shared" si="473"/>
        <v>#DIV/0!</v>
      </c>
      <c r="BS540" s="391" t="str">
        <f t="shared" si="474"/>
        <v xml:space="preserve"> </v>
      </c>
      <c r="BT540" s="391" t="e">
        <f t="shared" si="475"/>
        <v>#DIV/0!</v>
      </c>
      <c r="BU540" s="391" t="e">
        <f t="shared" si="476"/>
        <v>#DIV/0!</v>
      </c>
      <c r="BV540" s="391" t="e">
        <f t="shared" si="477"/>
        <v>#DIV/0!</v>
      </c>
      <c r="BW540" s="391" t="str">
        <f t="shared" si="478"/>
        <v xml:space="preserve"> </v>
      </c>
      <c r="BY540" s="388">
        <f t="shared" si="479"/>
        <v>2.7450423255106795</v>
      </c>
      <c r="BZ540" s="392">
        <f t="shared" si="480"/>
        <v>0.77310260587543633</v>
      </c>
      <c r="CA540" s="393">
        <f t="shared" si="481"/>
        <v>4585.4063151796063</v>
      </c>
      <c r="CB540" s="390">
        <f t="shared" si="482"/>
        <v>4852.9799999999996</v>
      </c>
      <c r="CC540" s="18" t="str">
        <f t="shared" si="483"/>
        <v xml:space="preserve"> </v>
      </c>
      <c r="CD540" s="418">
        <f>CA540-CB540</f>
        <v>-267.57368482039328</v>
      </c>
    </row>
    <row r="541" spans="1:82" s="26" customFormat="1" ht="9" customHeight="1">
      <c r="A541" s="368">
        <v>166</v>
      </c>
      <c r="B541" s="251" t="s">
        <v>749</v>
      </c>
      <c r="C541" s="255">
        <v>1790.8</v>
      </c>
      <c r="D541" s="396"/>
      <c r="E541" s="422"/>
      <c r="F541" s="422"/>
      <c r="G541" s="184">
        <f t="shared" si="540"/>
        <v>4633143.53</v>
      </c>
      <c r="H541" s="361">
        <f t="shared" si="541"/>
        <v>0</v>
      </c>
      <c r="I541" s="190">
        <v>0</v>
      </c>
      <c r="J541" s="190">
        <v>0</v>
      </c>
      <c r="K541" s="190">
        <v>0</v>
      </c>
      <c r="L541" s="190">
        <v>0</v>
      </c>
      <c r="M541" s="190">
        <v>0</v>
      </c>
      <c r="N541" s="361">
        <v>0</v>
      </c>
      <c r="O541" s="361">
        <v>0</v>
      </c>
      <c r="P541" s="361">
        <v>0</v>
      </c>
      <c r="Q541" s="361">
        <v>0</v>
      </c>
      <c r="R541" s="361">
        <v>0</v>
      </c>
      <c r="S541" s="361">
        <v>0</v>
      </c>
      <c r="T541" s="103">
        <v>0</v>
      </c>
      <c r="U541" s="361">
        <v>0</v>
      </c>
      <c r="V541" s="422" t="s">
        <v>976</v>
      </c>
      <c r="W541" s="380">
        <v>1039</v>
      </c>
      <c r="X541" s="361">
        <v>4467405.16</v>
      </c>
      <c r="Y541" s="380">
        <v>0</v>
      </c>
      <c r="Z541" s="380">
        <v>0</v>
      </c>
      <c r="AA541" s="380">
        <v>0</v>
      </c>
      <c r="AB541" s="380">
        <v>0</v>
      </c>
      <c r="AC541" s="380">
        <v>0</v>
      </c>
      <c r="AD541" s="380">
        <v>0</v>
      </c>
      <c r="AE541" s="380">
        <v>0</v>
      </c>
      <c r="AF541" s="380">
        <v>0</v>
      </c>
      <c r="AG541" s="380">
        <v>0</v>
      </c>
      <c r="AH541" s="380">
        <v>0</v>
      </c>
      <c r="AI541" s="380">
        <v>0</v>
      </c>
      <c r="AJ541" s="380">
        <v>129317.82</v>
      </c>
      <c r="AK541" s="380">
        <v>36420.550000000003</v>
      </c>
      <c r="AL541" s="380">
        <v>0</v>
      </c>
      <c r="AN541" s="390">
        <f>I541/'Приложение 1.1'!I539</f>
        <v>0</v>
      </c>
      <c r="AO541" s="390" t="e">
        <f t="shared" si="455"/>
        <v>#DIV/0!</v>
      </c>
      <c r="AP541" s="390" t="e">
        <f t="shared" si="456"/>
        <v>#DIV/0!</v>
      </c>
      <c r="AQ541" s="390" t="e">
        <f t="shared" si="457"/>
        <v>#DIV/0!</v>
      </c>
      <c r="AR541" s="390" t="e">
        <f t="shared" si="458"/>
        <v>#DIV/0!</v>
      </c>
      <c r="AS541" s="390" t="e">
        <f t="shared" si="459"/>
        <v>#DIV/0!</v>
      </c>
      <c r="AT541" s="390" t="e">
        <f t="shared" si="460"/>
        <v>#DIV/0!</v>
      </c>
      <c r="AU541" s="390">
        <f t="shared" si="461"/>
        <v>4299.7162271414827</v>
      </c>
      <c r="AV541" s="390" t="e">
        <f t="shared" si="462"/>
        <v>#DIV/0!</v>
      </c>
      <c r="AW541" s="390" t="e">
        <f t="shared" si="463"/>
        <v>#DIV/0!</v>
      </c>
      <c r="AX541" s="390" t="e">
        <f t="shared" si="464"/>
        <v>#DIV/0!</v>
      </c>
      <c r="AY541" s="390">
        <f>AI541/'Приложение 1.1'!J539</f>
        <v>0</v>
      </c>
      <c r="AZ541" s="390">
        <v>766.59</v>
      </c>
      <c r="BA541" s="390">
        <v>2173.62</v>
      </c>
      <c r="BB541" s="390">
        <v>891.36</v>
      </c>
      <c r="BC541" s="390">
        <v>860.72</v>
      </c>
      <c r="BD541" s="390">
        <v>1699.83</v>
      </c>
      <c r="BE541" s="390">
        <v>1134.04</v>
      </c>
      <c r="BF541" s="390">
        <v>2338035</v>
      </c>
      <c r="BG541" s="390">
        <f t="shared" si="465"/>
        <v>4644</v>
      </c>
      <c r="BH541" s="390">
        <v>9186</v>
      </c>
      <c r="BI541" s="390">
        <v>3559.09</v>
      </c>
      <c r="BJ541" s="390">
        <v>6295.55</v>
      </c>
      <c r="BK541" s="390">
        <f t="shared" si="466"/>
        <v>934101.09</v>
      </c>
      <c r="BL541" s="391" t="str">
        <f t="shared" si="467"/>
        <v xml:space="preserve"> </v>
      </c>
      <c r="BM541" s="391" t="e">
        <f t="shared" si="468"/>
        <v>#DIV/0!</v>
      </c>
      <c r="BN541" s="391" t="e">
        <f t="shared" si="469"/>
        <v>#DIV/0!</v>
      </c>
      <c r="BO541" s="391" t="e">
        <f t="shared" si="470"/>
        <v>#DIV/0!</v>
      </c>
      <c r="BP541" s="391" t="e">
        <f t="shared" si="471"/>
        <v>#DIV/0!</v>
      </c>
      <c r="BQ541" s="391" t="e">
        <f t="shared" si="472"/>
        <v>#DIV/0!</v>
      </c>
      <c r="BR541" s="391" t="e">
        <f t="shared" si="473"/>
        <v>#DIV/0!</v>
      </c>
      <c r="BS541" s="391" t="str">
        <f t="shared" si="474"/>
        <v xml:space="preserve"> </v>
      </c>
      <c r="BT541" s="391" t="e">
        <f t="shared" si="475"/>
        <v>#DIV/0!</v>
      </c>
      <c r="BU541" s="391" t="e">
        <f t="shared" si="476"/>
        <v>#DIV/0!</v>
      </c>
      <c r="BV541" s="391" t="e">
        <f t="shared" si="477"/>
        <v>#DIV/0!</v>
      </c>
      <c r="BW541" s="391" t="str">
        <f t="shared" si="478"/>
        <v xml:space="preserve"> </v>
      </c>
      <c r="BY541" s="388">
        <f t="shared" si="479"/>
        <v>2.7911464249414264</v>
      </c>
      <c r="BZ541" s="392">
        <f t="shared" si="480"/>
        <v>0.78608723783698542</v>
      </c>
      <c r="CA541" s="393">
        <f t="shared" si="481"/>
        <v>4459.2334263715111</v>
      </c>
      <c r="CB541" s="390">
        <f t="shared" si="482"/>
        <v>4852.9799999999996</v>
      </c>
      <c r="CC541" s="18" t="str">
        <f t="shared" si="483"/>
        <v xml:space="preserve"> </v>
      </c>
    </row>
    <row r="542" spans="1:82" s="26" customFormat="1" ht="9" customHeight="1">
      <c r="A542" s="368">
        <v>167</v>
      </c>
      <c r="B542" s="220" t="s">
        <v>740</v>
      </c>
      <c r="C542" s="271">
        <v>1510.5</v>
      </c>
      <c r="D542" s="396"/>
      <c r="E542" s="406"/>
      <c r="F542" s="406"/>
      <c r="G542" s="224">
        <f>ROUND(AB542+AJ542+AK542,2)</f>
        <v>6400259.46</v>
      </c>
      <c r="H542" s="361">
        <f t="shared" si="541"/>
        <v>0</v>
      </c>
      <c r="I542" s="224">
        <v>0</v>
      </c>
      <c r="J542" s="224">
        <v>0</v>
      </c>
      <c r="K542" s="224">
        <v>0</v>
      </c>
      <c r="L542" s="224">
        <v>0</v>
      </c>
      <c r="M542" s="224">
        <v>0</v>
      </c>
      <c r="N542" s="361">
        <v>0</v>
      </c>
      <c r="O542" s="361">
        <v>0</v>
      </c>
      <c r="P542" s="361">
        <v>0</v>
      </c>
      <c r="Q542" s="361">
        <v>0</v>
      </c>
      <c r="R542" s="361">
        <v>0</v>
      </c>
      <c r="S542" s="361">
        <v>0</v>
      </c>
      <c r="T542" s="103">
        <v>0</v>
      </c>
      <c r="U542" s="361">
        <v>0</v>
      </c>
      <c r="V542" s="406"/>
      <c r="W542" s="361">
        <v>0</v>
      </c>
      <c r="X542" s="380">
        <v>0</v>
      </c>
      <c r="Y542" s="380">
        <v>0</v>
      </c>
      <c r="Z542" s="380">
        <v>0</v>
      </c>
      <c r="AA542" s="380">
        <v>773.27</v>
      </c>
      <c r="AB542" s="380">
        <v>6165983</v>
      </c>
      <c r="AC542" s="380">
        <v>0</v>
      </c>
      <c r="AD542" s="380">
        <v>0</v>
      </c>
      <c r="AE542" s="380">
        <v>0</v>
      </c>
      <c r="AF542" s="380">
        <v>0</v>
      </c>
      <c r="AG542" s="380">
        <v>0</v>
      </c>
      <c r="AH542" s="380">
        <v>0</v>
      </c>
      <c r="AI542" s="380">
        <v>0</v>
      </c>
      <c r="AJ542" s="380">
        <v>160568.85</v>
      </c>
      <c r="AK542" s="380">
        <v>73707.61</v>
      </c>
      <c r="AL542" s="380">
        <v>0</v>
      </c>
      <c r="AN542" s="390">
        <f>I542/'Приложение 1.1'!I540</f>
        <v>0</v>
      </c>
      <c r="AO542" s="390" t="e">
        <f t="shared" si="455"/>
        <v>#DIV/0!</v>
      </c>
      <c r="AP542" s="390" t="e">
        <f t="shared" si="456"/>
        <v>#DIV/0!</v>
      </c>
      <c r="AQ542" s="390" t="e">
        <f t="shared" si="457"/>
        <v>#DIV/0!</v>
      </c>
      <c r="AR542" s="390" t="e">
        <f t="shared" si="458"/>
        <v>#DIV/0!</v>
      </c>
      <c r="AS542" s="390" t="e">
        <f t="shared" si="459"/>
        <v>#DIV/0!</v>
      </c>
      <c r="AT542" s="390" t="e">
        <f t="shared" si="460"/>
        <v>#DIV/0!</v>
      </c>
      <c r="AU542" s="390" t="e">
        <f t="shared" si="461"/>
        <v>#DIV/0!</v>
      </c>
      <c r="AV542" s="390" t="e">
        <f t="shared" si="462"/>
        <v>#DIV/0!</v>
      </c>
      <c r="AW542" s="390">
        <f t="shared" si="463"/>
        <v>7973.9069147904356</v>
      </c>
      <c r="AX542" s="390" t="e">
        <f t="shared" si="464"/>
        <v>#DIV/0!</v>
      </c>
      <c r="AY542" s="390">
        <f>AI542/'Приложение 1.1'!J540</f>
        <v>0</v>
      </c>
      <c r="AZ542" s="390">
        <v>766.59</v>
      </c>
      <c r="BA542" s="390">
        <v>2173.62</v>
      </c>
      <c r="BB542" s="390">
        <v>891.36</v>
      </c>
      <c r="BC542" s="390">
        <v>860.72</v>
      </c>
      <c r="BD542" s="390">
        <v>1699.83</v>
      </c>
      <c r="BE542" s="390">
        <v>1134.04</v>
      </c>
      <c r="BF542" s="390">
        <v>2338035</v>
      </c>
      <c r="BG542" s="390">
        <f t="shared" si="465"/>
        <v>4644</v>
      </c>
      <c r="BH542" s="390">
        <v>9186</v>
      </c>
      <c r="BI542" s="390">
        <v>8933.67</v>
      </c>
      <c r="BJ542" s="390">
        <v>6295.55</v>
      </c>
      <c r="BK542" s="390">
        <f t="shared" si="466"/>
        <v>934101.09</v>
      </c>
      <c r="BL542" s="391" t="str">
        <f t="shared" si="467"/>
        <v xml:space="preserve"> </v>
      </c>
      <c r="BM542" s="391" t="e">
        <f t="shared" si="468"/>
        <v>#DIV/0!</v>
      </c>
      <c r="BN542" s="391" t="e">
        <f t="shared" si="469"/>
        <v>#DIV/0!</v>
      </c>
      <c r="BO542" s="391" t="e">
        <f t="shared" si="470"/>
        <v>#DIV/0!</v>
      </c>
      <c r="BP542" s="391" t="e">
        <f t="shared" si="471"/>
        <v>#DIV/0!</v>
      </c>
      <c r="BQ542" s="391" t="e">
        <f t="shared" si="472"/>
        <v>#DIV/0!</v>
      </c>
      <c r="BR542" s="391" t="e">
        <f t="shared" si="473"/>
        <v>#DIV/0!</v>
      </c>
      <c r="BS542" s="391" t="e">
        <f t="shared" si="474"/>
        <v>#DIV/0!</v>
      </c>
      <c r="BT542" s="391" t="e">
        <f t="shared" si="475"/>
        <v>#DIV/0!</v>
      </c>
      <c r="BU542" s="391" t="str">
        <f t="shared" si="476"/>
        <v xml:space="preserve"> </v>
      </c>
      <c r="BV542" s="391" t="e">
        <f t="shared" si="477"/>
        <v>#DIV/0!</v>
      </c>
      <c r="BW542" s="391" t="str">
        <f t="shared" si="478"/>
        <v xml:space="preserve"> </v>
      </c>
      <c r="BY542" s="388">
        <f t="shared" si="479"/>
        <v>2.5087865734743198</v>
      </c>
      <c r="BZ542" s="392">
        <f t="shared" si="480"/>
        <v>1.1516347182587501</v>
      </c>
      <c r="CA542" s="393" t="e">
        <f t="shared" si="481"/>
        <v>#DIV/0!</v>
      </c>
      <c r="CB542" s="390">
        <f t="shared" si="482"/>
        <v>4852.9799999999996</v>
      </c>
      <c r="CC542" s="18" t="e">
        <f t="shared" si="483"/>
        <v>#DIV/0!</v>
      </c>
    </row>
    <row r="543" spans="1:82" s="26" customFormat="1" ht="9" customHeight="1">
      <c r="A543" s="368">
        <v>168</v>
      </c>
      <c r="B543" s="220" t="s">
        <v>1196</v>
      </c>
      <c r="C543" s="271"/>
      <c r="D543" s="396"/>
      <c r="E543" s="406"/>
      <c r="F543" s="406"/>
      <c r="G543" s="184">
        <f>ROUND((U543+AJ543+AK543),2)</f>
        <v>7091133.6299999999</v>
      </c>
      <c r="H543" s="361">
        <v>0</v>
      </c>
      <c r="I543" s="190">
        <v>0</v>
      </c>
      <c r="J543" s="190">
        <v>0</v>
      </c>
      <c r="K543" s="190">
        <v>0</v>
      </c>
      <c r="L543" s="190">
        <v>0</v>
      </c>
      <c r="M543" s="190">
        <v>0</v>
      </c>
      <c r="N543" s="361">
        <v>0</v>
      </c>
      <c r="O543" s="361">
        <v>0</v>
      </c>
      <c r="P543" s="361">
        <v>0</v>
      </c>
      <c r="Q543" s="361">
        <v>0</v>
      </c>
      <c r="R543" s="361">
        <v>0</v>
      </c>
      <c r="S543" s="361">
        <v>0</v>
      </c>
      <c r="T543" s="103">
        <v>3</v>
      </c>
      <c r="U543" s="361">
        <v>6762394.7999999998</v>
      </c>
      <c r="V543" s="403"/>
      <c r="W543" s="380">
        <v>0</v>
      </c>
      <c r="X543" s="361">
        <v>0</v>
      </c>
      <c r="Y543" s="380">
        <v>0</v>
      </c>
      <c r="Z543" s="380">
        <v>0</v>
      </c>
      <c r="AA543" s="380">
        <v>0</v>
      </c>
      <c r="AB543" s="380">
        <v>0</v>
      </c>
      <c r="AC543" s="380">
        <v>0</v>
      </c>
      <c r="AD543" s="380">
        <v>0</v>
      </c>
      <c r="AE543" s="380">
        <v>0</v>
      </c>
      <c r="AF543" s="380">
        <v>0</v>
      </c>
      <c r="AG543" s="380">
        <v>0</v>
      </c>
      <c r="AH543" s="380">
        <v>0</v>
      </c>
      <c r="AI543" s="380">
        <v>0</v>
      </c>
      <c r="AJ543" s="380">
        <v>218792.73</v>
      </c>
      <c r="AK543" s="380">
        <v>109946.1</v>
      </c>
      <c r="AL543" s="380">
        <v>0</v>
      </c>
      <c r="AN543" s="390">
        <f>I543/'Приложение 1.1'!I541</f>
        <v>0</v>
      </c>
      <c r="AO543" s="390" t="e">
        <f t="shared" si="455"/>
        <v>#DIV/0!</v>
      </c>
      <c r="AP543" s="390" t="e">
        <f t="shared" si="456"/>
        <v>#DIV/0!</v>
      </c>
      <c r="AQ543" s="390" t="e">
        <f t="shared" si="457"/>
        <v>#DIV/0!</v>
      </c>
      <c r="AR543" s="390" t="e">
        <f t="shared" si="458"/>
        <v>#DIV/0!</v>
      </c>
      <c r="AS543" s="390" t="e">
        <f t="shared" si="459"/>
        <v>#DIV/0!</v>
      </c>
      <c r="AT543" s="390">
        <f t="shared" si="460"/>
        <v>2254131.6</v>
      </c>
      <c r="AU543" s="390" t="e">
        <f t="shared" si="461"/>
        <v>#DIV/0!</v>
      </c>
      <c r="AV543" s="390" t="e">
        <f t="shared" si="462"/>
        <v>#DIV/0!</v>
      </c>
      <c r="AW543" s="390" t="e">
        <f t="shared" si="463"/>
        <v>#DIV/0!</v>
      </c>
      <c r="AX543" s="390" t="e">
        <f t="shared" si="464"/>
        <v>#DIV/0!</v>
      </c>
      <c r="AY543" s="390">
        <f>AI543/'Приложение 1.1'!J541</f>
        <v>0</v>
      </c>
      <c r="AZ543" s="390">
        <v>766.59</v>
      </c>
      <c r="BA543" s="390">
        <v>2173.62</v>
      </c>
      <c r="BB543" s="390">
        <v>891.36</v>
      </c>
      <c r="BC543" s="390">
        <v>860.72</v>
      </c>
      <c r="BD543" s="390">
        <v>1699.83</v>
      </c>
      <c r="BE543" s="390">
        <v>1134.04</v>
      </c>
      <c r="BF543" s="390">
        <v>2338035</v>
      </c>
      <c r="BG543" s="390">
        <f t="shared" si="465"/>
        <v>4644</v>
      </c>
      <c r="BH543" s="390">
        <v>9186</v>
      </c>
      <c r="BI543" s="390">
        <v>3559.09</v>
      </c>
      <c r="BJ543" s="390">
        <v>6295.55</v>
      </c>
      <c r="BK543" s="390">
        <f t="shared" si="466"/>
        <v>934101.09</v>
      </c>
      <c r="BL543" s="391" t="str">
        <f t="shared" si="467"/>
        <v xml:space="preserve"> </v>
      </c>
      <c r="BM543" s="391" t="e">
        <f t="shared" si="468"/>
        <v>#DIV/0!</v>
      </c>
      <c r="BN543" s="391" t="e">
        <f t="shared" si="469"/>
        <v>#DIV/0!</v>
      </c>
      <c r="BO543" s="391" t="e">
        <f t="shared" si="470"/>
        <v>#DIV/0!</v>
      </c>
      <c r="BP543" s="391" t="e">
        <f t="shared" si="471"/>
        <v>#DIV/0!</v>
      </c>
      <c r="BQ543" s="391" t="e">
        <f t="shared" si="472"/>
        <v>#DIV/0!</v>
      </c>
      <c r="BR543" s="391" t="str">
        <f t="shared" si="473"/>
        <v xml:space="preserve"> </v>
      </c>
      <c r="BS543" s="391" t="e">
        <f t="shared" si="474"/>
        <v>#DIV/0!</v>
      </c>
      <c r="BT543" s="391" t="e">
        <f t="shared" si="475"/>
        <v>#DIV/0!</v>
      </c>
      <c r="BU543" s="391" t="e">
        <f t="shared" si="476"/>
        <v>#DIV/0!</v>
      </c>
      <c r="BV543" s="391" t="e">
        <f t="shared" si="477"/>
        <v>#DIV/0!</v>
      </c>
      <c r="BW543" s="391" t="str">
        <f t="shared" si="478"/>
        <v xml:space="preserve"> </v>
      </c>
      <c r="BY543" s="388">
        <f t="shared" si="479"/>
        <v>3.0854407971437428</v>
      </c>
      <c r="BZ543" s="392">
        <f t="shared" si="480"/>
        <v>1.5504728261622114</v>
      </c>
      <c r="CA543" s="393" t="e">
        <f t="shared" si="481"/>
        <v>#DIV/0!</v>
      </c>
      <c r="CB543" s="390">
        <f t="shared" si="482"/>
        <v>4852.9799999999996</v>
      </c>
      <c r="CC543" s="18" t="e">
        <f t="shared" si="483"/>
        <v>#DIV/0!</v>
      </c>
    </row>
    <row r="544" spans="1:82" s="26" customFormat="1" ht="9" customHeight="1">
      <c r="A544" s="368">
        <v>169</v>
      </c>
      <c r="B544" s="220" t="s">
        <v>1197</v>
      </c>
      <c r="C544" s="271"/>
      <c r="D544" s="396"/>
      <c r="E544" s="406"/>
      <c r="F544" s="406"/>
      <c r="G544" s="184">
        <f>ROUND((U544+AJ544+AK544),2)</f>
        <v>1981287.73</v>
      </c>
      <c r="H544" s="361">
        <v>0</v>
      </c>
      <c r="I544" s="190">
        <v>0</v>
      </c>
      <c r="J544" s="190">
        <v>0</v>
      </c>
      <c r="K544" s="190">
        <v>0</v>
      </c>
      <c r="L544" s="190">
        <v>0</v>
      </c>
      <c r="M544" s="190">
        <v>0</v>
      </c>
      <c r="N544" s="361">
        <v>0</v>
      </c>
      <c r="O544" s="361">
        <v>0</v>
      </c>
      <c r="P544" s="361">
        <v>0</v>
      </c>
      <c r="Q544" s="361">
        <v>0</v>
      </c>
      <c r="R544" s="361">
        <v>0</v>
      </c>
      <c r="S544" s="361">
        <v>0</v>
      </c>
      <c r="T544" s="103">
        <v>1</v>
      </c>
      <c r="U544" s="361">
        <v>1872441.09</v>
      </c>
      <c r="V544" s="403"/>
      <c r="W544" s="380">
        <v>0</v>
      </c>
      <c r="X544" s="361">
        <v>0</v>
      </c>
      <c r="Y544" s="380">
        <v>0</v>
      </c>
      <c r="Z544" s="380">
        <v>0</v>
      </c>
      <c r="AA544" s="380">
        <v>0</v>
      </c>
      <c r="AB544" s="380">
        <v>0</v>
      </c>
      <c r="AC544" s="380">
        <v>0</v>
      </c>
      <c r="AD544" s="380">
        <v>0</v>
      </c>
      <c r="AE544" s="380">
        <v>0</v>
      </c>
      <c r="AF544" s="380">
        <v>0</v>
      </c>
      <c r="AG544" s="380">
        <v>0</v>
      </c>
      <c r="AH544" s="380">
        <v>0</v>
      </c>
      <c r="AI544" s="380">
        <v>0</v>
      </c>
      <c r="AJ544" s="380">
        <v>72930.91</v>
      </c>
      <c r="AK544" s="380">
        <v>35915.730000000003</v>
      </c>
      <c r="AL544" s="380">
        <v>0</v>
      </c>
      <c r="AN544" s="390">
        <f>I544/'Приложение 1.1'!I542</f>
        <v>0</v>
      </c>
      <c r="AO544" s="390" t="e">
        <f t="shared" si="455"/>
        <v>#DIV/0!</v>
      </c>
      <c r="AP544" s="390" t="e">
        <f t="shared" si="456"/>
        <v>#DIV/0!</v>
      </c>
      <c r="AQ544" s="390" t="e">
        <f t="shared" si="457"/>
        <v>#DIV/0!</v>
      </c>
      <c r="AR544" s="390" t="e">
        <f t="shared" si="458"/>
        <v>#DIV/0!</v>
      </c>
      <c r="AS544" s="390" t="e">
        <f t="shared" si="459"/>
        <v>#DIV/0!</v>
      </c>
      <c r="AT544" s="390">
        <f t="shared" si="460"/>
        <v>1872441.09</v>
      </c>
      <c r="AU544" s="390" t="e">
        <f t="shared" si="461"/>
        <v>#DIV/0!</v>
      </c>
      <c r="AV544" s="390" t="e">
        <f t="shared" si="462"/>
        <v>#DIV/0!</v>
      </c>
      <c r="AW544" s="390" t="e">
        <f t="shared" si="463"/>
        <v>#DIV/0!</v>
      </c>
      <c r="AX544" s="390" t="e">
        <f t="shared" si="464"/>
        <v>#DIV/0!</v>
      </c>
      <c r="AY544" s="390">
        <f>AI544/'Приложение 1.1'!J542</f>
        <v>0</v>
      </c>
      <c r="AZ544" s="390">
        <v>766.59</v>
      </c>
      <c r="BA544" s="390">
        <v>2173.62</v>
      </c>
      <c r="BB544" s="390">
        <v>891.36</v>
      </c>
      <c r="BC544" s="390">
        <v>860.72</v>
      </c>
      <c r="BD544" s="390">
        <v>1699.83</v>
      </c>
      <c r="BE544" s="390">
        <v>1134.04</v>
      </c>
      <c r="BF544" s="390">
        <v>2338035</v>
      </c>
      <c r="BG544" s="390">
        <f t="shared" si="465"/>
        <v>4644</v>
      </c>
      <c r="BH544" s="390">
        <v>9186</v>
      </c>
      <c r="BI544" s="390">
        <v>3559.09</v>
      </c>
      <c r="BJ544" s="390">
        <v>6295.55</v>
      </c>
      <c r="BK544" s="390">
        <f t="shared" si="466"/>
        <v>934101.09</v>
      </c>
      <c r="BL544" s="391" t="str">
        <f t="shared" si="467"/>
        <v xml:space="preserve"> </v>
      </c>
      <c r="BM544" s="391" t="e">
        <f t="shared" si="468"/>
        <v>#DIV/0!</v>
      </c>
      <c r="BN544" s="391" t="e">
        <f t="shared" si="469"/>
        <v>#DIV/0!</v>
      </c>
      <c r="BO544" s="391" t="e">
        <f t="shared" si="470"/>
        <v>#DIV/0!</v>
      </c>
      <c r="BP544" s="391" t="e">
        <f t="shared" si="471"/>
        <v>#DIV/0!</v>
      </c>
      <c r="BQ544" s="391" t="e">
        <f t="shared" si="472"/>
        <v>#DIV/0!</v>
      </c>
      <c r="BR544" s="391" t="str">
        <f t="shared" si="473"/>
        <v xml:space="preserve"> </v>
      </c>
      <c r="BS544" s="391" t="e">
        <f t="shared" si="474"/>
        <v>#DIV/0!</v>
      </c>
      <c r="BT544" s="391" t="e">
        <f t="shared" si="475"/>
        <v>#DIV/0!</v>
      </c>
      <c r="BU544" s="391" t="e">
        <f t="shared" si="476"/>
        <v>#DIV/0!</v>
      </c>
      <c r="BV544" s="391" t="e">
        <f t="shared" si="477"/>
        <v>#DIV/0!</v>
      </c>
      <c r="BW544" s="391" t="str">
        <f t="shared" si="478"/>
        <v xml:space="preserve"> </v>
      </c>
      <c r="BY544" s="388">
        <f t="shared" si="479"/>
        <v>3.6809852953563689</v>
      </c>
      <c r="BZ544" s="392">
        <f t="shared" si="480"/>
        <v>1.8127468038173338</v>
      </c>
      <c r="CA544" s="393" t="e">
        <f t="shared" si="481"/>
        <v>#DIV/0!</v>
      </c>
      <c r="CB544" s="390">
        <f t="shared" si="482"/>
        <v>4852.9799999999996</v>
      </c>
      <c r="CC544" s="18" t="e">
        <f t="shared" si="483"/>
        <v>#DIV/0!</v>
      </c>
    </row>
    <row r="545" spans="1:82" s="26" customFormat="1" ht="24.75" customHeight="1">
      <c r="A545" s="514" t="s">
        <v>221</v>
      </c>
      <c r="B545" s="514"/>
      <c r="C545" s="361">
        <f>SUM(C535:C541)</f>
        <v>19665.399999999998</v>
      </c>
      <c r="D545" s="275"/>
      <c r="E545" s="269"/>
      <c r="F545" s="269"/>
      <c r="G545" s="361">
        <f>SUM(G535:G544)</f>
        <v>45079086.579999998</v>
      </c>
      <c r="H545" s="361">
        <f t="shared" ref="H545:S545" si="542">SUM(H535:H544)</f>
        <v>0</v>
      </c>
      <c r="I545" s="361">
        <f t="shared" si="542"/>
        <v>0</v>
      </c>
      <c r="J545" s="361">
        <f t="shared" si="542"/>
        <v>0</v>
      </c>
      <c r="K545" s="361">
        <f t="shared" si="542"/>
        <v>0</v>
      </c>
      <c r="L545" s="361">
        <f t="shared" si="542"/>
        <v>0</v>
      </c>
      <c r="M545" s="361">
        <f t="shared" si="542"/>
        <v>0</v>
      </c>
      <c r="N545" s="361">
        <f t="shared" si="542"/>
        <v>0</v>
      </c>
      <c r="O545" s="361">
        <f t="shared" si="542"/>
        <v>0</v>
      </c>
      <c r="P545" s="361">
        <f t="shared" si="542"/>
        <v>0</v>
      </c>
      <c r="Q545" s="361">
        <f t="shared" si="542"/>
        <v>0</v>
      </c>
      <c r="R545" s="361">
        <f t="shared" si="542"/>
        <v>0</v>
      </c>
      <c r="S545" s="361">
        <f t="shared" si="542"/>
        <v>0</v>
      </c>
      <c r="T545" s="103">
        <f>SUM(T535:T544)</f>
        <v>4</v>
      </c>
      <c r="U545" s="361">
        <f>SUM(U535:U544)</f>
        <v>8634835.8900000006</v>
      </c>
      <c r="V545" s="269" t="s">
        <v>388</v>
      </c>
      <c r="W545" s="361">
        <f>SUM(W535:W544)</f>
        <v>7328.37</v>
      </c>
      <c r="X545" s="361">
        <f>SUM(X535:X544)</f>
        <v>28350273.690000001</v>
      </c>
      <c r="Y545" s="361">
        <f t="shared" ref="Y545:AL545" si="543">SUM(Y535:Y544)</f>
        <v>0</v>
      </c>
      <c r="Z545" s="361">
        <f t="shared" si="543"/>
        <v>0</v>
      </c>
      <c r="AA545" s="361">
        <f>SUM(AA535:AA544)</f>
        <v>773.27</v>
      </c>
      <c r="AB545" s="361">
        <f>SUM(AB535:AB544)</f>
        <v>6165983</v>
      </c>
      <c r="AC545" s="361">
        <f t="shared" si="543"/>
        <v>0</v>
      </c>
      <c r="AD545" s="361">
        <f t="shared" si="543"/>
        <v>0</v>
      </c>
      <c r="AE545" s="361">
        <f t="shared" si="543"/>
        <v>0</v>
      </c>
      <c r="AF545" s="361">
        <f t="shared" si="543"/>
        <v>0</v>
      </c>
      <c r="AG545" s="361">
        <f t="shared" si="543"/>
        <v>0</v>
      </c>
      <c r="AH545" s="361">
        <f t="shared" si="543"/>
        <v>0</v>
      </c>
      <c r="AI545" s="361">
        <f t="shared" si="543"/>
        <v>0</v>
      </c>
      <c r="AJ545" s="361">
        <f>SUM(AJ535:AJ544)</f>
        <v>1343526.62</v>
      </c>
      <c r="AK545" s="361">
        <f>SUM(AK535:AK544)</f>
        <v>584467.38</v>
      </c>
      <c r="AL545" s="361">
        <f t="shared" si="543"/>
        <v>0</v>
      </c>
      <c r="AN545" s="390">
        <f>I545/'Приложение 1.1'!I543</f>
        <v>0</v>
      </c>
      <c r="AO545" s="390" t="e">
        <f t="shared" si="455"/>
        <v>#DIV/0!</v>
      </c>
      <c r="AP545" s="390" t="e">
        <f t="shared" si="456"/>
        <v>#DIV/0!</v>
      </c>
      <c r="AQ545" s="390" t="e">
        <f t="shared" si="457"/>
        <v>#DIV/0!</v>
      </c>
      <c r="AR545" s="390" t="e">
        <f t="shared" si="458"/>
        <v>#DIV/0!</v>
      </c>
      <c r="AS545" s="390" t="e">
        <f t="shared" si="459"/>
        <v>#DIV/0!</v>
      </c>
      <c r="AT545" s="390">
        <f t="shared" si="460"/>
        <v>2158708.9725000001</v>
      </c>
      <c r="AU545" s="390">
        <f t="shared" si="461"/>
        <v>3868.5647272176489</v>
      </c>
      <c r="AV545" s="390" t="e">
        <f t="shared" si="462"/>
        <v>#DIV/0!</v>
      </c>
      <c r="AW545" s="390">
        <f t="shared" si="463"/>
        <v>7973.9069147904356</v>
      </c>
      <c r="AX545" s="390" t="e">
        <f t="shared" si="464"/>
        <v>#DIV/0!</v>
      </c>
      <c r="AY545" s="390">
        <f>AI545/'Приложение 1.1'!J543</f>
        <v>0</v>
      </c>
      <c r="AZ545" s="390">
        <v>766.59</v>
      </c>
      <c r="BA545" s="390">
        <v>2173.62</v>
      </c>
      <c r="BB545" s="390">
        <v>891.36</v>
      </c>
      <c r="BC545" s="390">
        <v>860.72</v>
      </c>
      <c r="BD545" s="390">
        <v>1699.83</v>
      </c>
      <c r="BE545" s="390">
        <v>1134.04</v>
      </c>
      <c r="BF545" s="390">
        <v>2338035</v>
      </c>
      <c r="BG545" s="390">
        <f t="shared" si="465"/>
        <v>4644</v>
      </c>
      <c r="BH545" s="390">
        <v>9186</v>
      </c>
      <c r="BI545" s="390">
        <v>3559.09</v>
      </c>
      <c r="BJ545" s="390">
        <v>6295.55</v>
      </c>
      <c r="BK545" s="390">
        <f t="shared" si="466"/>
        <v>934101.09</v>
      </c>
      <c r="BL545" s="391" t="str">
        <f t="shared" si="467"/>
        <v xml:space="preserve"> </v>
      </c>
      <c r="BM545" s="391" t="e">
        <f t="shared" si="468"/>
        <v>#DIV/0!</v>
      </c>
      <c r="BN545" s="391" t="e">
        <f t="shared" si="469"/>
        <v>#DIV/0!</v>
      </c>
      <c r="BO545" s="391" t="e">
        <f t="shared" si="470"/>
        <v>#DIV/0!</v>
      </c>
      <c r="BP545" s="391" t="e">
        <f t="shared" si="471"/>
        <v>#DIV/0!</v>
      </c>
      <c r="BQ545" s="391" t="e">
        <f t="shared" si="472"/>
        <v>#DIV/0!</v>
      </c>
      <c r="BR545" s="391" t="str">
        <f t="shared" si="473"/>
        <v xml:space="preserve"> </v>
      </c>
      <c r="BS545" s="391" t="str">
        <f t="shared" si="474"/>
        <v xml:space="preserve"> </v>
      </c>
      <c r="BT545" s="391" t="e">
        <f t="shared" si="475"/>
        <v>#DIV/0!</v>
      </c>
      <c r="BU545" s="391" t="str">
        <f t="shared" si="476"/>
        <v>+</v>
      </c>
      <c r="BV545" s="391" t="e">
        <f t="shared" si="477"/>
        <v>#DIV/0!</v>
      </c>
      <c r="BW545" s="391" t="str">
        <f t="shared" si="478"/>
        <v xml:space="preserve"> </v>
      </c>
      <c r="BY545" s="388">
        <f t="shared" si="479"/>
        <v>2.9803767598877555</v>
      </c>
      <c r="BZ545" s="392">
        <f t="shared" si="480"/>
        <v>1.2965377613913489</v>
      </c>
      <c r="CA545" s="393">
        <f t="shared" si="481"/>
        <v>6151.3114894580922</v>
      </c>
      <c r="CB545" s="390">
        <f t="shared" si="482"/>
        <v>4852.9799999999996</v>
      </c>
      <c r="CC545" s="18" t="str">
        <f t="shared" si="483"/>
        <v>+</v>
      </c>
    </row>
    <row r="546" spans="1:82" s="26" customFormat="1" ht="12" customHeight="1">
      <c r="A546" s="433" t="s">
        <v>1234</v>
      </c>
      <c r="B546" s="434"/>
      <c r="C546" s="434"/>
      <c r="D546" s="434"/>
      <c r="E546" s="434"/>
      <c r="F546" s="434"/>
      <c r="G546" s="434"/>
      <c r="H546" s="434"/>
      <c r="I546" s="434"/>
      <c r="J546" s="434"/>
      <c r="K546" s="434"/>
      <c r="L546" s="434"/>
      <c r="M546" s="434"/>
      <c r="N546" s="434"/>
      <c r="O546" s="434"/>
      <c r="P546" s="434"/>
      <c r="Q546" s="434"/>
      <c r="R546" s="434"/>
      <c r="S546" s="434"/>
      <c r="T546" s="434"/>
      <c r="U546" s="434"/>
      <c r="V546" s="434"/>
      <c r="W546" s="434"/>
      <c r="X546" s="434"/>
      <c r="Y546" s="434"/>
      <c r="Z546" s="434"/>
      <c r="AA546" s="434"/>
      <c r="AB546" s="434"/>
      <c r="AC546" s="434"/>
      <c r="AD546" s="434"/>
      <c r="AE546" s="434"/>
      <c r="AF546" s="434"/>
      <c r="AG546" s="434"/>
      <c r="AH546" s="434"/>
      <c r="AI546" s="434"/>
      <c r="AJ546" s="434"/>
      <c r="AK546" s="434"/>
      <c r="AL546" s="435"/>
      <c r="AN546" s="390" t="e">
        <f>I546/'Приложение 1.1'!I544</f>
        <v>#DIV/0!</v>
      </c>
      <c r="AO546" s="390" t="e">
        <f t="shared" si="455"/>
        <v>#DIV/0!</v>
      </c>
      <c r="AP546" s="390" t="e">
        <f t="shared" si="456"/>
        <v>#DIV/0!</v>
      </c>
      <c r="AQ546" s="390" t="e">
        <f t="shared" si="457"/>
        <v>#DIV/0!</v>
      </c>
      <c r="AR546" s="390" t="e">
        <f t="shared" si="458"/>
        <v>#DIV/0!</v>
      </c>
      <c r="AS546" s="390" t="e">
        <f t="shared" si="459"/>
        <v>#DIV/0!</v>
      </c>
      <c r="AT546" s="390" t="e">
        <f t="shared" si="460"/>
        <v>#DIV/0!</v>
      </c>
      <c r="AU546" s="390" t="e">
        <f t="shared" si="461"/>
        <v>#DIV/0!</v>
      </c>
      <c r="AV546" s="390" t="e">
        <f t="shared" si="462"/>
        <v>#DIV/0!</v>
      </c>
      <c r="AW546" s="390" t="e">
        <f t="shared" si="463"/>
        <v>#DIV/0!</v>
      </c>
      <c r="AX546" s="390" t="e">
        <f t="shared" si="464"/>
        <v>#DIV/0!</v>
      </c>
      <c r="AY546" s="390" t="e">
        <f>AI546/'Приложение 1.1'!J544</f>
        <v>#DIV/0!</v>
      </c>
      <c r="AZ546" s="390">
        <v>766.59</v>
      </c>
      <c r="BA546" s="390">
        <v>2173.62</v>
      </c>
      <c r="BB546" s="390">
        <v>891.36</v>
      </c>
      <c r="BC546" s="390">
        <v>860.72</v>
      </c>
      <c r="BD546" s="390">
        <v>1699.83</v>
      </c>
      <c r="BE546" s="390">
        <v>1134.04</v>
      </c>
      <c r="BF546" s="390">
        <v>2338035</v>
      </c>
      <c r="BG546" s="390">
        <f t="shared" si="465"/>
        <v>4644</v>
      </c>
      <c r="BH546" s="390">
        <v>9186</v>
      </c>
      <c r="BI546" s="390">
        <v>3559.09</v>
      </c>
      <c r="BJ546" s="390">
        <v>6295.55</v>
      </c>
      <c r="BK546" s="390">
        <f t="shared" si="466"/>
        <v>934101.09</v>
      </c>
      <c r="BL546" s="391" t="e">
        <f t="shared" si="467"/>
        <v>#DIV/0!</v>
      </c>
      <c r="BM546" s="391" t="e">
        <f t="shared" si="468"/>
        <v>#DIV/0!</v>
      </c>
      <c r="BN546" s="391" t="e">
        <f t="shared" si="469"/>
        <v>#DIV/0!</v>
      </c>
      <c r="BO546" s="391" t="e">
        <f t="shared" si="470"/>
        <v>#DIV/0!</v>
      </c>
      <c r="BP546" s="391" t="e">
        <f t="shared" si="471"/>
        <v>#DIV/0!</v>
      </c>
      <c r="BQ546" s="391" t="e">
        <f t="shared" si="472"/>
        <v>#DIV/0!</v>
      </c>
      <c r="BR546" s="391" t="e">
        <f t="shared" si="473"/>
        <v>#DIV/0!</v>
      </c>
      <c r="BS546" s="391" t="e">
        <f t="shared" si="474"/>
        <v>#DIV/0!</v>
      </c>
      <c r="BT546" s="391" t="e">
        <f t="shared" si="475"/>
        <v>#DIV/0!</v>
      </c>
      <c r="BU546" s="391" t="e">
        <f t="shared" si="476"/>
        <v>#DIV/0!</v>
      </c>
      <c r="BV546" s="391" t="e">
        <f t="shared" si="477"/>
        <v>#DIV/0!</v>
      </c>
      <c r="BW546" s="391" t="e">
        <f t="shared" si="478"/>
        <v>#DIV/0!</v>
      </c>
      <c r="BY546" s="388" t="e">
        <f t="shared" si="479"/>
        <v>#DIV/0!</v>
      </c>
      <c r="BZ546" s="392" t="e">
        <f t="shared" si="480"/>
        <v>#DIV/0!</v>
      </c>
      <c r="CA546" s="393" t="e">
        <f t="shared" si="481"/>
        <v>#DIV/0!</v>
      </c>
      <c r="CB546" s="390">
        <f t="shared" si="482"/>
        <v>4852.9799999999996</v>
      </c>
      <c r="CC546" s="18" t="e">
        <f t="shared" si="483"/>
        <v>#DIV/0!</v>
      </c>
    </row>
    <row r="547" spans="1:82" s="26" customFormat="1" ht="9" customHeight="1">
      <c r="A547" s="368">
        <v>170</v>
      </c>
      <c r="B547" s="240" t="s">
        <v>765</v>
      </c>
      <c r="C547" s="244">
        <v>4065.4</v>
      </c>
      <c r="D547" s="396"/>
      <c r="E547" s="423"/>
      <c r="F547" s="423"/>
      <c r="G547" s="184">
        <f t="shared" ref="G547:G558" si="544">ROUND(X547+AJ547+AK547,2)</f>
        <v>4388473.47</v>
      </c>
      <c r="H547" s="361">
        <f>I547+K547+M547+O547+Q547+S547</f>
        <v>0</v>
      </c>
      <c r="I547" s="190">
        <v>0</v>
      </c>
      <c r="J547" s="190">
        <v>0</v>
      </c>
      <c r="K547" s="190">
        <v>0</v>
      </c>
      <c r="L547" s="190">
        <v>0</v>
      </c>
      <c r="M547" s="190">
        <v>0</v>
      </c>
      <c r="N547" s="361">
        <v>0</v>
      </c>
      <c r="O547" s="361">
        <v>0</v>
      </c>
      <c r="P547" s="361">
        <v>0</v>
      </c>
      <c r="Q547" s="361">
        <v>0</v>
      </c>
      <c r="R547" s="361">
        <v>0</v>
      </c>
      <c r="S547" s="361">
        <v>0</v>
      </c>
      <c r="T547" s="103">
        <v>0</v>
      </c>
      <c r="U547" s="361">
        <v>0</v>
      </c>
      <c r="V547" s="423" t="s">
        <v>975</v>
      </c>
      <c r="W547" s="424">
        <v>1009</v>
      </c>
      <c r="X547" s="361">
        <v>4190670.4</v>
      </c>
      <c r="Y547" s="380">
        <v>0</v>
      </c>
      <c r="Z547" s="380">
        <v>0</v>
      </c>
      <c r="AA547" s="380">
        <v>0</v>
      </c>
      <c r="AB547" s="380">
        <v>0</v>
      </c>
      <c r="AC547" s="380">
        <v>0</v>
      </c>
      <c r="AD547" s="380">
        <v>0</v>
      </c>
      <c r="AE547" s="380">
        <v>0</v>
      </c>
      <c r="AF547" s="380">
        <v>0</v>
      </c>
      <c r="AG547" s="380">
        <v>0</v>
      </c>
      <c r="AH547" s="380">
        <v>0</v>
      </c>
      <c r="AI547" s="380">
        <v>0</v>
      </c>
      <c r="AJ547" s="380">
        <v>131868.71</v>
      </c>
      <c r="AK547" s="380">
        <v>65934.36</v>
      </c>
      <c r="AL547" s="380">
        <v>0</v>
      </c>
      <c r="AN547" s="390">
        <f>I547/'Приложение 1.1'!I545</f>
        <v>0</v>
      </c>
      <c r="AO547" s="390" t="e">
        <f t="shared" si="455"/>
        <v>#DIV/0!</v>
      </c>
      <c r="AP547" s="390" t="e">
        <f t="shared" si="456"/>
        <v>#DIV/0!</v>
      </c>
      <c r="AQ547" s="390" t="e">
        <f t="shared" si="457"/>
        <v>#DIV/0!</v>
      </c>
      <c r="AR547" s="390" t="e">
        <f t="shared" si="458"/>
        <v>#DIV/0!</v>
      </c>
      <c r="AS547" s="390" t="e">
        <f t="shared" si="459"/>
        <v>#DIV/0!</v>
      </c>
      <c r="AT547" s="390" t="e">
        <f t="shared" si="460"/>
        <v>#DIV/0!</v>
      </c>
      <c r="AU547" s="390">
        <f t="shared" si="461"/>
        <v>4153.2907829534188</v>
      </c>
      <c r="AV547" s="390" t="e">
        <f t="shared" si="462"/>
        <v>#DIV/0!</v>
      </c>
      <c r="AW547" s="390" t="e">
        <f t="shared" si="463"/>
        <v>#DIV/0!</v>
      </c>
      <c r="AX547" s="390" t="e">
        <f t="shared" si="464"/>
        <v>#DIV/0!</v>
      </c>
      <c r="AY547" s="390">
        <f>AI547/'Приложение 1.1'!J545</f>
        <v>0</v>
      </c>
      <c r="AZ547" s="390">
        <v>766.59</v>
      </c>
      <c r="BA547" s="390">
        <v>2173.62</v>
      </c>
      <c r="BB547" s="390">
        <v>891.36</v>
      </c>
      <c r="BC547" s="390">
        <v>860.72</v>
      </c>
      <c r="BD547" s="390">
        <v>1699.83</v>
      </c>
      <c r="BE547" s="390">
        <v>1134.04</v>
      </c>
      <c r="BF547" s="390">
        <v>2338035</v>
      </c>
      <c r="BG547" s="390">
        <f t="shared" si="465"/>
        <v>4837.9799999999996</v>
      </c>
      <c r="BH547" s="390">
        <v>9186</v>
      </c>
      <c r="BI547" s="390">
        <v>3559.09</v>
      </c>
      <c r="BJ547" s="390">
        <v>6295.55</v>
      </c>
      <c r="BK547" s="390">
        <f t="shared" si="466"/>
        <v>934101.09</v>
      </c>
      <c r="BL547" s="391" t="str">
        <f t="shared" si="467"/>
        <v xml:space="preserve"> </v>
      </c>
      <c r="BM547" s="391" t="e">
        <f t="shared" si="468"/>
        <v>#DIV/0!</v>
      </c>
      <c r="BN547" s="391" t="e">
        <f t="shared" si="469"/>
        <v>#DIV/0!</v>
      </c>
      <c r="BO547" s="391" t="e">
        <f t="shared" si="470"/>
        <v>#DIV/0!</v>
      </c>
      <c r="BP547" s="391" t="e">
        <f t="shared" si="471"/>
        <v>#DIV/0!</v>
      </c>
      <c r="BQ547" s="391" t="e">
        <f t="shared" si="472"/>
        <v>#DIV/0!</v>
      </c>
      <c r="BR547" s="391" t="e">
        <f t="shared" si="473"/>
        <v>#DIV/0!</v>
      </c>
      <c r="BS547" s="391" t="str">
        <f t="shared" si="474"/>
        <v xml:space="preserve"> </v>
      </c>
      <c r="BT547" s="391" t="e">
        <f t="shared" si="475"/>
        <v>#DIV/0!</v>
      </c>
      <c r="BU547" s="391" t="e">
        <f t="shared" si="476"/>
        <v>#DIV/0!</v>
      </c>
      <c r="BV547" s="391" t="e">
        <f t="shared" si="477"/>
        <v>#DIV/0!</v>
      </c>
      <c r="BW547" s="391" t="str">
        <f t="shared" si="478"/>
        <v xml:space="preserve"> </v>
      </c>
      <c r="BY547" s="388">
        <f t="shared" si="479"/>
        <v>3.0048879388577006</v>
      </c>
      <c r="BZ547" s="392">
        <f t="shared" si="480"/>
        <v>1.502444083363685</v>
      </c>
      <c r="CA547" s="393">
        <f t="shared" si="481"/>
        <v>4349.3295044598608</v>
      </c>
      <c r="CB547" s="390">
        <f t="shared" si="482"/>
        <v>5055.6899999999996</v>
      </c>
      <c r="CC547" s="18" t="str">
        <f t="shared" si="483"/>
        <v xml:space="preserve"> </v>
      </c>
    </row>
    <row r="548" spans="1:82" s="26" customFormat="1" ht="9" customHeight="1">
      <c r="A548" s="368">
        <v>171</v>
      </c>
      <c r="B548" s="240" t="s">
        <v>766</v>
      </c>
      <c r="C548" s="244">
        <v>1546</v>
      </c>
      <c r="D548" s="396"/>
      <c r="E548" s="423"/>
      <c r="F548" s="423"/>
      <c r="G548" s="184">
        <f>ROUND(AB548+AJ548+AK548,2)</f>
        <v>4350434.1399999997</v>
      </c>
      <c r="H548" s="361">
        <f>I548+K548+M548+O548+Q548+S548</f>
        <v>0</v>
      </c>
      <c r="I548" s="190">
        <v>0</v>
      </c>
      <c r="J548" s="190">
        <v>0</v>
      </c>
      <c r="K548" s="190">
        <v>0</v>
      </c>
      <c r="L548" s="190">
        <v>0</v>
      </c>
      <c r="M548" s="190">
        <v>0</v>
      </c>
      <c r="N548" s="361">
        <v>0</v>
      </c>
      <c r="O548" s="361">
        <v>0</v>
      </c>
      <c r="P548" s="361">
        <v>0</v>
      </c>
      <c r="Q548" s="361">
        <v>0</v>
      </c>
      <c r="R548" s="361">
        <v>0</v>
      </c>
      <c r="S548" s="361">
        <v>0</v>
      </c>
      <c r="T548" s="103">
        <v>0</v>
      </c>
      <c r="U548" s="361">
        <v>0</v>
      </c>
      <c r="V548" s="423"/>
      <c r="W548" s="425">
        <v>0</v>
      </c>
      <c r="X548" s="361">
        <f t="shared" ref="X548" si="545">ROUND(IF(V548="СК",4852.98,5055.69)*0.955*0.73*W548,2)</f>
        <v>0</v>
      </c>
      <c r="Y548" s="380">
        <v>0</v>
      </c>
      <c r="Z548" s="380">
        <v>0</v>
      </c>
      <c r="AA548" s="380">
        <v>1060</v>
      </c>
      <c r="AB548" s="380">
        <v>4240707.5999999996</v>
      </c>
      <c r="AC548" s="380">
        <v>0</v>
      </c>
      <c r="AD548" s="380">
        <v>0</v>
      </c>
      <c r="AE548" s="380">
        <v>0</v>
      </c>
      <c r="AF548" s="380">
        <v>0</v>
      </c>
      <c r="AG548" s="380">
        <v>0</v>
      </c>
      <c r="AH548" s="380">
        <v>0</v>
      </c>
      <c r="AI548" s="380">
        <v>0</v>
      </c>
      <c r="AJ548" s="380">
        <v>73028.7</v>
      </c>
      <c r="AK548" s="380">
        <v>36697.839999999997</v>
      </c>
      <c r="AL548" s="380">
        <v>0</v>
      </c>
      <c r="AN548" s="390">
        <f>I548/'Приложение 1.1'!I546</f>
        <v>0</v>
      </c>
      <c r="AO548" s="390" t="e">
        <f t="shared" si="455"/>
        <v>#DIV/0!</v>
      </c>
      <c r="AP548" s="390" t="e">
        <f t="shared" si="456"/>
        <v>#DIV/0!</v>
      </c>
      <c r="AQ548" s="390" t="e">
        <f t="shared" si="457"/>
        <v>#DIV/0!</v>
      </c>
      <c r="AR548" s="390" t="e">
        <f t="shared" si="458"/>
        <v>#DIV/0!</v>
      </c>
      <c r="AS548" s="390" t="e">
        <f t="shared" si="459"/>
        <v>#DIV/0!</v>
      </c>
      <c r="AT548" s="390" t="e">
        <f t="shared" si="460"/>
        <v>#DIV/0!</v>
      </c>
      <c r="AU548" s="390" t="e">
        <f t="shared" si="461"/>
        <v>#DIV/0!</v>
      </c>
      <c r="AV548" s="390" t="e">
        <f t="shared" si="462"/>
        <v>#DIV/0!</v>
      </c>
      <c r="AW548" s="390">
        <f t="shared" si="463"/>
        <v>4000.6675471698109</v>
      </c>
      <c r="AX548" s="390" t="e">
        <f t="shared" si="464"/>
        <v>#DIV/0!</v>
      </c>
      <c r="AY548" s="390">
        <f>AI548/'Приложение 1.1'!J546</f>
        <v>0</v>
      </c>
      <c r="AZ548" s="390">
        <v>766.59</v>
      </c>
      <c r="BA548" s="390">
        <v>2173.62</v>
      </c>
      <c r="BB548" s="390">
        <v>891.36</v>
      </c>
      <c r="BC548" s="390">
        <v>860.72</v>
      </c>
      <c r="BD548" s="390">
        <v>1699.83</v>
      </c>
      <c r="BE548" s="390">
        <v>1134.04</v>
      </c>
      <c r="BF548" s="390">
        <v>2338035</v>
      </c>
      <c r="BG548" s="390">
        <f t="shared" si="465"/>
        <v>4644</v>
      </c>
      <c r="BH548" s="390">
        <v>9186</v>
      </c>
      <c r="BI548" s="390">
        <v>8933.67</v>
      </c>
      <c r="BJ548" s="390">
        <v>6295.55</v>
      </c>
      <c r="BK548" s="390">
        <f t="shared" si="466"/>
        <v>934101.09</v>
      </c>
      <c r="BL548" s="391" t="str">
        <f t="shared" si="467"/>
        <v xml:space="preserve"> </v>
      </c>
      <c r="BM548" s="391" t="e">
        <f t="shared" si="468"/>
        <v>#DIV/0!</v>
      </c>
      <c r="BN548" s="391" t="e">
        <f t="shared" si="469"/>
        <v>#DIV/0!</v>
      </c>
      <c r="BO548" s="391" t="e">
        <f t="shared" si="470"/>
        <v>#DIV/0!</v>
      </c>
      <c r="BP548" s="391" t="e">
        <f t="shared" si="471"/>
        <v>#DIV/0!</v>
      </c>
      <c r="BQ548" s="391" t="e">
        <f t="shared" si="472"/>
        <v>#DIV/0!</v>
      </c>
      <c r="BR548" s="391" t="e">
        <f t="shared" si="473"/>
        <v>#DIV/0!</v>
      </c>
      <c r="BS548" s="391" t="e">
        <f t="shared" si="474"/>
        <v>#DIV/0!</v>
      </c>
      <c r="BT548" s="391" t="e">
        <f t="shared" si="475"/>
        <v>#DIV/0!</v>
      </c>
      <c r="BU548" s="391" t="str">
        <f t="shared" si="476"/>
        <v xml:space="preserve"> </v>
      </c>
      <c r="BV548" s="391" t="e">
        <f t="shared" si="477"/>
        <v>#DIV/0!</v>
      </c>
      <c r="BW548" s="391" t="str">
        <f t="shared" si="478"/>
        <v xml:space="preserve"> </v>
      </c>
      <c r="BY548" s="388">
        <f t="shared" si="479"/>
        <v>1.6786531562112097</v>
      </c>
      <c r="BZ548" s="392">
        <f t="shared" si="480"/>
        <v>0.84354431808499919</v>
      </c>
      <c r="CA548" s="393" t="e">
        <f t="shared" si="481"/>
        <v>#DIV/0!</v>
      </c>
      <c r="CB548" s="390">
        <f t="shared" si="482"/>
        <v>4852.9799999999996</v>
      </c>
      <c r="CC548" s="18" t="e">
        <f t="shared" si="483"/>
        <v>#DIV/0!</v>
      </c>
    </row>
    <row r="549" spans="1:82" s="26" customFormat="1" ht="9" customHeight="1">
      <c r="A549" s="368">
        <v>172</v>
      </c>
      <c r="B549" s="240" t="s">
        <v>767</v>
      </c>
      <c r="C549" s="244">
        <v>6406.5</v>
      </c>
      <c r="D549" s="396"/>
      <c r="E549" s="423"/>
      <c r="F549" s="423"/>
      <c r="G549" s="184">
        <f t="shared" si="544"/>
        <v>7544301</v>
      </c>
      <c r="H549" s="361">
        <f>I549+K549+M549+O549+Q549+S549</f>
        <v>0</v>
      </c>
      <c r="I549" s="190">
        <v>0</v>
      </c>
      <c r="J549" s="190">
        <v>0</v>
      </c>
      <c r="K549" s="190">
        <v>0</v>
      </c>
      <c r="L549" s="190">
        <v>0</v>
      </c>
      <c r="M549" s="190">
        <v>0</v>
      </c>
      <c r="N549" s="361">
        <v>0</v>
      </c>
      <c r="O549" s="361">
        <v>0</v>
      </c>
      <c r="P549" s="361">
        <v>0</v>
      </c>
      <c r="Q549" s="361">
        <v>0</v>
      </c>
      <c r="R549" s="361">
        <v>0</v>
      </c>
      <c r="S549" s="361">
        <v>0</v>
      </c>
      <c r="T549" s="103">
        <v>0</v>
      </c>
      <c r="U549" s="361">
        <v>0</v>
      </c>
      <c r="V549" s="423" t="s">
        <v>975</v>
      </c>
      <c r="W549" s="424">
        <v>1746.7</v>
      </c>
      <c r="X549" s="361">
        <v>7261068.4000000004</v>
      </c>
      <c r="Y549" s="380">
        <v>0</v>
      </c>
      <c r="Z549" s="380">
        <v>0</v>
      </c>
      <c r="AA549" s="380">
        <v>0</v>
      </c>
      <c r="AB549" s="380">
        <v>0</v>
      </c>
      <c r="AC549" s="380">
        <v>0</v>
      </c>
      <c r="AD549" s="380">
        <v>0</v>
      </c>
      <c r="AE549" s="380">
        <v>0</v>
      </c>
      <c r="AF549" s="380">
        <v>0</v>
      </c>
      <c r="AG549" s="380">
        <v>0</v>
      </c>
      <c r="AH549" s="380">
        <v>0</v>
      </c>
      <c r="AI549" s="380">
        <v>0</v>
      </c>
      <c r="AJ549" s="380">
        <v>220993.02</v>
      </c>
      <c r="AK549" s="380">
        <v>62239.58</v>
      </c>
      <c r="AL549" s="380">
        <v>0</v>
      </c>
      <c r="AN549" s="390">
        <f>I549/'Приложение 1.1'!I547</f>
        <v>0</v>
      </c>
      <c r="AO549" s="390" t="e">
        <f t="shared" si="455"/>
        <v>#DIV/0!</v>
      </c>
      <c r="AP549" s="390" t="e">
        <f t="shared" si="456"/>
        <v>#DIV/0!</v>
      </c>
      <c r="AQ549" s="390" t="e">
        <f t="shared" si="457"/>
        <v>#DIV/0!</v>
      </c>
      <c r="AR549" s="390" t="e">
        <f t="shared" si="458"/>
        <v>#DIV/0!</v>
      </c>
      <c r="AS549" s="390" t="e">
        <f t="shared" si="459"/>
        <v>#DIV/0!</v>
      </c>
      <c r="AT549" s="390" t="e">
        <f t="shared" si="460"/>
        <v>#DIV/0!</v>
      </c>
      <c r="AU549" s="390">
        <f t="shared" si="461"/>
        <v>4157.0208965477759</v>
      </c>
      <c r="AV549" s="390" t="e">
        <f t="shared" si="462"/>
        <v>#DIV/0!</v>
      </c>
      <c r="AW549" s="390" t="e">
        <f t="shared" si="463"/>
        <v>#DIV/0!</v>
      </c>
      <c r="AX549" s="390" t="e">
        <f t="shared" si="464"/>
        <v>#DIV/0!</v>
      </c>
      <c r="AY549" s="390">
        <f>AI549/'Приложение 1.1'!J547</f>
        <v>0</v>
      </c>
      <c r="AZ549" s="390">
        <v>766.59</v>
      </c>
      <c r="BA549" s="390">
        <v>2173.62</v>
      </c>
      <c r="BB549" s="390">
        <v>891.36</v>
      </c>
      <c r="BC549" s="390">
        <v>860.72</v>
      </c>
      <c r="BD549" s="390">
        <v>1699.83</v>
      </c>
      <c r="BE549" s="390">
        <v>1134.04</v>
      </c>
      <c r="BF549" s="390">
        <v>2338035</v>
      </c>
      <c r="BG549" s="390">
        <f t="shared" si="465"/>
        <v>4837.9799999999996</v>
      </c>
      <c r="BH549" s="390">
        <v>9186</v>
      </c>
      <c r="BI549" s="390">
        <v>3559.09</v>
      </c>
      <c r="BJ549" s="390">
        <v>6295.55</v>
      </c>
      <c r="BK549" s="390">
        <f t="shared" si="466"/>
        <v>934101.09</v>
      </c>
      <c r="BL549" s="391" t="str">
        <f t="shared" si="467"/>
        <v xml:space="preserve"> </v>
      </c>
      <c r="BM549" s="391" t="e">
        <f t="shared" si="468"/>
        <v>#DIV/0!</v>
      </c>
      <c r="BN549" s="391" t="e">
        <f t="shared" si="469"/>
        <v>#DIV/0!</v>
      </c>
      <c r="BO549" s="391" t="e">
        <f t="shared" si="470"/>
        <v>#DIV/0!</v>
      </c>
      <c r="BP549" s="391" t="e">
        <f t="shared" si="471"/>
        <v>#DIV/0!</v>
      </c>
      <c r="BQ549" s="391" t="e">
        <f t="shared" si="472"/>
        <v>#DIV/0!</v>
      </c>
      <c r="BR549" s="391" t="e">
        <f t="shared" si="473"/>
        <v>#DIV/0!</v>
      </c>
      <c r="BS549" s="391" t="str">
        <f t="shared" si="474"/>
        <v xml:space="preserve"> </v>
      </c>
      <c r="BT549" s="391" t="e">
        <f t="shared" si="475"/>
        <v>#DIV/0!</v>
      </c>
      <c r="BU549" s="391" t="e">
        <f t="shared" si="476"/>
        <v>#DIV/0!</v>
      </c>
      <c r="BV549" s="391" t="e">
        <f t="shared" si="477"/>
        <v>#DIV/0!</v>
      </c>
      <c r="BW549" s="391" t="str">
        <f t="shared" si="478"/>
        <v xml:space="preserve"> </v>
      </c>
      <c r="BY549" s="388">
        <f t="shared" si="479"/>
        <v>2.9292709821625622</v>
      </c>
      <c r="BZ549" s="392">
        <f t="shared" si="480"/>
        <v>0.82498802738650012</v>
      </c>
      <c r="CA549" s="393">
        <f t="shared" si="481"/>
        <v>4319.1738707276581</v>
      </c>
      <c r="CB549" s="390">
        <f t="shared" si="482"/>
        <v>5055.6899999999996</v>
      </c>
      <c r="CC549" s="18" t="str">
        <f t="shared" si="483"/>
        <v xml:space="preserve"> </v>
      </c>
    </row>
    <row r="550" spans="1:82" s="26" customFormat="1" ht="9" customHeight="1">
      <c r="A550" s="368">
        <v>173</v>
      </c>
      <c r="B550" s="240" t="s">
        <v>768</v>
      </c>
      <c r="C550" s="244">
        <v>4277</v>
      </c>
      <c r="D550" s="396"/>
      <c r="E550" s="423"/>
      <c r="F550" s="423"/>
      <c r="G550" s="184">
        <f t="shared" si="544"/>
        <v>5146311.1900000004</v>
      </c>
      <c r="H550" s="361">
        <f t="shared" ref="H550:H558" si="546">I550+K550+M550+O550+Q550+S550</f>
        <v>0</v>
      </c>
      <c r="I550" s="190">
        <v>0</v>
      </c>
      <c r="J550" s="190">
        <v>0</v>
      </c>
      <c r="K550" s="190">
        <v>0</v>
      </c>
      <c r="L550" s="190">
        <v>0</v>
      </c>
      <c r="M550" s="190">
        <v>0</v>
      </c>
      <c r="N550" s="361">
        <v>0</v>
      </c>
      <c r="O550" s="361">
        <v>0</v>
      </c>
      <c r="P550" s="361">
        <v>0</v>
      </c>
      <c r="Q550" s="361">
        <v>0</v>
      </c>
      <c r="R550" s="361">
        <v>0</v>
      </c>
      <c r="S550" s="361">
        <v>0</v>
      </c>
      <c r="T550" s="103">
        <v>0</v>
      </c>
      <c r="U550" s="361">
        <v>0</v>
      </c>
      <c r="V550" s="423" t="s">
        <v>975</v>
      </c>
      <c r="W550" s="424">
        <v>1213</v>
      </c>
      <c r="X550" s="361">
        <v>4975044.4000000004</v>
      </c>
      <c r="Y550" s="380">
        <v>0</v>
      </c>
      <c r="Z550" s="380">
        <v>0</v>
      </c>
      <c r="AA550" s="380">
        <v>0</v>
      </c>
      <c r="AB550" s="380">
        <v>0</v>
      </c>
      <c r="AC550" s="380">
        <v>0</v>
      </c>
      <c r="AD550" s="380">
        <v>0</v>
      </c>
      <c r="AE550" s="380">
        <v>0</v>
      </c>
      <c r="AF550" s="380">
        <v>0</v>
      </c>
      <c r="AG550" s="380">
        <v>0</v>
      </c>
      <c r="AH550" s="380">
        <v>0</v>
      </c>
      <c r="AI550" s="380">
        <v>0</v>
      </c>
      <c r="AJ550" s="380">
        <v>133631.38</v>
      </c>
      <c r="AK550" s="380">
        <v>37635.410000000003</v>
      </c>
      <c r="AL550" s="380">
        <v>0</v>
      </c>
      <c r="AN550" s="390">
        <f>I550/'Приложение 1.1'!I548</f>
        <v>0</v>
      </c>
      <c r="AO550" s="390" t="e">
        <f t="shared" si="455"/>
        <v>#DIV/0!</v>
      </c>
      <c r="AP550" s="390" t="e">
        <f t="shared" si="456"/>
        <v>#DIV/0!</v>
      </c>
      <c r="AQ550" s="390" t="e">
        <f t="shared" si="457"/>
        <v>#DIV/0!</v>
      </c>
      <c r="AR550" s="390" t="e">
        <f t="shared" si="458"/>
        <v>#DIV/0!</v>
      </c>
      <c r="AS550" s="390" t="e">
        <f t="shared" si="459"/>
        <v>#DIV/0!</v>
      </c>
      <c r="AT550" s="390" t="e">
        <f t="shared" si="460"/>
        <v>#DIV/0!</v>
      </c>
      <c r="AU550" s="390">
        <f t="shared" si="461"/>
        <v>4101.4380873866448</v>
      </c>
      <c r="AV550" s="390" t="e">
        <f t="shared" si="462"/>
        <v>#DIV/0!</v>
      </c>
      <c r="AW550" s="390" t="e">
        <f t="shared" si="463"/>
        <v>#DIV/0!</v>
      </c>
      <c r="AX550" s="390" t="e">
        <f t="shared" si="464"/>
        <v>#DIV/0!</v>
      </c>
      <c r="AY550" s="390">
        <f>AI550/'Приложение 1.1'!J548</f>
        <v>0</v>
      </c>
      <c r="AZ550" s="390">
        <v>766.59</v>
      </c>
      <c r="BA550" s="390">
        <v>2173.62</v>
      </c>
      <c r="BB550" s="390">
        <v>891.36</v>
      </c>
      <c r="BC550" s="390">
        <v>860.72</v>
      </c>
      <c r="BD550" s="390">
        <v>1699.83</v>
      </c>
      <c r="BE550" s="390">
        <v>1134.04</v>
      </c>
      <c r="BF550" s="390">
        <v>2338035</v>
      </c>
      <c r="BG550" s="390">
        <f t="shared" si="465"/>
        <v>4837.9799999999996</v>
      </c>
      <c r="BH550" s="390">
        <v>9186</v>
      </c>
      <c r="BI550" s="390">
        <v>3559.09</v>
      </c>
      <c r="BJ550" s="390">
        <v>6295.55</v>
      </c>
      <c r="BK550" s="390">
        <f t="shared" si="466"/>
        <v>934101.09</v>
      </c>
      <c r="BL550" s="391" t="str">
        <f t="shared" si="467"/>
        <v xml:space="preserve"> </v>
      </c>
      <c r="BM550" s="391" t="e">
        <f t="shared" si="468"/>
        <v>#DIV/0!</v>
      </c>
      <c r="BN550" s="391" t="e">
        <f t="shared" si="469"/>
        <v>#DIV/0!</v>
      </c>
      <c r="BO550" s="391" t="e">
        <f t="shared" si="470"/>
        <v>#DIV/0!</v>
      </c>
      <c r="BP550" s="391" t="e">
        <f t="shared" si="471"/>
        <v>#DIV/0!</v>
      </c>
      <c r="BQ550" s="391" t="e">
        <f t="shared" si="472"/>
        <v>#DIV/0!</v>
      </c>
      <c r="BR550" s="391" t="e">
        <f t="shared" si="473"/>
        <v>#DIV/0!</v>
      </c>
      <c r="BS550" s="391" t="str">
        <f t="shared" si="474"/>
        <v xml:space="preserve"> </v>
      </c>
      <c r="BT550" s="391" t="e">
        <f t="shared" si="475"/>
        <v>#DIV/0!</v>
      </c>
      <c r="BU550" s="391" t="e">
        <f t="shared" si="476"/>
        <v>#DIV/0!</v>
      </c>
      <c r="BV550" s="391" t="e">
        <f t="shared" si="477"/>
        <v>#DIV/0!</v>
      </c>
      <c r="BW550" s="391" t="str">
        <f t="shared" si="478"/>
        <v xml:space="preserve"> </v>
      </c>
      <c r="BY550" s="388">
        <f t="shared" si="479"/>
        <v>2.5966439856894854</v>
      </c>
      <c r="BZ550" s="392">
        <f t="shared" si="480"/>
        <v>0.73130847728623272</v>
      </c>
      <c r="CA550" s="393">
        <f t="shared" si="481"/>
        <v>4242.6308244023085</v>
      </c>
      <c r="CB550" s="390">
        <f t="shared" si="482"/>
        <v>5055.6899999999996</v>
      </c>
      <c r="CC550" s="18" t="str">
        <f t="shared" si="483"/>
        <v xml:space="preserve"> </v>
      </c>
    </row>
    <row r="551" spans="1:82" s="26" customFormat="1" ht="9" customHeight="1">
      <c r="A551" s="368">
        <v>174</v>
      </c>
      <c r="B551" s="240" t="s">
        <v>769</v>
      </c>
      <c r="C551" s="244">
        <v>2490.1</v>
      </c>
      <c r="D551" s="396"/>
      <c r="E551" s="423"/>
      <c r="F551" s="423"/>
      <c r="G551" s="184">
        <f t="shared" si="544"/>
        <v>1947962.85</v>
      </c>
      <c r="H551" s="361">
        <f t="shared" si="546"/>
        <v>0</v>
      </c>
      <c r="I551" s="190">
        <v>0</v>
      </c>
      <c r="J551" s="190">
        <v>0</v>
      </c>
      <c r="K551" s="190">
        <v>0</v>
      </c>
      <c r="L551" s="190">
        <v>0</v>
      </c>
      <c r="M551" s="190">
        <v>0</v>
      </c>
      <c r="N551" s="361">
        <v>0</v>
      </c>
      <c r="O551" s="361">
        <v>0</v>
      </c>
      <c r="P551" s="361">
        <v>0</v>
      </c>
      <c r="Q551" s="361">
        <v>0</v>
      </c>
      <c r="R551" s="361">
        <v>0</v>
      </c>
      <c r="S551" s="361">
        <v>0</v>
      </c>
      <c r="T551" s="103">
        <v>0</v>
      </c>
      <c r="U551" s="361">
        <v>0</v>
      </c>
      <c r="V551" s="423" t="s">
        <v>975</v>
      </c>
      <c r="W551" s="424">
        <v>694</v>
      </c>
      <c r="X551" s="361">
        <v>1812293.4</v>
      </c>
      <c r="Y551" s="380">
        <v>0</v>
      </c>
      <c r="Z551" s="380">
        <v>0</v>
      </c>
      <c r="AA551" s="380">
        <v>0</v>
      </c>
      <c r="AB551" s="380">
        <v>0</v>
      </c>
      <c r="AC551" s="380">
        <v>0</v>
      </c>
      <c r="AD551" s="380">
        <v>0</v>
      </c>
      <c r="AE551" s="380">
        <v>0</v>
      </c>
      <c r="AF551" s="380">
        <v>0</v>
      </c>
      <c r="AG551" s="380">
        <v>0</v>
      </c>
      <c r="AH551" s="380">
        <v>0</v>
      </c>
      <c r="AI551" s="380">
        <v>0</v>
      </c>
      <c r="AJ551" s="380">
        <v>90446.3</v>
      </c>
      <c r="AK551" s="380">
        <v>45223.15</v>
      </c>
      <c r="AL551" s="380">
        <v>0</v>
      </c>
      <c r="AN551" s="390">
        <f>I551/'Приложение 1.1'!I549</f>
        <v>0</v>
      </c>
      <c r="AO551" s="390" t="e">
        <f t="shared" si="455"/>
        <v>#DIV/0!</v>
      </c>
      <c r="AP551" s="390" t="e">
        <f t="shared" si="456"/>
        <v>#DIV/0!</v>
      </c>
      <c r="AQ551" s="390" t="e">
        <f t="shared" si="457"/>
        <v>#DIV/0!</v>
      </c>
      <c r="AR551" s="390" t="e">
        <f t="shared" si="458"/>
        <v>#DIV/0!</v>
      </c>
      <c r="AS551" s="390" t="e">
        <f t="shared" si="459"/>
        <v>#DIV/0!</v>
      </c>
      <c r="AT551" s="390" t="e">
        <f t="shared" si="460"/>
        <v>#DIV/0!</v>
      </c>
      <c r="AU551" s="390">
        <f t="shared" si="461"/>
        <v>2611.3737752161383</v>
      </c>
      <c r="AV551" s="390" t="e">
        <f t="shared" si="462"/>
        <v>#DIV/0!</v>
      </c>
      <c r="AW551" s="390" t="e">
        <f t="shared" si="463"/>
        <v>#DIV/0!</v>
      </c>
      <c r="AX551" s="390" t="e">
        <f t="shared" si="464"/>
        <v>#DIV/0!</v>
      </c>
      <c r="AY551" s="390">
        <f>AI551/'Приложение 1.1'!J549</f>
        <v>0</v>
      </c>
      <c r="AZ551" s="390">
        <v>766.59</v>
      </c>
      <c r="BA551" s="390">
        <v>2173.62</v>
      </c>
      <c r="BB551" s="390">
        <v>891.36</v>
      </c>
      <c r="BC551" s="390">
        <v>860.72</v>
      </c>
      <c r="BD551" s="390">
        <v>1699.83</v>
      </c>
      <c r="BE551" s="390">
        <v>1134.04</v>
      </c>
      <c r="BF551" s="390">
        <v>2338035</v>
      </c>
      <c r="BG551" s="390">
        <f t="shared" si="465"/>
        <v>4837.9799999999996</v>
      </c>
      <c r="BH551" s="390">
        <v>9186</v>
      </c>
      <c r="BI551" s="390">
        <v>3559.09</v>
      </c>
      <c r="BJ551" s="390">
        <v>6295.55</v>
      </c>
      <c r="BK551" s="390">
        <f t="shared" si="466"/>
        <v>934101.09</v>
      </c>
      <c r="BL551" s="391" t="str">
        <f t="shared" si="467"/>
        <v xml:space="preserve"> </v>
      </c>
      <c r="BM551" s="391" t="e">
        <f t="shared" si="468"/>
        <v>#DIV/0!</v>
      </c>
      <c r="BN551" s="391" t="e">
        <f t="shared" si="469"/>
        <v>#DIV/0!</v>
      </c>
      <c r="BO551" s="391" t="e">
        <f t="shared" si="470"/>
        <v>#DIV/0!</v>
      </c>
      <c r="BP551" s="391" t="e">
        <f t="shared" si="471"/>
        <v>#DIV/0!</v>
      </c>
      <c r="BQ551" s="391" t="e">
        <f t="shared" si="472"/>
        <v>#DIV/0!</v>
      </c>
      <c r="BR551" s="391" t="e">
        <f t="shared" si="473"/>
        <v>#DIV/0!</v>
      </c>
      <c r="BS551" s="391" t="str">
        <f t="shared" si="474"/>
        <v xml:space="preserve"> </v>
      </c>
      <c r="BT551" s="391" t="e">
        <f t="shared" si="475"/>
        <v>#DIV/0!</v>
      </c>
      <c r="BU551" s="391" t="e">
        <f t="shared" si="476"/>
        <v>#DIV/0!</v>
      </c>
      <c r="BV551" s="391" t="e">
        <f t="shared" si="477"/>
        <v>#DIV/0!</v>
      </c>
      <c r="BW551" s="391" t="str">
        <f t="shared" si="478"/>
        <v xml:space="preserve"> </v>
      </c>
      <c r="BY551" s="388">
        <f t="shared" si="479"/>
        <v>4.6431224291572093</v>
      </c>
      <c r="BZ551" s="392">
        <f t="shared" si="480"/>
        <v>2.3215612145786046</v>
      </c>
      <c r="CA551" s="393">
        <f t="shared" si="481"/>
        <v>2806.8628962536022</v>
      </c>
      <c r="CB551" s="390">
        <f t="shared" si="482"/>
        <v>5055.6899999999996</v>
      </c>
      <c r="CC551" s="18" t="str">
        <f t="shared" si="483"/>
        <v xml:space="preserve"> </v>
      </c>
    </row>
    <row r="552" spans="1:82" s="26" customFormat="1" ht="9" customHeight="1">
      <c r="A552" s="368">
        <v>175</v>
      </c>
      <c r="B552" s="240" t="s">
        <v>770</v>
      </c>
      <c r="C552" s="244">
        <v>5272</v>
      </c>
      <c r="D552" s="396"/>
      <c r="E552" s="423"/>
      <c r="F552" s="423"/>
      <c r="G552" s="184">
        <f>ROUND(H552+AI552+AJ552+AK552,2)</f>
        <v>7051966.04</v>
      </c>
      <c r="H552" s="361">
        <f t="shared" si="546"/>
        <v>6456741.7999999998</v>
      </c>
      <c r="I552" s="190">
        <v>0</v>
      </c>
      <c r="J552" s="190">
        <v>3122</v>
      </c>
      <c r="K552" s="190">
        <v>3327179</v>
      </c>
      <c r="L552" s="190">
        <v>0</v>
      </c>
      <c r="M552" s="190">
        <v>0</v>
      </c>
      <c r="N552" s="361">
        <v>795</v>
      </c>
      <c r="O552" s="361">
        <v>599899.19999999995</v>
      </c>
      <c r="P552" s="361">
        <v>1936.21</v>
      </c>
      <c r="Q552" s="361">
        <v>1626197</v>
      </c>
      <c r="R552" s="361">
        <v>1050.54</v>
      </c>
      <c r="S552" s="361">
        <v>903466.6</v>
      </c>
      <c r="T552" s="103">
        <v>0</v>
      </c>
      <c r="U552" s="361">
        <v>0</v>
      </c>
      <c r="V552" s="423"/>
      <c r="W552" s="424">
        <v>0</v>
      </c>
      <c r="X552" s="361">
        <v>0</v>
      </c>
      <c r="Y552" s="380">
        <v>0</v>
      </c>
      <c r="Z552" s="380">
        <v>0</v>
      </c>
      <c r="AA552" s="380">
        <v>0</v>
      </c>
      <c r="AB552" s="380">
        <v>0</v>
      </c>
      <c r="AC552" s="380">
        <v>0</v>
      </c>
      <c r="AD552" s="380">
        <v>0</v>
      </c>
      <c r="AE552" s="380">
        <v>0</v>
      </c>
      <c r="AF552" s="380">
        <v>0</v>
      </c>
      <c r="AG552" s="380">
        <v>0</v>
      </c>
      <c r="AH552" s="380">
        <v>0</v>
      </c>
      <c r="AI552" s="361">
        <v>369598.6</v>
      </c>
      <c r="AJ552" s="380">
        <v>150165.56</v>
      </c>
      <c r="AK552" s="380">
        <v>75460.08</v>
      </c>
      <c r="AL552" s="380">
        <v>0</v>
      </c>
      <c r="AN552" s="390">
        <f>I552/'Приложение 1.1'!I550</f>
        <v>0</v>
      </c>
      <c r="AO552" s="390">
        <f t="shared" si="455"/>
        <v>1065.7203715566943</v>
      </c>
      <c r="AP552" s="390" t="e">
        <f t="shared" si="456"/>
        <v>#DIV/0!</v>
      </c>
      <c r="AQ552" s="390">
        <f t="shared" si="457"/>
        <v>754.59018867924522</v>
      </c>
      <c r="AR552" s="390">
        <f t="shared" si="458"/>
        <v>839.88668584502716</v>
      </c>
      <c r="AS552" s="390">
        <f t="shared" si="459"/>
        <v>860.00209416109806</v>
      </c>
      <c r="AT552" s="390" t="e">
        <f t="shared" si="460"/>
        <v>#DIV/0!</v>
      </c>
      <c r="AU552" s="390" t="e">
        <f t="shared" si="461"/>
        <v>#DIV/0!</v>
      </c>
      <c r="AV552" s="390" t="e">
        <f t="shared" si="462"/>
        <v>#DIV/0!</v>
      </c>
      <c r="AW552" s="390" t="e">
        <f t="shared" si="463"/>
        <v>#DIV/0!</v>
      </c>
      <c r="AX552" s="390" t="e">
        <f t="shared" si="464"/>
        <v>#DIV/0!</v>
      </c>
      <c r="AY552" s="390">
        <f>AI552/'Приложение 1.1'!J550</f>
        <v>70.105955993930195</v>
      </c>
      <c r="AZ552" s="390">
        <v>766.59</v>
      </c>
      <c r="BA552" s="390">
        <v>2173.62</v>
      </c>
      <c r="BB552" s="390">
        <v>891.36</v>
      </c>
      <c r="BC552" s="390">
        <v>860.72</v>
      </c>
      <c r="BD552" s="390">
        <v>1699.83</v>
      </c>
      <c r="BE552" s="390">
        <v>1134.04</v>
      </c>
      <c r="BF552" s="390">
        <v>2338035</v>
      </c>
      <c r="BG552" s="390">
        <f t="shared" si="465"/>
        <v>4644</v>
      </c>
      <c r="BH552" s="390">
        <v>9186</v>
      </c>
      <c r="BI552" s="390">
        <v>3559.09</v>
      </c>
      <c r="BJ552" s="390">
        <v>6295.55</v>
      </c>
      <c r="BK552" s="390">
        <f t="shared" si="466"/>
        <v>934101.09</v>
      </c>
      <c r="BL552" s="391" t="str">
        <f t="shared" si="467"/>
        <v xml:space="preserve"> </v>
      </c>
      <c r="BM552" s="391" t="str">
        <f t="shared" si="468"/>
        <v xml:space="preserve"> </v>
      </c>
      <c r="BN552" s="391" t="e">
        <f t="shared" si="469"/>
        <v>#DIV/0!</v>
      </c>
      <c r="BO552" s="391" t="str">
        <f t="shared" si="470"/>
        <v xml:space="preserve"> </v>
      </c>
      <c r="BP552" s="391" t="str">
        <f t="shared" si="471"/>
        <v xml:space="preserve"> </v>
      </c>
      <c r="BQ552" s="391" t="str">
        <f t="shared" si="472"/>
        <v xml:space="preserve"> </v>
      </c>
      <c r="BR552" s="391" t="e">
        <f t="shared" si="473"/>
        <v>#DIV/0!</v>
      </c>
      <c r="BS552" s="391" t="e">
        <f t="shared" si="474"/>
        <v>#DIV/0!</v>
      </c>
      <c r="BT552" s="391" t="e">
        <f t="shared" si="475"/>
        <v>#DIV/0!</v>
      </c>
      <c r="BU552" s="391" t="e">
        <f t="shared" si="476"/>
        <v>#DIV/0!</v>
      </c>
      <c r="BV552" s="391" t="e">
        <f t="shared" si="477"/>
        <v>#DIV/0!</v>
      </c>
      <c r="BW552" s="391" t="str">
        <f t="shared" si="478"/>
        <v xml:space="preserve"> </v>
      </c>
      <c r="BY552" s="388">
        <f t="shared" si="479"/>
        <v>2.1294141115858238</v>
      </c>
      <c r="BZ552" s="392">
        <f t="shared" si="480"/>
        <v>1.0700573368047588</v>
      </c>
      <c r="CA552" s="393" t="e">
        <f t="shared" si="481"/>
        <v>#DIV/0!</v>
      </c>
      <c r="CB552" s="390">
        <f t="shared" si="482"/>
        <v>4852.9799999999996</v>
      </c>
      <c r="CC552" s="18" t="e">
        <f t="shared" si="483"/>
        <v>#DIV/0!</v>
      </c>
    </row>
    <row r="553" spans="1:82" s="26" customFormat="1" ht="9" customHeight="1">
      <c r="A553" s="368">
        <v>176</v>
      </c>
      <c r="B553" s="240" t="s">
        <v>771</v>
      </c>
      <c r="C553" s="244">
        <v>858.2</v>
      </c>
      <c r="D553" s="396"/>
      <c r="E553" s="423"/>
      <c r="F553" s="423"/>
      <c r="G553" s="184">
        <f t="shared" si="544"/>
        <v>2601079.75</v>
      </c>
      <c r="H553" s="361">
        <f t="shared" si="546"/>
        <v>0</v>
      </c>
      <c r="I553" s="190">
        <v>0</v>
      </c>
      <c r="J553" s="190">
        <v>0</v>
      </c>
      <c r="K553" s="190">
        <v>0</v>
      </c>
      <c r="L553" s="190">
        <v>0</v>
      </c>
      <c r="M553" s="190">
        <v>0</v>
      </c>
      <c r="N553" s="361">
        <v>0</v>
      </c>
      <c r="O553" s="361">
        <v>0</v>
      </c>
      <c r="P553" s="361">
        <v>0</v>
      </c>
      <c r="Q553" s="361">
        <v>0</v>
      </c>
      <c r="R553" s="361">
        <v>0</v>
      </c>
      <c r="S553" s="361">
        <v>0</v>
      </c>
      <c r="T553" s="103">
        <v>0</v>
      </c>
      <c r="U553" s="361">
        <v>0</v>
      </c>
      <c r="V553" s="423" t="s">
        <v>975</v>
      </c>
      <c r="W553" s="424">
        <v>700</v>
      </c>
      <c r="X553" s="361">
        <v>2491354.4</v>
      </c>
      <c r="Y553" s="380">
        <v>0</v>
      </c>
      <c r="Z553" s="380">
        <v>0</v>
      </c>
      <c r="AA553" s="380">
        <v>0</v>
      </c>
      <c r="AB553" s="380">
        <v>0</v>
      </c>
      <c r="AC553" s="380">
        <v>0</v>
      </c>
      <c r="AD553" s="380">
        <v>0</v>
      </c>
      <c r="AE553" s="380">
        <v>0</v>
      </c>
      <c r="AF553" s="380">
        <v>0</v>
      </c>
      <c r="AG553" s="380">
        <v>0</v>
      </c>
      <c r="AH553" s="380">
        <v>0</v>
      </c>
      <c r="AI553" s="380">
        <v>0</v>
      </c>
      <c r="AJ553" s="380">
        <v>73150.23</v>
      </c>
      <c r="AK553" s="380">
        <v>36575.120000000003</v>
      </c>
      <c r="AL553" s="380">
        <v>0</v>
      </c>
      <c r="AN553" s="390">
        <f>I553/'Приложение 1.1'!I551</f>
        <v>0</v>
      </c>
      <c r="AO553" s="390" t="e">
        <f t="shared" si="455"/>
        <v>#DIV/0!</v>
      </c>
      <c r="AP553" s="390" t="e">
        <f t="shared" si="456"/>
        <v>#DIV/0!</v>
      </c>
      <c r="AQ553" s="390" t="e">
        <f t="shared" si="457"/>
        <v>#DIV/0!</v>
      </c>
      <c r="AR553" s="390" t="e">
        <f t="shared" si="458"/>
        <v>#DIV/0!</v>
      </c>
      <c r="AS553" s="390" t="e">
        <f t="shared" si="459"/>
        <v>#DIV/0!</v>
      </c>
      <c r="AT553" s="390" t="e">
        <f t="shared" si="460"/>
        <v>#DIV/0!</v>
      </c>
      <c r="AU553" s="390">
        <f t="shared" si="461"/>
        <v>3559.0777142857141</v>
      </c>
      <c r="AV553" s="390" t="e">
        <f t="shared" si="462"/>
        <v>#DIV/0!</v>
      </c>
      <c r="AW553" s="390" t="e">
        <f t="shared" si="463"/>
        <v>#DIV/0!</v>
      </c>
      <c r="AX553" s="390" t="e">
        <f t="shared" si="464"/>
        <v>#DIV/0!</v>
      </c>
      <c r="AY553" s="390">
        <f>AI553/'Приложение 1.1'!J551</f>
        <v>0</v>
      </c>
      <c r="AZ553" s="390">
        <v>766.59</v>
      </c>
      <c r="BA553" s="390">
        <v>2173.62</v>
      </c>
      <c r="BB553" s="390">
        <v>891.36</v>
      </c>
      <c r="BC553" s="390">
        <v>860.72</v>
      </c>
      <c r="BD553" s="390">
        <v>1699.83</v>
      </c>
      <c r="BE553" s="390">
        <v>1134.04</v>
      </c>
      <c r="BF553" s="390">
        <v>2338035</v>
      </c>
      <c r="BG553" s="390">
        <f t="shared" si="465"/>
        <v>4837.9799999999996</v>
      </c>
      <c r="BH553" s="390">
        <v>9186</v>
      </c>
      <c r="BI553" s="390">
        <v>3559.09</v>
      </c>
      <c r="BJ553" s="390">
        <v>6295.55</v>
      </c>
      <c r="BK553" s="390">
        <f t="shared" si="466"/>
        <v>934101.09</v>
      </c>
      <c r="BL553" s="391" t="str">
        <f t="shared" si="467"/>
        <v xml:space="preserve"> </v>
      </c>
      <c r="BM553" s="391" t="e">
        <f t="shared" si="468"/>
        <v>#DIV/0!</v>
      </c>
      <c r="BN553" s="391" t="e">
        <f t="shared" si="469"/>
        <v>#DIV/0!</v>
      </c>
      <c r="BO553" s="391" t="e">
        <f t="shared" si="470"/>
        <v>#DIV/0!</v>
      </c>
      <c r="BP553" s="391" t="e">
        <f t="shared" si="471"/>
        <v>#DIV/0!</v>
      </c>
      <c r="BQ553" s="391" t="e">
        <f t="shared" si="472"/>
        <v>#DIV/0!</v>
      </c>
      <c r="BR553" s="391" t="e">
        <f t="shared" si="473"/>
        <v>#DIV/0!</v>
      </c>
      <c r="BS553" s="391" t="str">
        <f t="shared" si="474"/>
        <v xml:space="preserve"> </v>
      </c>
      <c r="BT553" s="391" t="e">
        <f t="shared" si="475"/>
        <v>#DIV/0!</v>
      </c>
      <c r="BU553" s="391" t="e">
        <f t="shared" si="476"/>
        <v>#DIV/0!</v>
      </c>
      <c r="BV553" s="391" t="e">
        <f t="shared" si="477"/>
        <v>#DIV/0!</v>
      </c>
      <c r="BW553" s="391" t="str">
        <f t="shared" si="478"/>
        <v xml:space="preserve"> </v>
      </c>
      <c r="BY553" s="388">
        <f t="shared" si="479"/>
        <v>2.81230246785013</v>
      </c>
      <c r="BZ553" s="392">
        <f t="shared" si="480"/>
        <v>1.4061514261529275</v>
      </c>
      <c r="CA553" s="393">
        <f t="shared" si="481"/>
        <v>3715.8282142857142</v>
      </c>
      <c r="CB553" s="390">
        <f t="shared" si="482"/>
        <v>5055.6899999999996</v>
      </c>
      <c r="CC553" s="18" t="str">
        <f t="shared" si="483"/>
        <v xml:space="preserve"> </v>
      </c>
    </row>
    <row r="554" spans="1:82" s="26" customFormat="1" ht="9" customHeight="1">
      <c r="A554" s="368">
        <v>177</v>
      </c>
      <c r="B554" s="240" t="s">
        <v>772</v>
      </c>
      <c r="C554" s="244">
        <v>1831.8</v>
      </c>
      <c r="D554" s="396"/>
      <c r="E554" s="423"/>
      <c r="F554" s="423"/>
      <c r="G554" s="184">
        <f t="shared" si="544"/>
        <v>3865405.65</v>
      </c>
      <c r="H554" s="361">
        <f t="shared" si="546"/>
        <v>0</v>
      </c>
      <c r="I554" s="190">
        <v>0</v>
      </c>
      <c r="J554" s="190">
        <v>0</v>
      </c>
      <c r="K554" s="190">
        <v>0</v>
      </c>
      <c r="L554" s="190">
        <v>0</v>
      </c>
      <c r="M554" s="190">
        <v>0</v>
      </c>
      <c r="N554" s="361">
        <v>0</v>
      </c>
      <c r="O554" s="361">
        <v>0</v>
      </c>
      <c r="P554" s="361">
        <v>0</v>
      </c>
      <c r="Q554" s="361">
        <v>0</v>
      </c>
      <c r="R554" s="361">
        <v>0</v>
      </c>
      <c r="S554" s="361">
        <v>0</v>
      </c>
      <c r="T554" s="103">
        <v>0</v>
      </c>
      <c r="U554" s="361">
        <v>0</v>
      </c>
      <c r="V554" s="423" t="s">
        <v>976</v>
      </c>
      <c r="W554" s="424">
        <v>1096.2</v>
      </c>
      <c r="X554" s="361">
        <v>3759950.2</v>
      </c>
      <c r="Y554" s="380">
        <v>0</v>
      </c>
      <c r="Z554" s="380">
        <v>0</v>
      </c>
      <c r="AA554" s="380">
        <v>0</v>
      </c>
      <c r="AB554" s="380">
        <v>0</v>
      </c>
      <c r="AC554" s="380">
        <v>0</v>
      </c>
      <c r="AD554" s="380">
        <v>0</v>
      </c>
      <c r="AE554" s="380">
        <v>0</v>
      </c>
      <c r="AF554" s="380">
        <v>0</v>
      </c>
      <c r="AG554" s="380">
        <v>0</v>
      </c>
      <c r="AH554" s="380">
        <v>0</v>
      </c>
      <c r="AI554" s="380">
        <v>0</v>
      </c>
      <c r="AJ554" s="380">
        <v>69210.83</v>
      </c>
      <c r="AK554" s="380">
        <v>36244.620000000003</v>
      </c>
      <c r="AL554" s="380">
        <v>0</v>
      </c>
      <c r="AN554" s="390">
        <f>I554/'Приложение 1.1'!I552</f>
        <v>0</v>
      </c>
      <c r="AO554" s="390" t="e">
        <f t="shared" si="455"/>
        <v>#DIV/0!</v>
      </c>
      <c r="AP554" s="390" t="e">
        <f t="shared" si="456"/>
        <v>#DIV/0!</v>
      </c>
      <c r="AQ554" s="390" t="e">
        <f t="shared" si="457"/>
        <v>#DIV/0!</v>
      </c>
      <c r="AR554" s="390" t="e">
        <f t="shared" si="458"/>
        <v>#DIV/0!</v>
      </c>
      <c r="AS554" s="390" t="e">
        <f t="shared" si="459"/>
        <v>#DIV/0!</v>
      </c>
      <c r="AT554" s="390" t="e">
        <f t="shared" si="460"/>
        <v>#DIV/0!</v>
      </c>
      <c r="AU554" s="390">
        <f t="shared" si="461"/>
        <v>3429.9855865717936</v>
      </c>
      <c r="AV554" s="390" t="e">
        <f t="shared" si="462"/>
        <v>#DIV/0!</v>
      </c>
      <c r="AW554" s="390" t="e">
        <f t="shared" si="463"/>
        <v>#DIV/0!</v>
      </c>
      <c r="AX554" s="390" t="e">
        <f t="shared" si="464"/>
        <v>#DIV/0!</v>
      </c>
      <c r="AY554" s="390">
        <f>AI554/'Приложение 1.1'!J552</f>
        <v>0</v>
      </c>
      <c r="AZ554" s="390">
        <v>766.59</v>
      </c>
      <c r="BA554" s="390">
        <v>2173.62</v>
      </c>
      <c r="BB554" s="390">
        <v>891.36</v>
      </c>
      <c r="BC554" s="390">
        <v>860.72</v>
      </c>
      <c r="BD554" s="390">
        <v>1699.83</v>
      </c>
      <c r="BE554" s="390">
        <v>1134.04</v>
      </c>
      <c r="BF554" s="390">
        <v>2338035</v>
      </c>
      <c r="BG554" s="390">
        <f t="shared" si="465"/>
        <v>4644</v>
      </c>
      <c r="BH554" s="390">
        <v>9186</v>
      </c>
      <c r="BI554" s="390">
        <v>3559.09</v>
      </c>
      <c r="BJ554" s="390">
        <v>6295.55</v>
      </c>
      <c r="BK554" s="390">
        <f t="shared" si="466"/>
        <v>934101.09</v>
      </c>
      <c r="BL554" s="391" t="str">
        <f t="shared" si="467"/>
        <v xml:space="preserve"> </v>
      </c>
      <c r="BM554" s="391" t="e">
        <f t="shared" si="468"/>
        <v>#DIV/0!</v>
      </c>
      <c r="BN554" s="391" t="e">
        <f t="shared" si="469"/>
        <v>#DIV/0!</v>
      </c>
      <c r="BO554" s="391" t="e">
        <f t="shared" si="470"/>
        <v>#DIV/0!</v>
      </c>
      <c r="BP554" s="391" t="e">
        <f t="shared" si="471"/>
        <v>#DIV/0!</v>
      </c>
      <c r="BQ554" s="391" t="e">
        <f t="shared" si="472"/>
        <v>#DIV/0!</v>
      </c>
      <c r="BR554" s="391" t="e">
        <f t="shared" si="473"/>
        <v>#DIV/0!</v>
      </c>
      <c r="BS554" s="391" t="str">
        <f t="shared" si="474"/>
        <v xml:space="preserve"> </v>
      </c>
      <c r="BT554" s="391" t="e">
        <f t="shared" si="475"/>
        <v>#DIV/0!</v>
      </c>
      <c r="BU554" s="391" t="e">
        <f t="shared" si="476"/>
        <v>#DIV/0!</v>
      </c>
      <c r="BV554" s="391" t="e">
        <f t="shared" si="477"/>
        <v>#DIV/0!</v>
      </c>
      <c r="BW554" s="391" t="str">
        <f t="shared" si="478"/>
        <v xml:space="preserve"> </v>
      </c>
      <c r="BY554" s="388">
        <f t="shared" si="479"/>
        <v>1.7905191916920804</v>
      </c>
      <c r="BZ554" s="392">
        <f t="shared" si="480"/>
        <v>0.93766665860800413</v>
      </c>
      <c r="CA554" s="393">
        <f t="shared" si="481"/>
        <v>3526.1865079365075</v>
      </c>
      <c r="CB554" s="390">
        <f t="shared" si="482"/>
        <v>4852.9799999999996</v>
      </c>
      <c r="CC554" s="18" t="str">
        <f t="shared" si="483"/>
        <v xml:space="preserve"> </v>
      </c>
    </row>
    <row r="555" spans="1:82" s="26" customFormat="1" ht="9" customHeight="1">
      <c r="A555" s="368">
        <v>178</v>
      </c>
      <c r="B555" s="240" t="s">
        <v>773</v>
      </c>
      <c r="C555" s="244">
        <v>5704.3</v>
      </c>
      <c r="D555" s="396"/>
      <c r="E555" s="423"/>
      <c r="F555" s="423"/>
      <c r="G555" s="184">
        <f t="shared" si="544"/>
        <v>3381560.37</v>
      </c>
      <c r="H555" s="361">
        <f t="shared" si="546"/>
        <v>0</v>
      </c>
      <c r="I555" s="190">
        <v>0</v>
      </c>
      <c r="J555" s="190">
        <v>0</v>
      </c>
      <c r="K555" s="190">
        <v>0</v>
      </c>
      <c r="L555" s="190">
        <v>0</v>
      </c>
      <c r="M555" s="190">
        <v>0</v>
      </c>
      <c r="N555" s="361">
        <v>0</v>
      </c>
      <c r="O555" s="361">
        <v>0</v>
      </c>
      <c r="P555" s="361">
        <v>0</v>
      </c>
      <c r="Q555" s="361">
        <v>0</v>
      </c>
      <c r="R555" s="361">
        <v>0</v>
      </c>
      <c r="S555" s="361">
        <v>0</v>
      </c>
      <c r="T555" s="103">
        <v>0</v>
      </c>
      <c r="U555" s="361">
        <v>0</v>
      </c>
      <c r="V555" s="423" t="s">
        <v>975</v>
      </c>
      <c r="W555" s="424">
        <v>1734</v>
      </c>
      <c r="X555" s="361">
        <v>3090391.6</v>
      </c>
      <c r="Y555" s="380">
        <v>0</v>
      </c>
      <c r="Z555" s="380">
        <v>0</v>
      </c>
      <c r="AA555" s="380">
        <v>0</v>
      </c>
      <c r="AB555" s="380">
        <v>0</v>
      </c>
      <c r="AC555" s="380">
        <v>0</v>
      </c>
      <c r="AD555" s="380">
        <v>0</v>
      </c>
      <c r="AE555" s="380">
        <v>0</v>
      </c>
      <c r="AF555" s="380">
        <v>0</v>
      </c>
      <c r="AG555" s="380">
        <v>0</v>
      </c>
      <c r="AH555" s="380">
        <v>0</v>
      </c>
      <c r="AI555" s="380">
        <v>0</v>
      </c>
      <c r="AJ555" s="380">
        <v>194112.51</v>
      </c>
      <c r="AK555" s="380">
        <v>97056.26</v>
      </c>
      <c r="AL555" s="380">
        <v>0</v>
      </c>
      <c r="AN555" s="390">
        <f>I555/'Приложение 1.1'!I553</f>
        <v>0</v>
      </c>
      <c r="AO555" s="390" t="e">
        <f t="shared" si="455"/>
        <v>#DIV/0!</v>
      </c>
      <c r="AP555" s="390" t="e">
        <f t="shared" si="456"/>
        <v>#DIV/0!</v>
      </c>
      <c r="AQ555" s="390" t="e">
        <f t="shared" si="457"/>
        <v>#DIV/0!</v>
      </c>
      <c r="AR555" s="390" t="e">
        <f t="shared" si="458"/>
        <v>#DIV/0!</v>
      </c>
      <c r="AS555" s="390" t="e">
        <f t="shared" si="459"/>
        <v>#DIV/0!</v>
      </c>
      <c r="AT555" s="390" t="e">
        <f t="shared" si="460"/>
        <v>#DIV/0!</v>
      </c>
      <c r="AU555" s="390">
        <f t="shared" si="461"/>
        <v>1782.2327566320646</v>
      </c>
      <c r="AV555" s="390" t="e">
        <f t="shared" si="462"/>
        <v>#DIV/0!</v>
      </c>
      <c r="AW555" s="390" t="e">
        <f t="shared" si="463"/>
        <v>#DIV/0!</v>
      </c>
      <c r="AX555" s="390" t="e">
        <f t="shared" si="464"/>
        <v>#DIV/0!</v>
      </c>
      <c r="AY555" s="390">
        <f>AI555/'Приложение 1.1'!J553</f>
        <v>0</v>
      </c>
      <c r="AZ555" s="390">
        <v>766.59</v>
      </c>
      <c r="BA555" s="390">
        <v>2173.62</v>
      </c>
      <c r="BB555" s="390">
        <v>891.36</v>
      </c>
      <c r="BC555" s="390">
        <v>860.72</v>
      </c>
      <c r="BD555" s="390">
        <v>1699.83</v>
      </c>
      <c r="BE555" s="390">
        <v>1134.04</v>
      </c>
      <c r="BF555" s="390">
        <v>2338035</v>
      </c>
      <c r="BG555" s="390">
        <f t="shared" si="465"/>
        <v>4837.9799999999996</v>
      </c>
      <c r="BH555" s="390">
        <v>9186</v>
      </c>
      <c r="BI555" s="390">
        <v>3559.09</v>
      </c>
      <c r="BJ555" s="390">
        <v>6295.55</v>
      </c>
      <c r="BK555" s="390">
        <f t="shared" si="466"/>
        <v>934101.09</v>
      </c>
      <c r="BL555" s="391" t="str">
        <f t="shared" si="467"/>
        <v xml:space="preserve"> </v>
      </c>
      <c r="BM555" s="391" t="e">
        <f t="shared" si="468"/>
        <v>#DIV/0!</v>
      </c>
      <c r="BN555" s="391" t="e">
        <f t="shared" si="469"/>
        <v>#DIV/0!</v>
      </c>
      <c r="BO555" s="391" t="e">
        <f t="shared" si="470"/>
        <v>#DIV/0!</v>
      </c>
      <c r="BP555" s="391" t="e">
        <f t="shared" si="471"/>
        <v>#DIV/0!</v>
      </c>
      <c r="BQ555" s="391" t="e">
        <f t="shared" si="472"/>
        <v>#DIV/0!</v>
      </c>
      <c r="BR555" s="391" t="e">
        <f t="shared" si="473"/>
        <v>#DIV/0!</v>
      </c>
      <c r="BS555" s="391" t="str">
        <f t="shared" si="474"/>
        <v xml:space="preserve"> </v>
      </c>
      <c r="BT555" s="391" t="e">
        <f t="shared" si="475"/>
        <v>#DIV/0!</v>
      </c>
      <c r="BU555" s="391" t="e">
        <f t="shared" si="476"/>
        <v>#DIV/0!</v>
      </c>
      <c r="BV555" s="391" t="e">
        <f t="shared" si="477"/>
        <v>#DIV/0!</v>
      </c>
      <c r="BW555" s="391" t="str">
        <f t="shared" si="478"/>
        <v xml:space="preserve"> </v>
      </c>
      <c r="BY555" s="388">
        <f t="shared" si="479"/>
        <v>5.7403236601096079</v>
      </c>
      <c r="BZ555" s="392">
        <f t="shared" si="480"/>
        <v>2.8701619779155378</v>
      </c>
      <c r="CA555" s="393">
        <f t="shared" si="481"/>
        <v>1950.1501557093427</v>
      </c>
      <c r="CB555" s="390">
        <f t="shared" si="482"/>
        <v>5055.6899999999996</v>
      </c>
      <c r="CC555" s="18" t="str">
        <f t="shared" si="483"/>
        <v xml:space="preserve"> </v>
      </c>
    </row>
    <row r="556" spans="1:82" s="26" customFormat="1" ht="9" customHeight="1">
      <c r="A556" s="368">
        <v>179</v>
      </c>
      <c r="B556" s="240" t="s">
        <v>774</v>
      </c>
      <c r="C556" s="244">
        <v>5532.6</v>
      </c>
      <c r="D556" s="396"/>
      <c r="E556" s="423"/>
      <c r="F556" s="423"/>
      <c r="G556" s="184">
        <f t="shared" si="544"/>
        <v>3457871.86</v>
      </c>
      <c r="H556" s="361">
        <f t="shared" si="546"/>
        <v>0</v>
      </c>
      <c r="I556" s="190">
        <v>0</v>
      </c>
      <c r="J556" s="190">
        <v>0</v>
      </c>
      <c r="K556" s="190">
        <v>0</v>
      </c>
      <c r="L556" s="190">
        <v>0</v>
      </c>
      <c r="M556" s="190">
        <v>0</v>
      </c>
      <c r="N556" s="361">
        <v>0</v>
      </c>
      <c r="O556" s="361">
        <v>0</v>
      </c>
      <c r="P556" s="361">
        <v>0</v>
      </c>
      <c r="Q556" s="361">
        <v>0</v>
      </c>
      <c r="R556" s="361">
        <v>0</v>
      </c>
      <c r="S556" s="361">
        <v>0</v>
      </c>
      <c r="T556" s="103">
        <v>0</v>
      </c>
      <c r="U556" s="361">
        <v>0</v>
      </c>
      <c r="V556" s="423" t="s">
        <v>975</v>
      </c>
      <c r="W556" s="424">
        <v>1735</v>
      </c>
      <c r="X556" s="361">
        <v>3156292.4</v>
      </c>
      <c r="Y556" s="380">
        <v>0</v>
      </c>
      <c r="Z556" s="380">
        <v>0</v>
      </c>
      <c r="AA556" s="380">
        <v>0</v>
      </c>
      <c r="AB556" s="380">
        <v>0</v>
      </c>
      <c r="AC556" s="380">
        <v>0</v>
      </c>
      <c r="AD556" s="380">
        <v>0</v>
      </c>
      <c r="AE556" s="380">
        <v>0</v>
      </c>
      <c r="AF556" s="380">
        <v>0</v>
      </c>
      <c r="AG556" s="380">
        <v>0</v>
      </c>
      <c r="AH556" s="380">
        <v>0</v>
      </c>
      <c r="AI556" s="380">
        <v>0</v>
      </c>
      <c r="AJ556" s="380">
        <v>201052.97</v>
      </c>
      <c r="AK556" s="380">
        <v>100526.49</v>
      </c>
      <c r="AL556" s="380">
        <v>0</v>
      </c>
      <c r="AN556" s="390">
        <f>I556/'Приложение 1.1'!I554</f>
        <v>0</v>
      </c>
      <c r="AO556" s="390" t="e">
        <f t="shared" si="455"/>
        <v>#DIV/0!</v>
      </c>
      <c r="AP556" s="390" t="e">
        <f t="shared" si="456"/>
        <v>#DIV/0!</v>
      </c>
      <c r="AQ556" s="390" t="e">
        <f t="shared" si="457"/>
        <v>#DIV/0!</v>
      </c>
      <c r="AR556" s="390" t="e">
        <f t="shared" si="458"/>
        <v>#DIV/0!</v>
      </c>
      <c r="AS556" s="390" t="e">
        <f t="shared" si="459"/>
        <v>#DIV/0!</v>
      </c>
      <c r="AT556" s="390" t="e">
        <f t="shared" si="460"/>
        <v>#DIV/0!</v>
      </c>
      <c r="AU556" s="390">
        <f t="shared" si="461"/>
        <v>1819.1887031700287</v>
      </c>
      <c r="AV556" s="390" t="e">
        <f t="shared" si="462"/>
        <v>#DIV/0!</v>
      </c>
      <c r="AW556" s="390" t="e">
        <f t="shared" si="463"/>
        <v>#DIV/0!</v>
      </c>
      <c r="AX556" s="390" t="e">
        <f t="shared" si="464"/>
        <v>#DIV/0!</v>
      </c>
      <c r="AY556" s="390">
        <f>AI556/'Приложение 1.1'!J554</f>
        <v>0</v>
      </c>
      <c r="AZ556" s="390">
        <v>766.59</v>
      </c>
      <c r="BA556" s="390">
        <v>2173.62</v>
      </c>
      <c r="BB556" s="390">
        <v>891.36</v>
      </c>
      <c r="BC556" s="390">
        <v>860.72</v>
      </c>
      <c r="BD556" s="390">
        <v>1699.83</v>
      </c>
      <c r="BE556" s="390">
        <v>1134.04</v>
      </c>
      <c r="BF556" s="390">
        <v>2338035</v>
      </c>
      <c r="BG556" s="390">
        <f t="shared" si="465"/>
        <v>4837.9799999999996</v>
      </c>
      <c r="BH556" s="390">
        <v>9186</v>
      </c>
      <c r="BI556" s="390">
        <v>3559.09</v>
      </c>
      <c r="BJ556" s="390">
        <v>6295.55</v>
      </c>
      <c r="BK556" s="390">
        <f t="shared" si="466"/>
        <v>934101.09</v>
      </c>
      <c r="BL556" s="391" t="str">
        <f t="shared" si="467"/>
        <v xml:space="preserve"> </v>
      </c>
      <c r="BM556" s="391" t="e">
        <f t="shared" si="468"/>
        <v>#DIV/0!</v>
      </c>
      <c r="BN556" s="391" t="e">
        <f t="shared" si="469"/>
        <v>#DIV/0!</v>
      </c>
      <c r="BO556" s="391" t="e">
        <f t="shared" si="470"/>
        <v>#DIV/0!</v>
      </c>
      <c r="BP556" s="391" t="e">
        <f t="shared" si="471"/>
        <v>#DIV/0!</v>
      </c>
      <c r="BQ556" s="391" t="e">
        <f t="shared" si="472"/>
        <v>#DIV/0!</v>
      </c>
      <c r="BR556" s="391" t="e">
        <f t="shared" si="473"/>
        <v>#DIV/0!</v>
      </c>
      <c r="BS556" s="391" t="str">
        <f t="shared" si="474"/>
        <v xml:space="preserve"> </v>
      </c>
      <c r="BT556" s="391" t="e">
        <f t="shared" si="475"/>
        <v>#DIV/0!</v>
      </c>
      <c r="BU556" s="391" t="e">
        <f t="shared" si="476"/>
        <v>#DIV/0!</v>
      </c>
      <c r="BV556" s="391" t="e">
        <f t="shared" si="477"/>
        <v>#DIV/0!</v>
      </c>
      <c r="BW556" s="391" t="str">
        <f t="shared" si="478"/>
        <v xml:space="preserve"> </v>
      </c>
      <c r="BY556" s="388">
        <f t="shared" si="479"/>
        <v>5.8143557118394789</v>
      </c>
      <c r="BZ556" s="392">
        <f t="shared" si="480"/>
        <v>2.9071780005173475</v>
      </c>
      <c r="CA556" s="393">
        <f t="shared" si="481"/>
        <v>1993.0097175792507</v>
      </c>
      <c r="CB556" s="390">
        <f t="shared" si="482"/>
        <v>5055.6899999999996</v>
      </c>
      <c r="CC556" s="18" t="str">
        <f t="shared" si="483"/>
        <v xml:space="preserve"> </v>
      </c>
    </row>
    <row r="557" spans="1:82" s="26" customFormat="1" ht="9" customHeight="1">
      <c r="A557" s="368">
        <v>180</v>
      </c>
      <c r="B557" s="240" t="s">
        <v>775</v>
      </c>
      <c r="C557" s="244">
        <v>2443.3000000000002</v>
      </c>
      <c r="D557" s="396"/>
      <c r="E557" s="423"/>
      <c r="F557" s="423"/>
      <c r="G557" s="184">
        <f t="shared" si="544"/>
        <v>2581793.59</v>
      </c>
      <c r="H557" s="361">
        <f t="shared" si="546"/>
        <v>0</v>
      </c>
      <c r="I557" s="190">
        <v>0</v>
      </c>
      <c r="J557" s="190">
        <v>0</v>
      </c>
      <c r="K557" s="190">
        <v>0</v>
      </c>
      <c r="L557" s="190">
        <v>0</v>
      </c>
      <c r="M557" s="190">
        <v>0</v>
      </c>
      <c r="N557" s="361">
        <v>0</v>
      </c>
      <c r="O557" s="361">
        <v>0</v>
      </c>
      <c r="P557" s="361">
        <v>0</v>
      </c>
      <c r="Q557" s="361">
        <v>0</v>
      </c>
      <c r="R557" s="361">
        <v>0</v>
      </c>
      <c r="S557" s="361">
        <v>0</v>
      </c>
      <c r="T557" s="103">
        <v>0</v>
      </c>
      <c r="U557" s="361">
        <v>0</v>
      </c>
      <c r="V557" s="423" t="s">
        <v>975</v>
      </c>
      <c r="W557" s="424">
        <v>686</v>
      </c>
      <c r="X557" s="361">
        <v>2445628.4</v>
      </c>
      <c r="Y557" s="380">
        <v>0</v>
      </c>
      <c r="Z557" s="380">
        <v>0</v>
      </c>
      <c r="AA557" s="380">
        <v>0</v>
      </c>
      <c r="AB557" s="380">
        <v>0</v>
      </c>
      <c r="AC557" s="380">
        <v>0</v>
      </c>
      <c r="AD557" s="380">
        <v>0</v>
      </c>
      <c r="AE557" s="380">
        <v>0</v>
      </c>
      <c r="AF557" s="380">
        <v>0</v>
      </c>
      <c r="AG557" s="380">
        <v>0</v>
      </c>
      <c r="AH557" s="380">
        <v>0</v>
      </c>
      <c r="AI557" s="380">
        <v>0</v>
      </c>
      <c r="AJ557" s="380">
        <v>90776.79</v>
      </c>
      <c r="AK557" s="380">
        <v>45388.4</v>
      </c>
      <c r="AL557" s="380">
        <v>0</v>
      </c>
      <c r="AN557" s="390">
        <f>I557/'Приложение 1.1'!I555</f>
        <v>0</v>
      </c>
      <c r="AO557" s="390" t="e">
        <f t="shared" si="455"/>
        <v>#DIV/0!</v>
      </c>
      <c r="AP557" s="390" t="e">
        <f t="shared" si="456"/>
        <v>#DIV/0!</v>
      </c>
      <c r="AQ557" s="390" t="e">
        <f t="shared" si="457"/>
        <v>#DIV/0!</v>
      </c>
      <c r="AR557" s="390" t="e">
        <f t="shared" si="458"/>
        <v>#DIV/0!</v>
      </c>
      <c r="AS557" s="390" t="e">
        <f t="shared" si="459"/>
        <v>#DIV/0!</v>
      </c>
      <c r="AT557" s="390" t="e">
        <f t="shared" si="460"/>
        <v>#DIV/0!</v>
      </c>
      <c r="AU557" s="390">
        <f t="shared" si="461"/>
        <v>3565.0559766763845</v>
      </c>
      <c r="AV557" s="390" t="e">
        <f t="shared" si="462"/>
        <v>#DIV/0!</v>
      </c>
      <c r="AW557" s="390" t="e">
        <f t="shared" si="463"/>
        <v>#DIV/0!</v>
      </c>
      <c r="AX557" s="390" t="e">
        <f t="shared" si="464"/>
        <v>#DIV/0!</v>
      </c>
      <c r="AY557" s="390">
        <f>AI557/'Приложение 1.1'!J555</f>
        <v>0</v>
      </c>
      <c r="AZ557" s="390">
        <v>766.59</v>
      </c>
      <c r="BA557" s="390">
        <v>2173.62</v>
      </c>
      <c r="BB557" s="390">
        <v>891.36</v>
      </c>
      <c r="BC557" s="390">
        <v>860.72</v>
      </c>
      <c r="BD557" s="390">
        <v>1699.83</v>
      </c>
      <c r="BE557" s="390">
        <v>1134.04</v>
      </c>
      <c r="BF557" s="390">
        <v>2338035</v>
      </c>
      <c r="BG557" s="390">
        <f t="shared" si="465"/>
        <v>4837.9799999999996</v>
      </c>
      <c r="BH557" s="390">
        <v>9186</v>
      </c>
      <c r="BI557" s="390">
        <v>3559.09</v>
      </c>
      <c r="BJ557" s="390">
        <v>6295.55</v>
      </c>
      <c r="BK557" s="390">
        <f t="shared" si="466"/>
        <v>934101.09</v>
      </c>
      <c r="BL557" s="391" t="str">
        <f t="shared" si="467"/>
        <v xml:space="preserve"> </v>
      </c>
      <c r="BM557" s="391" t="e">
        <f t="shared" si="468"/>
        <v>#DIV/0!</v>
      </c>
      <c r="BN557" s="391" t="e">
        <f t="shared" si="469"/>
        <v>#DIV/0!</v>
      </c>
      <c r="BO557" s="391" t="e">
        <f t="shared" si="470"/>
        <v>#DIV/0!</v>
      </c>
      <c r="BP557" s="391" t="e">
        <f t="shared" si="471"/>
        <v>#DIV/0!</v>
      </c>
      <c r="BQ557" s="391" t="e">
        <f t="shared" si="472"/>
        <v>#DIV/0!</v>
      </c>
      <c r="BR557" s="391" t="e">
        <f t="shared" si="473"/>
        <v>#DIV/0!</v>
      </c>
      <c r="BS557" s="391" t="str">
        <f t="shared" si="474"/>
        <v xml:space="preserve"> </v>
      </c>
      <c r="BT557" s="391" t="e">
        <f t="shared" si="475"/>
        <v>#DIV/0!</v>
      </c>
      <c r="BU557" s="391" t="e">
        <f t="shared" si="476"/>
        <v>#DIV/0!</v>
      </c>
      <c r="BV557" s="391" t="e">
        <f t="shared" si="477"/>
        <v>#DIV/0!</v>
      </c>
      <c r="BW557" s="391" t="str">
        <f t="shared" si="478"/>
        <v xml:space="preserve"> </v>
      </c>
      <c r="BY557" s="388">
        <f t="shared" si="479"/>
        <v>3.516035919819601</v>
      </c>
      <c r="BZ557" s="392">
        <f t="shared" si="480"/>
        <v>1.758018153573617</v>
      </c>
      <c r="CA557" s="393">
        <f t="shared" si="481"/>
        <v>3763.5475072886297</v>
      </c>
      <c r="CB557" s="390">
        <f t="shared" si="482"/>
        <v>5055.6899999999996</v>
      </c>
      <c r="CC557" s="18" t="str">
        <f t="shared" si="483"/>
        <v xml:space="preserve"> </v>
      </c>
    </row>
    <row r="558" spans="1:82" s="26" customFormat="1" ht="9" customHeight="1">
      <c r="A558" s="368">
        <v>181</v>
      </c>
      <c r="B558" s="186" t="s">
        <v>750</v>
      </c>
      <c r="C558" s="190">
        <v>210.2</v>
      </c>
      <c r="D558" s="396"/>
      <c r="E558" s="412"/>
      <c r="F558" s="412"/>
      <c r="G558" s="184">
        <f t="shared" si="544"/>
        <v>1304957.18</v>
      </c>
      <c r="H558" s="361">
        <f t="shared" si="546"/>
        <v>0</v>
      </c>
      <c r="I558" s="190">
        <v>0</v>
      </c>
      <c r="J558" s="190">
        <v>0</v>
      </c>
      <c r="K558" s="190">
        <v>0</v>
      </c>
      <c r="L558" s="190">
        <v>0</v>
      </c>
      <c r="M558" s="190">
        <v>0</v>
      </c>
      <c r="N558" s="361">
        <v>0</v>
      </c>
      <c r="O558" s="361">
        <v>0</v>
      </c>
      <c r="P558" s="361">
        <v>0</v>
      </c>
      <c r="Q558" s="361">
        <v>0</v>
      </c>
      <c r="R558" s="361">
        <v>0</v>
      </c>
      <c r="S558" s="361">
        <v>0</v>
      </c>
      <c r="T558" s="103">
        <v>0</v>
      </c>
      <c r="U558" s="361">
        <v>0</v>
      </c>
      <c r="V558" s="423" t="s">
        <v>976</v>
      </c>
      <c r="W558" s="424">
        <v>337.8</v>
      </c>
      <c r="X558" s="361">
        <v>1267831</v>
      </c>
      <c r="Y558" s="380">
        <v>0</v>
      </c>
      <c r="Z558" s="380">
        <v>0</v>
      </c>
      <c r="AA558" s="380">
        <v>0</v>
      </c>
      <c r="AB558" s="380">
        <v>0</v>
      </c>
      <c r="AC558" s="380">
        <v>0</v>
      </c>
      <c r="AD558" s="380">
        <v>0</v>
      </c>
      <c r="AE558" s="380">
        <v>0</v>
      </c>
      <c r="AF558" s="380">
        <v>0</v>
      </c>
      <c r="AG558" s="380">
        <v>0</v>
      </c>
      <c r="AH558" s="380">
        <v>0</v>
      </c>
      <c r="AI558" s="380">
        <v>0</v>
      </c>
      <c r="AJ558" s="380">
        <v>24366.06</v>
      </c>
      <c r="AK558" s="380">
        <v>12760.12</v>
      </c>
      <c r="AL558" s="380">
        <v>0</v>
      </c>
      <c r="AN558" s="390">
        <f>I558/'Приложение 1.1'!I556</f>
        <v>0</v>
      </c>
      <c r="AO558" s="390" t="e">
        <f t="shared" si="455"/>
        <v>#DIV/0!</v>
      </c>
      <c r="AP558" s="390" t="e">
        <f t="shared" si="456"/>
        <v>#DIV/0!</v>
      </c>
      <c r="AQ558" s="390" t="e">
        <f t="shared" si="457"/>
        <v>#DIV/0!</v>
      </c>
      <c r="AR558" s="390" t="e">
        <f t="shared" si="458"/>
        <v>#DIV/0!</v>
      </c>
      <c r="AS558" s="390" t="e">
        <f t="shared" si="459"/>
        <v>#DIV/0!</v>
      </c>
      <c r="AT558" s="390" t="e">
        <f t="shared" si="460"/>
        <v>#DIV/0!</v>
      </c>
      <c r="AU558" s="390">
        <f t="shared" si="461"/>
        <v>3753.2001184132623</v>
      </c>
      <c r="AV558" s="390" t="e">
        <f t="shared" si="462"/>
        <v>#DIV/0!</v>
      </c>
      <c r="AW558" s="390" t="e">
        <f t="shared" si="463"/>
        <v>#DIV/0!</v>
      </c>
      <c r="AX558" s="390" t="e">
        <f t="shared" si="464"/>
        <v>#DIV/0!</v>
      </c>
      <c r="AY558" s="390">
        <f>AI558/'Приложение 1.1'!J556</f>
        <v>0</v>
      </c>
      <c r="AZ558" s="390">
        <v>766.59</v>
      </c>
      <c r="BA558" s="390">
        <v>2173.62</v>
      </c>
      <c r="BB558" s="390">
        <v>891.36</v>
      </c>
      <c r="BC558" s="390">
        <v>860.72</v>
      </c>
      <c r="BD558" s="390">
        <v>1699.83</v>
      </c>
      <c r="BE558" s="390">
        <v>1134.04</v>
      </c>
      <c r="BF558" s="390">
        <v>2338035</v>
      </c>
      <c r="BG558" s="390">
        <f t="shared" si="465"/>
        <v>4644</v>
      </c>
      <c r="BH558" s="390">
        <v>9186</v>
      </c>
      <c r="BI558" s="390">
        <v>3559.09</v>
      </c>
      <c r="BJ558" s="390">
        <v>6295.55</v>
      </c>
      <c r="BK558" s="390">
        <f t="shared" si="466"/>
        <v>934101.09</v>
      </c>
      <c r="BL558" s="391" t="str">
        <f t="shared" si="467"/>
        <v xml:space="preserve"> </v>
      </c>
      <c r="BM558" s="391" t="e">
        <f t="shared" si="468"/>
        <v>#DIV/0!</v>
      </c>
      <c r="BN558" s="391" t="e">
        <f t="shared" si="469"/>
        <v>#DIV/0!</v>
      </c>
      <c r="BO558" s="391" t="e">
        <f t="shared" si="470"/>
        <v>#DIV/0!</v>
      </c>
      <c r="BP558" s="391" t="e">
        <f t="shared" si="471"/>
        <v>#DIV/0!</v>
      </c>
      <c r="BQ558" s="391" t="e">
        <f t="shared" si="472"/>
        <v>#DIV/0!</v>
      </c>
      <c r="BR558" s="391" t="e">
        <f t="shared" si="473"/>
        <v>#DIV/0!</v>
      </c>
      <c r="BS558" s="391" t="str">
        <f t="shared" si="474"/>
        <v xml:space="preserve"> </v>
      </c>
      <c r="BT558" s="391" t="e">
        <f t="shared" si="475"/>
        <v>#DIV/0!</v>
      </c>
      <c r="BU558" s="391" t="e">
        <f t="shared" si="476"/>
        <v>#DIV/0!</v>
      </c>
      <c r="BV558" s="391" t="e">
        <f t="shared" si="477"/>
        <v>#DIV/0!</v>
      </c>
      <c r="BW558" s="391" t="str">
        <f t="shared" si="478"/>
        <v xml:space="preserve"> </v>
      </c>
      <c r="BY558" s="388">
        <f t="shared" si="479"/>
        <v>1.8671923012830203</v>
      </c>
      <c r="BZ558" s="392">
        <f t="shared" si="480"/>
        <v>0.97781905763375321</v>
      </c>
      <c r="CA558" s="393">
        <f t="shared" si="481"/>
        <v>3863.1059206631139</v>
      </c>
      <c r="CB558" s="390">
        <f t="shared" si="482"/>
        <v>4852.9799999999996</v>
      </c>
      <c r="CC558" s="18" t="str">
        <f t="shared" si="483"/>
        <v xml:space="preserve"> </v>
      </c>
      <c r="CD558" s="418">
        <f>CA558-CB558</f>
        <v>-989.87407933688564</v>
      </c>
    </row>
    <row r="559" spans="1:82" s="26" customFormat="1" ht="9" customHeight="1">
      <c r="A559" s="368">
        <v>182</v>
      </c>
      <c r="B559" s="129" t="s">
        <v>917</v>
      </c>
      <c r="C559" s="361">
        <v>370.4</v>
      </c>
      <c r="D559" s="396"/>
      <c r="E559" s="361"/>
      <c r="F559" s="361"/>
      <c r="G559" s="184">
        <f>ROUND(X559+AJ559+AK559,2)</f>
        <v>1272487.8899999999</v>
      </c>
      <c r="H559" s="361">
        <f>I559+K559+M559+O559+Q559+S559</f>
        <v>0</v>
      </c>
      <c r="I559" s="190">
        <v>0</v>
      </c>
      <c r="J559" s="190">
        <v>0</v>
      </c>
      <c r="K559" s="190">
        <v>0</v>
      </c>
      <c r="L559" s="190">
        <v>0</v>
      </c>
      <c r="M559" s="190">
        <v>0</v>
      </c>
      <c r="N559" s="361">
        <v>0</v>
      </c>
      <c r="O559" s="361">
        <v>0</v>
      </c>
      <c r="P559" s="361">
        <v>0</v>
      </c>
      <c r="Q559" s="361">
        <v>0</v>
      </c>
      <c r="R559" s="361">
        <v>0</v>
      </c>
      <c r="S559" s="361">
        <v>0</v>
      </c>
      <c r="T559" s="103">
        <v>0</v>
      </c>
      <c r="U559" s="361">
        <v>0</v>
      </c>
      <c r="V559" s="269" t="s">
        <v>976</v>
      </c>
      <c r="W559" s="380">
        <v>343.11</v>
      </c>
      <c r="X559" s="361">
        <v>1219290.2</v>
      </c>
      <c r="Y559" s="380">
        <v>0</v>
      </c>
      <c r="Z559" s="380">
        <v>0</v>
      </c>
      <c r="AA559" s="380">
        <v>0</v>
      </c>
      <c r="AB559" s="380">
        <v>0</v>
      </c>
      <c r="AC559" s="380">
        <v>0</v>
      </c>
      <c r="AD559" s="380">
        <v>0</v>
      </c>
      <c r="AE559" s="380">
        <v>0</v>
      </c>
      <c r="AF559" s="380">
        <v>0</v>
      </c>
      <c r="AG559" s="380">
        <v>0</v>
      </c>
      <c r="AH559" s="380">
        <v>0</v>
      </c>
      <c r="AI559" s="380">
        <v>0</v>
      </c>
      <c r="AJ559" s="380">
        <v>35465.129999999997</v>
      </c>
      <c r="AK559" s="380">
        <v>17732.560000000001</v>
      </c>
      <c r="AL559" s="380">
        <v>0</v>
      </c>
      <c r="AN559" s="390">
        <f>I559/'Приложение 1.1'!I555</f>
        <v>0</v>
      </c>
      <c r="AO559" s="390" t="e">
        <f t="shared" si="455"/>
        <v>#DIV/0!</v>
      </c>
      <c r="AP559" s="390" t="e">
        <f t="shared" si="456"/>
        <v>#DIV/0!</v>
      </c>
      <c r="AQ559" s="390" t="e">
        <f t="shared" si="457"/>
        <v>#DIV/0!</v>
      </c>
      <c r="AR559" s="390" t="e">
        <f t="shared" si="458"/>
        <v>#DIV/0!</v>
      </c>
      <c r="AS559" s="390" t="e">
        <f t="shared" si="459"/>
        <v>#DIV/0!</v>
      </c>
      <c r="AT559" s="390" t="e">
        <f t="shared" si="460"/>
        <v>#DIV/0!</v>
      </c>
      <c r="AU559" s="390">
        <f t="shared" si="461"/>
        <v>3553.6422721576168</v>
      </c>
      <c r="AV559" s="390" t="e">
        <f t="shared" si="462"/>
        <v>#DIV/0!</v>
      </c>
      <c r="AW559" s="390" t="e">
        <f t="shared" si="463"/>
        <v>#DIV/0!</v>
      </c>
      <c r="AX559" s="390" t="e">
        <f t="shared" si="464"/>
        <v>#DIV/0!</v>
      </c>
      <c r="AY559" s="390">
        <f>AI559/'Приложение 1.1'!J555</f>
        <v>0</v>
      </c>
      <c r="AZ559" s="390">
        <v>766.59</v>
      </c>
      <c r="BA559" s="390">
        <v>2173.62</v>
      </c>
      <c r="BB559" s="390">
        <v>891.36</v>
      </c>
      <c r="BC559" s="390">
        <v>860.72</v>
      </c>
      <c r="BD559" s="390">
        <v>1699.83</v>
      </c>
      <c r="BE559" s="390">
        <v>1134.04</v>
      </c>
      <c r="BF559" s="390">
        <v>2338035</v>
      </c>
      <c r="BG559" s="390">
        <f t="shared" si="465"/>
        <v>4644</v>
      </c>
      <c r="BH559" s="390">
        <v>9186</v>
      </c>
      <c r="BI559" s="390">
        <v>3559.09</v>
      </c>
      <c r="BJ559" s="390">
        <v>6295.55</v>
      </c>
      <c r="BK559" s="390">
        <f t="shared" si="466"/>
        <v>934101.09</v>
      </c>
      <c r="BL559" s="391" t="str">
        <f t="shared" si="467"/>
        <v xml:space="preserve"> </v>
      </c>
      <c r="BM559" s="391" t="e">
        <f t="shared" si="468"/>
        <v>#DIV/0!</v>
      </c>
      <c r="BN559" s="391" t="e">
        <f t="shared" si="469"/>
        <v>#DIV/0!</v>
      </c>
      <c r="BO559" s="391" t="e">
        <f t="shared" si="470"/>
        <v>#DIV/0!</v>
      </c>
      <c r="BP559" s="391" t="e">
        <f t="shared" si="471"/>
        <v>#DIV/0!</v>
      </c>
      <c r="BQ559" s="391" t="e">
        <f t="shared" si="472"/>
        <v>#DIV/0!</v>
      </c>
      <c r="BR559" s="391" t="e">
        <f t="shared" si="473"/>
        <v>#DIV/0!</v>
      </c>
      <c r="BS559" s="391" t="str">
        <f t="shared" si="474"/>
        <v xml:space="preserve"> </v>
      </c>
      <c r="BT559" s="391" t="e">
        <f t="shared" si="475"/>
        <v>#DIV/0!</v>
      </c>
      <c r="BU559" s="391" t="e">
        <f t="shared" si="476"/>
        <v>#DIV/0!</v>
      </c>
      <c r="BV559" s="391" t="e">
        <f t="shared" si="477"/>
        <v>#DIV/0!</v>
      </c>
      <c r="BW559" s="391" t="str">
        <f t="shared" si="478"/>
        <v xml:space="preserve"> </v>
      </c>
      <c r="BY559" s="388">
        <f t="shared" si="479"/>
        <v>2.7870701386399834</v>
      </c>
      <c r="BZ559" s="392">
        <f t="shared" si="480"/>
        <v>1.393534676388944</v>
      </c>
      <c r="CA559" s="393">
        <f t="shared" si="481"/>
        <v>3708.6878552067847</v>
      </c>
      <c r="CB559" s="390">
        <f t="shared" si="482"/>
        <v>4852.9799999999996</v>
      </c>
      <c r="CC559" s="18" t="str">
        <f t="shared" si="483"/>
        <v xml:space="preserve"> </v>
      </c>
      <c r="CD559" s="418">
        <f>CA559-CB559</f>
        <v>-1144.2921447932149</v>
      </c>
    </row>
    <row r="560" spans="1:82" s="26" customFormat="1" ht="9" customHeight="1">
      <c r="A560" s="368">
        <v>183</v>
      </c>
      <c r="B560" s="129" t="s">
        <v>918</v>
      </c>
      <c r="C560" s="361">
        <v>728</v>
      </c>
      <c r="D560" s="396"/>
      <c r="E560" s="361"/>
      <c r="F560" s="361"/>
      <c r="G560" s="184">
        <f>ROUND(X560+AJ560+AK560,2)</f>
        <v>3812123.29</v>
      </c>
      <c r="H560" s="361">
        <f>I560+K560+M560+O560+Q560+S560</f>
        <v>0</v>
      </c>
      <c r="I560" s="190">
        <v>0</v>
      </c>
      <c r="J560" s="190">
        <v>0</v>
      </c>
      <c r="K560" s="190">
        <v>0</v>
      </c>
      <c r="L560" s="190">
        <v>0</v>
      </c>
      <c r="M560" s="190">
        <v>0</v>
      </c>
      <c r="N560" s="361">
        <v>0</v>
      </c>
      <c r="O560" s="361">
        <v>0</v>
      </c>
      <c r="P560" s="361">
        <v>0</v>
      </c>
      <c r="Q560" s="361">
        <v>0</v>
      </c>
      <c r="R560" s="361">
        <v>0</v>
      </c>
      <c r="S560" s="361">
        <v>0</v>
      </c>
      <c r="T560" s="103">
        <v>0</v>
      </c>
      <c r="U560" s="361">
        <v>0</v>
      </c>
      <c r="V560" s="269" t="s">
        <v>976</v>
      </c>
      <c r="W560" s="380">
        <v>820</v>
      </c>
      <c r="X560" s="361">
        <v>3685973</v>
      </c>
      <c r="Y560" s="380">
        <v>0</v>
      </c>
      <c r="Z560" s="380">
        <v>0</v>
      </c>
      <c r="AA560" s="380">
        <v>0</v>
      </c>
      <c r="AB560" s="380">
        <v>0</v>
      </c>
      <c r="AC560" s="380">
        <v>0</v>
      </c>
      <c r="AD560" s="380">
        <v>0</v>
      </c>
      <c r="AE560" s="380">
        <v>0</v>
      </c>
      <c r="AF560" s="380">
        <v>0</v>
      </c>
      <c r="AG560" s="380">
        <v>0</v>
      </c>
      <c r="AH560" s="380">
        <v>0</v>
      </c>
      <c r="AI560" s="380">
        <v>0</v>
      </c>
      <c r="AJ560" s="380">
        <v>87775.91</v>
      </c>
      <c r="AK560" s="380">
        <v>38374.379999999997</v>
      </c>
      <c r="AL560" s="380">
        <v>0</v>
      </c>
      <c r="AN560" s="390">
        <f>I560/'Приложение 1.1'!I556</f>
        <v>0</v>
      </c>
      <c r="AO560" s="390" t="e">
        <f t="shared" si="455"/>
        <v>#DIV/0!</v>
      </c>
      <c r="AP560" s="390" t="e">
        <f t="shared" si="456"/>
        <v>#DIV/0!</v>
      </c>
      <c r="AQ560" s="390" t="e">
        <f t="shared" si="457"/>
        <v>#DIV/0!</v>
      </c>
      <c r="AR560" s="390" t="e">
        <f t="shared" si="458"/>
        <v>#DIV/0!</v>
      </c>
      <c r="AS560" s="390" t="e">
        <f t="shared" si="459"/>
        <v>#DIV/0!</v>
      </c>
      <c r="AT560" s="390" t="e">
        <f t="shared" si="460"/>
        <v>#DIV/0!</v>
      </c>
      <c r="AU560" s="390">
        <f t="shared" si="461"/>
        <v>4495.089024390244</v>
      </c>
      <c r="AV560" s="390" t="e">
        <f t="shared" si="462"/>
        <v>#DIV/0!</v>
      </c>
      <c r="AW560" s="390" t="e">
        <f t="shared" si="463"/>
        <v>#DIV/0!</v>
      </c>
      <c r="AX560" s="390" t="e">
        <f t="shared" si="464"/>
        <v>#DIV/0!</v>
      </c>
      <c r="AY560" s="390">
        <f>AI560/'Приложение 1.1'!J556</f>
        <v>0</v>
      </c>
      <c r="AZ560" s="390">
        <v>766.59</v>
      </c>
      <c r="BA560" s="390">
        <v>2173.62</v>
      </c>
      <c r="BB560" s="390">
        <v>891.36</v>
      </c>
      <c r="BC560" s="390">
        <v>860.72</v>
      </c>
      <c r="BD560" s="390">
        <v>1699.83</v>
      </c>
      <c r="BE560" s="390">
        <v>1134.04</v>
      </c>
      <c r="BF560" s="390">
        <v>2338035</v>
      </c>
      <c r="BG560" s="390">
        <f t="shared" si="465"/>
        <v>4644</v>
      </c>
      <c r="BH560" s="390">
        <v>9186</v>
      </c>
      <c r="BI560" s="390">
        <v>3559.09</v>
      </c>
      <c r="BJ560" s="390">
        <v>6295.55</v>
      </c>
      <c r="BK560" s="390">
        <f t="shared" si="466"/>
        <v>934101.09</v>
      </c>
      <c r="BL560" s="391" t="str">
        <f t="shared" si="467"/>
        <v xml:space="preserve"> </v>
      </c>
      <c r="BM560" s="391" t="e">
        <f t="shared" si="468"/>
        <v>#DIV/0!</v>
      </c>
      <c r="BN560" s="391" t="e">
        <f t="shared" si="469"/>
        <v>#DIV/0!</v>
      </c>
      <c r="BO560" s="391" t="e">
        <f t="shared" si="470"/>
        <v>#DIV/0!</v>
      </c>
      <c r="BP560" s="391" t="e">
        <f t="shared" si="471"/>
        <v>#DIV/0!</v>
      </c>
      <c r="BQ560" s="391" t="e">
        <f t="shared" si="472"/>
        <v>#DIV/0!</v>
      </c>
      <c r="BR560" s="391" t="e">
        <f t="shared" si="473"/>
        <v>#DIV/0!</v>
      </c>
      <c r="BS560" s="391" t="str">
        <f t="shared" si="474"/>
        <v xml:space="preserve"> </v>
      </c>
      <c r="BT560" s="391" t="e">
        <f t="shared" si="475"/>
        <v>#DIV/0!</v>
      </c>
      <c r="BU560" s="391" t="e">
        <f t="shared" si="476"/>
        <v>#DIV/0!</v>
      </c>
      <c r="BV560" s="391" t="e">
        <f t="shared" si="477"/>
        <v>#DIV/0!</v>
      </c>
      <c r="BW560" s="391" t="str">
        <f t="shared" si="478"/>
        <v xml:space="preserve"> </v>
      </c>
      <c r="BY560" s="388">
        <f t="shared" si="479"/>
        <v>2.3025464635484023</v>
      </c>
      <c r="BZ560" s="392">
        <f t="shared" si="480"/>
        <v>1.0066405800847011</v>
      </c>
      <c r="CA560" s="393">
        <f t="shared" si="481"/>
        <v>4648.9308414634143</v>
      </c>
      <c r="CB560" s="390">
        <f t="shared" si="482"/>
        <v>4852.9799999999996</v>
      </c>
      <c r="CC560" s="18" t="str">
        <f t="shared" si="483"/>
        <v xml:space="preserve"> </v>
      </c>
    </row>
    <row r="561" spans="1:82" s="26" customFormat="1" ht="27" customHeight="1">
      <c r="A561" s="524" t="s">
        <v>1235</v>
      </c>
      <c r="B561" s="525"/>
      <c r="C561" s="361">
        <f>SUM(C547:C558)</f>
        <v>40637.4</v>
      </c>
      <c r="D561" s="275"/>
      <c r="E561" s="269"/>
      <c r="F561" s="269"/>
      <c r="G561" s="361">
        <f>SUM(G547:G560)</f>
        <v>52706728.269999996</v>
      </c>
      <c r="H561" s="361">
        <f t="shared" ref="H561:U561" si="547">SUM(H547:H560)</f>
        <v>6456741.7999999998</v>
      </c>
      <c r="I561" s="361">
        <f t="shared" si="547"/>
        <v>0</v>
      </c>
      <c r="J561" s="361">
        <f t="shared" si="547"/>
        <v>3122</v>
      </c>
      <c r="K561" s="361">
        <f t="shared" si="547"/>
        <v>3327179</v>
      </c>
      <c r="L561" s="361">
        <f t="shared" si="547"/>
        <v>0</v>
      </c>
      <c r="M561" s="361">
        <f t="shared" si="547"/>
        <v>0</v>
      </c>
      <c r="N561" s="361">
        <f t="shared" si="547"/>
        <v>795</v>
      </c>
      <c r="O561" s="361">
        <f t="shared" si="547"/>
        <v>599899.19999999995</v>
      </c>
      <c r="P561" s="361">
        <f t="shared" si="547"/>
        <v>1936.21</v>
      </c>
      <c r="Q561" s="361">
        <f t="shared" si="547"/>
        <v>1626197</v>
      </c>
      <c r="R561" s="361">
        <f t="shared" si="547"/>
        <v>1050.54</v>
      </c>
      <c r="S561" s="361">
        <f t="shared" si="547"/>
        <v>903466.6</v>
      </c>
      <c r="T561" s="104">
        <f t="shared" si="547"/>
        <v>0</v>
      </c>
      <c r="U561" s="361">
        <f t="shared" si="547"/>
        <v>0</v>
      </c>
      <c r="V561" s="269" t="s">
        <v>388</v>
      </c>
      <c r="W561" s="361">
        <f>SUM(W547:W560)</f>
        <v>12114.81</v>
      </c>
      <c r="X561" s="361">
        <f t="shared" ref="X561:AL561" si="548">SUM(X547:X560)</f>
        <v>39355787.799999997</v>
      </c>
      <c r="Y561" s="361">
        <f t="shared" si="548"/>
        <v>0</v>
      </c>
      <c r="Z561" s="361">
        <f t="shared" si="548"/>
        <v>0</v>
      </c>
      <c r="AA561" s="361">
        <f t="shared" si="548"/>
        <v>1060</v>
      </c>
      <c r="AB561" s="361">
        <f t="shared" si="548"/>
        <v>4240707.5999999996</v>
      </c>
      <c r="AC561" s="361">
        <f t="shared" si="548"/>
        <v>0</v>
      </c>
      <c r="AD561" s="361">
        <f t="shared" si="548"/>
        <v>0</v>
      </c>
      <c r="AE561" s="361">
        <f t="shared" si="548"/>
        <v>0</v>
      </c>
      <c r="AF561" s="361">
        <f t="shared" si="548"/>
        <v>0</v>
      </c>
      <c r="AG561" s="361">
        <f t="shared" si="548"/>
        <v>0</v>
      </c>
      <c r="AH561" s="361">
        <f t="shared" si="548"/>
        <v>0</v>
      </c>
      <c r="AI561" s="361">
        <f t="shared" si="548"/>
        <v>369598.6</v>
      </c>
      <c r="AJ561" s="361">
        <f t="shared" si="548"/>
        <v>1576044.0999999996</v>
      </c>
      <c r="AK561" s="361">
        <f t="shared" si="548"/>
        <v>707848.37000000011</v>
      </c>
      <c r="AL561" s="361">
        <f t="shared" si="548"/>
        <v>0</v>
      </c>
      <c r="AN561" s="390">
        <f>I561/'Приложение 1.1'!I559</f>
        <v>0</v>
      </c>
      <c r="AO561" s="390">
        <f t="shared" si="455"/>
        <v>1065.7203715566943</v>
      </c>
      <c r="AP561" s="390" t="e">
        <f t="shared" si="456"/>
        <v>#DIV/0!</v>
      </c>
      <c r="AQ561" s="390">
        <f t="shared" si="457"/>
        <v>754.59018867924522</v>
      </c>
      <c r="AR561" s="390">
        <f t="shared" si="458"/>
        <v>839.88668584502716</v>
      </c>
      <c r="AS561" s="390">
        <f t="shared" si="459"/>
        <v>860.00209416109806</v>
      </c>
      <c r="AT561" s="390" t="e">
        <f t="shared" si="460"/>
        <v>#DIV/0!</v>
      </c>
      <c r="AU561" s="390">
        <f t="shared" si="461"/>
        <v>3248.5683060650558</v>
      </c>
      <c r="AV561" s="390" t="e">
        <f t="shared" si="462"/>
        <v>#DIV/0!</v>
      </c>
      <c r="AW561" s="390">
        <f t="shared" si="463"/>
        <v>4000.6675471698109</v>
      </c>
      <c r="AX561" s="390" t="e">
        <f t="shared" si="464"/>
        <v>#DIV/0!</v>
      </c>
      <c r="AY561" s="390">
        <f>AI561/'Приложение 1.1'!J559</f>
        <v>8.8054386178077326</v>
      </c>
      <c r="AZ561" s="390">
        <v>766.59</v>
      </c>
      <c r="BA561" s="390">
        <v>2173.62</v>
      </c>
      <c r="BB561" s="390">
        <v>891.36</v>
      </c>
      <c r="BC561" s="390">
        <v>860.72</v>
      </c>
      <c r="BD561" s="390">
        <v>1699.83</v>
      </c>
      <c r="BE561" s="390">
        <v>1134.04</v>
      </c>
      <c r="BF561" s="390">
        <v>2338035</v>
      </c>
      <c r="BG561" s="390">
        <f t="shared" si="465"/>
        <v>4644</v>
      </c>
      <c r="BH561" s="390">
        <v>9186</v>
      </c>
      <c r="BI561" s="390">
        <v>3559.09</v>
      </c>
      <c r="BJ561" s="390">
        <v>6295.55</v>
      </c>
      <c r="BK561" s="390">
        <f t="shared" si="466"/>
        <v>934101.09</v>
      </c>
      <c r="BL561" s="391" t="str">
        <f t="shared" si="467"/>
        <v xml:space="preserve"> </v>
      </c>
      <c r="BM561" s="391" t="str">
        <f t="shared" si="468"/>
        <v xml:space="preserve"> </v>
      </c>
      <c r="BN561" s="391" t="e">
        <f t="shared" si="469"/>
        <v>#DIV/0!</v>
      </c>
      <c r="BO561" s="391" t="str">
        <f t="shared" si="470"/>
        <v xml:space="preserve"> </v>
      </c>
      <c r="BP561" s="391" t="str">
        <f t="shared" si="471"/>
        <v xml:space="preserve"> </v>
      </c>
      <c r="BQ561" s="391" t="str">
        <f t="shared" si="472"/>
        <v xml:space="preserve"> </v>
      </c>
      <c r="BR561" s="391" t="e">
        <f t="shared" si="473"/>
        <v>#DIV/0!</v>
      </c>
      <c r="BS561" s="391" t="str">
        <f t="shared" si="474"/>
        <v xml:space="preserve"> </v>
      </c>
      <c r="BT561" s="391" t="e">
        <f t="shared" si="475"/>
        <v>#DIV/0!</v>
      </c>
      <c r="BU561" s="391" t="str">
        <f t="shared" si="476"/>
        <v>+</v>
      </c>
      <c r="BV561" s="391" t="e">
        <f t="shared" si="477"/>
        <v>#DIV/0!</v>
      </c>
      <c r="BW561" s="391" t="str">
        <f t="shared" si="478"/>
        <v xml:space="preserve"> </v>
      </c>
      <c r="BY561" s="388">
        <f t="shared" si="479"/>
        <v>2.9902142510656726</v>
      </c>
      <c r="BZ561" s="392">
        <f t="shared" si="480"/>
        <v>1.342994325836192</v>
      </c>
      <c r="CA561" s="393">
        <f t="shared" si="481"/>
        <v>4350.6029619944511</v>
      </c>
      <c r="CB561" s="390">
        <f t="shared" si="482"/>
        <v>4852.9799999999996</v>
      </c>
      <c r="CC561" s="18" t="str">
        <f t="shared" si="483"/>
        <v xml:space="preserve"> </v>
      </c>
    </row>
    <row r="562" spans="1:82" s="26" customFormat="1" ht="13.5" customHeight="1">
      <c r="A562" s="433" t="s">
        <v>240</v>
      </c>
      <c r="B562" s="434"/>
      <c r="C562" s="434"/>
      <c r="D562" s="434"/>
      <c r="E562" s="434"/>
      <c r="F562" s="434"/>
      <c r="G562" s="434"/>
      <c r="H562" s="434"/>
      <c r="I562" s="434"/>
      <c r="J562" s="434"/>
      <c r="K562" s="434"/>
      <c r="L562" s="434"/>
      <c r="M562" s="434"/>
      <c r="N562" s="434"/>
      <c r="O562" s="434"/>
      <c r="P562" s="434"/>
      <c r="Q562" s="434"/>
      <c r="R562" s="434"/>
      <c r="S562" s="434"/>
      <c r="T562" s="434"/>
      <c r="U562" s="434"/>
      <c r="V562" s="434"/>
      <c r="W562" s="434"/>
      <c r="X562" s="434"/>
      <c r="Y562" s="434"/>
      <c r="Z562" s="434"/>
      <c r="AA562" s="434"/>
      <c r="AB562" s="434"/>
      <c r="AC562" s="434"/>
      <c r="AD562" s="434"/>
      <c r="AE562" s="434"/>
      <c r="AF562" s="434"/>
      <c r="AG562" s="434"/>
      <c r="AH562" s="434"/>
      <c r="AI562" s="434"/>
      <c r="AJ562" s="434"/>
      <c r="AK562" s="434"/>
      <c r="AL562" s="435"/>
      <c r="AN562" s="390" t="e">
        <f>I562/'Приложение 1.1'!I560</f>
        <v>#DIV/0!</v>
      </c>
      <c r="AO562" s="390" t="e">
        <f t="shared" si="455"/>
        <v>#DIV/0!</v>
      </c>
      <c r="AP562" s="390" t="e">
        <f t="shared" si="456"/>
        <v>#DIV/0!</v>
      </c>
      <c r="AQ562" s="390" t="e">
        <f t="shared" si="457"/>
        <v>#DIV/0!</v>
      </c>
      <c r="AR562" s="390" t="e">
        <f t="shared" si="458"/>
        <v>#DIV/0!</v>
      </c>
      <c r="AS562" s="390" t="e">
        <f t="shared" si="459"/>
        <v>#DIV/0!</v>
      </c>
      <c r="AT562" s="390" t="e">
        <f t="shared" si="460"/>
        <v>#DIV/0!</v>
      </c>
      <c r="AU562" s="390" t="e">
        <f t="shared" si="461"/>
        <v>#DIV/0!</v>
      </c>
      <c r="AV562" s="390" t="e">
        <f t="shared" si="462"/>
        <v>#DIV/0!</v>
      </c>
      <c r="AW562" s="390" t="e">
        <f t="shared" si="463"/>
        <v>#DIV/0!</v>
      </c>
      <c r="AX562" s="390" t="e">
        <f t="shared" si="464"/>
        <v>#DIV/0!</v>
      </c>
      <c r="AY562" s="390" t="e">
        <f>AI562/'Приложение 1.1'!J560</f>
        <v>#DIV/0!</v>
      </c>
      <c r="AZ562" s="390">
        <v>766.59</v>
      </c>
      <c r="BA562" s="390">
        <v>2173.62</v>
      </c>
      <c r="BB562" s="390">
        <v>891.36</v>
      </c>
      <c r="BC562" s="390">
        <v>860.72</v>
      </c>
      <c r="BD562" s="390">
        <v>1699.83</v>
      </c>
      <c r="BE562" s="390">
        <v>1134.04</v>
      </c>
      <c r="BF562" s="390">
        <v>2338035</v>
      </c>
      <c r="BG562" s="390">
        <f t="shared" si="465"/>
        <v>4644</v>
      </c>
      <c r="BH562" s="390">
        <v>9186</v>
      </c>
      <c r="BI562" s="390">
        <v>3559.09</v>
      </c>
      <c r="BJ562" s="390">
        <v>6295.55</v>
      </c>
      <c r="BK562" s="390">
        <f t="shared" si="466"/>
        <v>934101.09</v>
      </c>
      <c r="BL562" s="391" t="e">
        <f t="shared" si="467"/>
        <v>#DIV/0!</v>
      </c>
      <c r="BM562" s="391" t="e">
        <f t="shared" si="468"/>
        <v>#DIV/0!</v>
      </c>
      <c r="BN562" s="391" t="e">
        <f t="shared" si="469"/>
        <v>#DIV/0!</v>
      </c>
      <c r="BO562" s="391" t="e">
        <f t="shared" si="470"/>
        <v>#DIV/0!</v>
      </c>
      <c r="BP562" s="391" t="e">
        <f t="shared" si="471"/>
        <v>#DIV/0!</v>
      </c>
      <c r="BQ562" s="391" t="e">
        <f t="shared" si="472"/>
        <v>#DIV/0!</v>
      </c>
      <c r="BR562" s="391" t="e">
        <f t="shared" si="473"/>
        <v>#DIV/0!</v>
      </c>
      <c r="BS562" s="391" t="e">
        <f t="shared" si="474"/>
        <v>#DIV/0!</v>
      </c>
      <c r="BT562" s="391" t="e">
        <f t="shared" si="475"/>
        <v>#DIV/0!</v>
      </c>
      <c r="BU562" s="391" t="e">
        <f t="shared" si="476"/>
        <v>#DIV/0!</v>
      </c>
      <c r="BV562" s="391" t="e">
        <f t="shared" si="477"/>
        <v>#DIV/0!</v>
      </c>
      <c r="BW562" s="391" t="e">
        <f t="shared" si="478"/>
        <v>#DIV/0!</v>
      </c>
      <c r="BY562" s="388" t="e">
        <f t="shared" si="479"/>
        <v>#DIV/0!</v>
      </c>
      <c r="BZ562" s="392" t="e">
        <f t="shared" si="480"/>
        <v>#DIV/0!</v>
      </c>
      <c r="CA562" s="393" t="e">
        <f t="shared" si="481"/>
        <v>#DIV/0!</v>
      </c>
      <c r="CB562" s="390">
        <f t="shared" si="482"/>
        <v>4852.9799999999996</v>
      </c>
      <c r="CC562" s="18" t="e">
        <f t="shared" si="483"/>
        <v>#DIV/0!</v>
      </c>
    </row>
    <row r="563" spans="1:82" s="26" customFormat="1" ht="9" customHeight="1">
      <c r="A563" s="368">
        <v>184</v>
      </c>
      <c r="B563" s="245" t="s">
        <v>989</v>
      </c>
      <c r="C563" s="248">
        <v>895.2</v>
      </c>
      <c r="D563" s="396"/>
      <c r="E563" s="426"/>
      <c r="F563" s="426"/>
      <c r="G563" s="184">
        <f>ROUND(X563+AJ563+AK563,2)</f>
        <v>1552132.63</v>
      </c>
      <c r="H563" s="361">
        <f>I563+K563+M563+O563+Q563+S563</f>
        <v>0</v>
      </c>
      <c r="I563" s="190">
        <v>0</v>
      </c>
      <c r="J563" s="190">
        <v>0</v>
      </c>
      <c r="K563" s="190">
        <v>0</v>
      </c>
      <c r="L563" s="190">
        <v>0</v>
      </c>
      <c r="M563" s="190">
        <v>0</v>
      </c>
      <c r="N563" s="361">
        <v>0</v>
      </c>
      <c r="O563" s="361">
        <v>0</v>
      </c>
      <c r="P563" s="361">
        <v>0</v>
      </c>
      <c r="Q563" s="361">
        <v>0</v>
      </c>
      <c r="R563" s="361">
        <v>0</v>
      </c>
      <c r="S563" s="361">
        <v>0</v>
      </c>
      <c r="T563" s="103">
        <v>0</v>
      </c>
      <c r="U563" s="361">
        <v>0</v>
      </c>
      <c r="V563" s="426" t="s">
        <v>976</v>
      </c>
      <c r="W563" s="380">
        <v>446.6</v>
      </c>
      <c r="X563" s="361">
        <v>1462869</v>
      </c>
      <c r="Y563" s="380">
        <v>0</v>
      </c>
      <c r="Z563" s="380">
        <v>0</v>
      </c>
      <c r="AA563" s="380">
        <v>0</v>
      </c>
      <c r="AB563" s="380">
        <v>0</v>
      </c>
      <c r="AC563" s="380">
        <v>0</v>
      </c>
      <c r="AD563" s="380">
        <v>0</v>
      </c>
      <c r="AE563" s="380">
        <v>0</v>
      </c>
      <c r="AF563" s="380">
        <v>0</v>
      </c>
      <c r="AG563" s="380">
        <v>0</v>
      </c>
      <c r="AH563" s="380">
        <v>0</v>
      </c>
      <c r="AI563" s="380">
        <v>0</v>
      </c>
      <c r="AJ563" s="380">
        <v>59509.09</v>
      </c>
      <c r="AK563" s="380">
        <v>29754.54</v>
      </c>
      <c r="AL563" s="380">
        <v>0</v>
      </c>
      <c r="AN563" s="390">
        <f>I563/'Приложение 1.1'!I561</f>
        <v>0</v>
      </c>
      <c r="AO563" s="390" t="e">
        <f t="shared" si="455"/>
        <v>#DIV/0!</v>
      </c>
      <c r="AP563" s="390" t="e">
        <f t="shared" si="456"/>
        <v>#DIV/0!</v>
      </c>
      <c r="AQ563" s="390" t="e">
        <f t="shared" si="457"/>
        <v>#DIV/0!</v>
      </c>
      <c r="AR563" s="390" t="e">
        <f t="shared" si="458"/>
        <v>#DIV/0!</v>
      </c>
      <c r="AS563" s="390" t="e">
        <f t="shared" si="459"/>
        <v>#DIV/0!</v>
      </c>
      <c r="AT563" s="390" t="e">
        <f t="shared" si="460"/>
        <v>#DIV/0!</v>
      </c>
      <c r="AU563" s="390">
        <f t="shared" si="461"/>
        <v>3275.5687416032242</v>
      </c>
      <c r="AV563" s="390" t="e">
        <f t="shared" si="462"/>
        <v>#DIV/0!</v>
      </c>
      <c r="AW563" s="390" t="e">
        <f t="shared" si="463"/>
        <v>#DIV/0!</v>
      </c>
      <c r="AX563" s="390" t="e">
        <f t="shared" si="464"/>
        <v>#DIV/0!</v>
      </c>
      <c r="AY563" s="390">
        <f>AI563/'Приложение 1.1'!J561</f>
        <v>0</v>
      </c>
      <c r="AZ563" s="390">
        <v>766.59</v>
      </c>
      <c r="BA563" s="390">
        <v>2173.62</v>
      </c>
      <c r="BB563" s="390">
        <v>891.36</v>
      </c>
      <c r="BC563" s="390">
        <v>860.72</v>
      </c>
      <c r="BD563" s="390">
        <v>1699.83</v>
      </c>
      <c r="BE563" s="390">
        <v>1134.04</v>
      </c>
      <c r="BF563" s="390">
        <v>2338035</v>
      </c>
      <c r="BG563" s="390">
        <f t="shared" si="465"/>
        <v>4644</v>
      </c>
      <c r="BH563" s="390">
        <v>9186</v>
      </c>
      <c r="BI563" s="390">
        <v>3559.09</v>
      </c>
      <c r="BJ563" s="390">
        <v>6295.55</v>
      </c>
      <c r="BK563" s="390">
        <f t="shared" si="466"/>
        <v>934101.09</v>
      </c>
      <c r="BL563" s="391" t="str">
        <f t="shared" si="467"/>
        <v xml:space="preserve"> </v>
      </c>
      <c r="BM563" s="391" t="e">
        <f t="shared" si="468"/>
        <v>#DIV/0!</v>
      </c>
      <c r="BN563" s="391" t="e">
        <f t="shared" si="469"/>
        <v>#DIV/0!</v>
      </c>
      <c r="BO563" s="391" t="e">
        <f t="shared" si="470"/>
        <v>#DIV/0!</v>
      </c>
      <c r="BP563" s="391" t="e">
        <f t="shared" si="471"/>
        <v>#DIV/0!</v>
      </c>
      <c r="BQ563" s="391" t="e">
        <f t="shared" si="472"/>
        <v>#DIV/0!</v>
      </c>
      <c r="BR563" s="391" t="e">
        <f t="shared" si="473"/>
        <v>#DIV/0!</v>
      </c>
      <c r="BS563" s="391" t="str">
        <f t="shared" si="474"/>
        <v xml:space="preserve"> </v>
      </c>
      <c r="BT563" s="391" t="e">
        <f t="shared" si="475"/>
        <v>#DIV/0!</v>
      </c>
      <c r="BU563" s="391" t="e">
        <f t="shared" si="476"/>
        <v>#DIV/0!</v>
      </c>
      <c r="BV563" s="391" t="e">
        <f t="shared" si="477"/>
        <v>#DIV/0!</v>
      </c>
      <c r="BW563" s="391" t="str">
        <f t="shared" si="478"/>
        <v xml:space="preserve"> </v>
      </c>
      <c r="BY563" s="388">
        <f t="shared" si="479"/>
        <v>3.8340209367288414</v>
      </c>
      <c r="BZ563" s="392">
        <f t="shared" si="480"/>
        <v>1.9170101462270015</v>
      </c>
      <c r="CA563" s="393">
        <f t="shared" si="481"/>
        <v>3475.4425212718311</v>
      </c>
      <c r="CB563" s="390">
        <f t="shared" si="482"/>
        <v>4852.9799999999996</v>
      </c>
      <c r="CC563" s="18" t="str">
        <f t="shared" si="483"/>
        <v xml:space="preserve"> </v>
      </c>
    </row>
    <row r="564" spans="1:82" s="26" customFormat="1" ht="9" customHeight="1">
      <c r="A564" s="368">
        <v>185</v>
      </c>
      <c r="B564" s="245" t="s">
        <v>990</v>
      </c>
      <c r="C564" s="248">
        <v>3823.3</v>
      </c>
      <c r="D564" s="396"/>
      <c r="E564" s="426"/>
      <c r="F564" s="426"/>
      <c r="G564" s="184">
        <f>ROUND(X564+AJ564+AK564,2)</f>
        <v>3022994.49</v>
      </c>
      <c r="H564" s="361">
        <f>I564+K564+M564+O564+Q564+S564</f>
        <v>0</v>
      </c>
      <c r="I564" s="190">
        <v>0</v>
      </c>
      <c r="J564" s="190">
        <v>0</v>
      </c>
      <c r="K564" s="190">
        <v>0</v>
      </c>
      <c r="L564" s="190">
        <v>0</v>
      </c>
      <c r="M564" s="190">
        <v>0</v>
      </c>
      <c r="N564" s="361">
        <v>0</v>
      </c>
      <c r="O564" s="361">
        <v>0</v>
      </c>
      <c r="P564" s="361">
        <v>0</v>
      </c>
      <c r="Q564" s="361">
        <v>0</v>
      </c>
      <c r="R564" s="361">
        <v>0</v>
      </c>
      <c r="S564" s="361">
        <v>0</v>
      </c>
      <c r="T564" s="103">
        <v>0</v>
      </c>
      <c r="U564" s="361">
        <v>0</v>
      </c>
      <c r="V564" s="426" t="s">
        <v>975</v>
      </c>
      <c r="W564" s="380">
        <v>926.1</v>
      </c>
      <c r="X564" s="361">
        <v>2893342.4</v>
      </c>
      <c r="Y564" s="380">
        <v>0</v>
      </c>
      <c r="Z564" s="380">
        <v>0</v>
      </c>
      <c r="AA564" s="380">
        <v>0</v>
      </c>
      <c r="AB564" s="380">
        <v>0</v>
      </c>
      <c r="AC564" s="380">
        <v>0</v>
      </c>
      <c r="AD564" s="380">
        <v>0</v>
      </c>
      <c r="AE564" s="380">
        <v>0</v>
      </c>
      <c r="AF564" s="380">
        <v>0</v>
      </c>
      <c r="AG564" s="380">
        <v>0</v>
      </c>
      <c r="AH564" s="380">
        <v>0</v>
      </c>
      <c r="AI564" s="380">
        <v>0</v>
      </c>
      <c r="AJ564" s="380">
        <v>100030.74</v>
      </c>
      <c r="AK564" s="380">
        <v>29621.35</v>
      </c>
      <c r="AL564" s="380">
        <v>0</v>
      </c>
      <c r="AN564" s="390">
        <f>I564/'Приложение 1.1'!I562</f>
        <v>0</v>
      </c>
      <c r="AO564" s="390" t="e">
        <f t="shared" si="455"/>
        <v>#DIV/0!</v>
      </c>
      <c r="AP564" s="390" t="e">
        <f t="shared" si="456"/>
        <v>#DIV/0!</v>
      </c>
      <c r="AQ564" s="390" t="e">
        <f t="shared" si="457"/>
        <v>#DIV/0!</v>
      </c>
      <c r="AR564" s="390" t="e">
        <f t="shared" si="458"/>
        <v>#DIV/0!</v>
      </c>
      <c r="AS564" s="390" t="e">
        <f t="shared" si="459"/>
        <v>#DIV/0!</v>
      </c>
      <c r="AT564" s="390" t="e">
        <f t="shared" si="460"/>
        <v>#DIV/0!</v>
      </c>
      <c r="AU564" s="390">
        <f t="shared" si="461"/>
        <v>3124.2224381816218</v>
      </c>
      <c r="AV564" s="390" t="e">
        <f t="shared" si="462"/>
        <v>#DIV/0!</v>
      </c>
      <c r="AW564" s="390" t="e">
        <f t="shared" si="463"/>
        <v>#DIV/0!</v>
      </c>
      <c r="AX564" s="390" t="e">
        <f t="shared" si="464"/>
        <v>#DIV/0!</v>
      </c>
      <c r="AY564" s="390">
        <f>AI564/'Приложение 1.1'!J562</f>
        <v>0</v>
      </c>
      <c r="AZ564" s="390">
        <v>766.59</v>
      </c>
      <c r="BA564" s="390">
        <v>2173.62</v>
      </c>
      <c r="BB564" s="390">
        <v>891.36</v>
      </c>
      <c r="BC564" s="390">
        <v>860.72</v>
      </c>
      <c r="BD564" s="390">
        <v>1699.83</v>
      </c>
      <c r="BE564" s="390">
        <v>1134.04</v>
      </c>
      <c r="BF564" s="390">
        <v>2338035</v>
      </c>
      <c r="BG564" s="390">
        <f t="shared" si="465"/>
        <v>4837.9799999999996</v>
      </c>
      <c r="BH564" s="390">
        <v>9186</v>
      </c>
      <c r="BI564" s="390">
        <v>3559.09</v>
      </c>
      <c r="BJ564" s="390">
        <v>6295.55</v>
      </c>
      <c r="BK564" s="390">
        <f t="shared" si="466"/>
        <v>934101.09</v>
      </c>
      <c r="BL564" s="391" t="str">
        <f t="shared" si="467"/>
        <v xml:space="preserve"> </v>
      </c>
      <c r="BM564" s="391" t="e">
        <f t="shared" si="468"/>
        <v>#DIV/0!</v>
      </c>
      <c r="BN564" s="391" t="e">
        <f t="shared" si="469"/>
        <v>#DIV/0!</v>
      </c>
      <c r="BO564" s="391" t="e">
        <f t="shared" si="470"/>
        <v>#DIV/0!</v>
      </c>
      <c r="BP564" s="391" t="e">
        <f t="shared" si="471"/>
        <v>#DIV/0!</v>
      </c>
      <c r="BQ564" s="391" t="e">
        <f t="shared" si="472"/>
        <v>#DIV/0!</v>
      </c>
      <c r="BR564" s="391" t="e">
        <f t="shared" si="473"/>
        <v>#DIV/0!</v>
      </c>
      <c r="BS564" s="391" t="str">
        <f t="shared" si="474"/>
        <v xml:space="preserve"> </v>
      </c>
      <c r="BT564" s="391" t="e">
        <f t="shared" si="475"/>
        <v>#DIV/0!</v>
      </c>
      <c r="BU564" s="391" t="e">
        <f t="shared" si="476"/>
        <v>#DIV/0!</v>
      </c>
      <c r="BV564" s="391" t="e">
        <f t="shared" si="477"/>
        <v>#DIV/0!</v>
      </c>
      <c r="BW564" s="391" t="str">
        <f t="shared" si="478"/>
        <v xml:space="preserve"> </v>
      </c>
      <c r="BY564" s="388">
        <f t="shared" si="479"/>
        <v>3.3089951149729022</v>
      </c>
      <c r="BZ564" s="392">
        <f t="shared" si="480"/>
        <v>0.97986781312327154</v>
      </c>
      <c r="CA564" s="393">
        <f t="shared" si="481"/>
        <v>3264.2203757693555</v>
      </c>
      <c r="CB564" s="390">
        <f t="shared" si="482"/>
        <v>5055.6899999999996</v>
      </c>
      <c r="CC564" s="18" t="str">
        <f t="shared" si="483"/>
        <v xml:space="preserve"> </v>
      </c>
      <c r="CD564" s="418">
        <f>CA564-CB564</f>
        <v>-1791.4696242306441</v>
      </c>
    </row>
    <row r="565" spans="1:82" s="26" customFormat="1" ht="9" customHeight="1">
      <c r="A565" s="368">
        <v>186</v>
      </c>
      <c r="B565" s="226" t="s">
        <v>1031</v>
      </c>
      <c r="C565" s="231">
        <v>2764.1</v>
      </c>
      <c r="D565" s="396"/>
      <c r="E565" s="427"/>
      <c r="F565" s="427"/>
      <c r="G565" s="184">
        <f>ROUND(X565+AJ565+AK565,2)</f>
        <v>2189754.9900000002</v>
      </c>
      <c r="H565" s="361">
        <f>I565+K565+M565+O565+Q565+S565</f>
        <v>0</v>
      </c>
      <c r="I565" s="190">
        <v>0</v>
      </c>
      <c r="J565" s="190">
        <v>0</v>
      </c>
      <c r="K565" s="190">
        <v>0</v>
      </c>
      <c r="L565" s="190">
        <v>0</v>
      </c>
      <c r="M565" s="190">
        <v>0</v>
      </c>
      <c r="N565" s="361">
        <v>0</v>
      </c>
      <c r="O565" s="361">
        <v>0</v>
      </c>
      <c r="P565" s="361">
        <v>0</v>
      </c>
      <c r="Q565" s="361">
        <v>0</v>
      </c>
      <c r="R565" s="361">
        <v>0</v>
      </c>
      <c r="S565" s="361">
        <v>0</v>
      </c>
      <c r="T565" s="103">
        <v>0</v>
      </c>
      <c r="U565" s="361">
        <v>0</v>
      </c>
      <c r="V565" s="426" t="s">
        <v>975</v>
      </c>
      <c r="W565" s="380">
        <v>876.54</v>
      </c>
      <c r="X565" s="361">
        <v>2051144</v>
      </c>
      <c r="Y565" s="380">
        <v>0</v>
      </c>
      <c r="Z565" s="380">
        <v>0</v>
      </c>
      <c r="AA565" s="380">
        <v>0</v>
      </c>
      <c r="AB565" s="380">
        <v>0</v>
      </c>
      <c r="AC565" s="380">
        <v>0</v>
      </c>
      <c r="AD565" s="380">
        <v>0</v>
      </c>
      <c r="AE565" s="380">
        <v>0</v>
      </c>
      <c r="AF565" s="380">
        <v>0</v>
      </c>
      <c r="AG565" s="380">
        <v>0</v>
      </c>
      <c r="AH565" s="380">
        <v>0</v>
      </c>
      <c r="AI565" s="380">
        <v>0</v>
      </c>
      <c r="AJ565" s="380">
        <v>92561.59</v>
      </c>
      <c r="AK565" s="380">
        <v>46049.4</v>
      </c>
      <c r="AL565" s="380">
        <v>0</v>
      </c>
      <c r="AN565" s="390">
        <f>I565/'Приложение 1.1'!I563</f>
        <v>0</v>
      </c>
      <c r="AO565" s="390" t="e">
        <f t="shared" si="455"/>
        <v>#DIV/0!</v>
      </c>
      <c r="AP565" s="390" t="e">
        <f t="shared" si="456"/>
        <v>#DIV/0!</v>
      </c>
      <c r="AQ565" s="390" t="e">
        <f t="shared" si="457"/>
        <v>#DIV/0!</v>
      </c>
      <c r="AR565" s="390" t="e">
        <f t="shared" si="458"/>
        <v>#DIV/0!</v>
      </c>
      <c r="AS565" s="390" t="e">
        <f t="shared" si="459"/>
        <v>#DIV/0!</v>
      </c>
      <c r="AT565" s="390" t="e">
        <f t="shared" si="460"/>
        <v>#DIV/0!</v>
      </c>
      <c r="AU565" s="390">
        <f t="shared" si="461"/>
        <v>2340.0460903096264</v>
      </c>
      <c r="AV565" s="390" t="e">
        <f t="shared" si="462"/>
        <v>#DIV/0!</v>
      </c>
      <c r="AW565" s="390" t="e">
        <f t="shared" si="463"/>
        <v>#DIV/0!</v>
      </c>
      <c r="AX565" s="390" t="e">
        <f t="shared" si="464"/>
        <v>#DIV/0!</v>
      </c>
      <c r="AY565" s="390">
        <f>AI565/'Приложение 1.1'!J563</f>
        <v>0</v>
      </c>
      <c r="AZ565" s="390">
        <v>766.59</v>
      </c>
      <c r="BA565" s="390">
        <v>2173.62</v>
      </c>
      <c r="BB565" s="390">
        <v>891.36</v>
      </c>
      <c r="BC565" s="390">
        <v>860.72</v>
      </c>
      <c r="BD565" s="390">
        <v>1699.83</v>
      </c>
      <c r="BE565" s="390">
        <v>1134.04</v>
      </c>
      <c r="BF565" s="390">
        <v>2338035</v>
      </c>
      <c r="BG565" s="390">
        <f t="shared" si="465"/>
        <v>4837.9799999999996</v>
      </c>
      <c r="BH565" s="390">
        <v>9186</v>
      </c>
      <c r="BI565" s="390">
        <v>3559.09</v>
      </c>
      <c r="BJ565" s="390">
        <v>6295.55</v>
      </c>
      <c r="BK565" s="390">
        <f t="shared" si="466"/>
        <v>934101.09</v>
      </c>
      <c r="BL565" s="391" t="str">
        <f t="shared" si="467"/>
        <v xml:space="preserve"> </v>
      </c>
      <c r="BM565" s="391" t="e">
        <f t="shared" si="468"/>
        <v>#DIV/0!</v>
      </c>
      <c r="BN565" s="391" t="e">
        <f t="shared" si="469"/>
        <v>#DIV/0!</v>
      </c>
      <c r="BO565" s="391" t="e">
        <f t="shared" si="470"/>
        <v>#DIV/0!</v>
      </c>
      <c r="BP565" s="391" t="e">
        <f t="shared" si="471"/>
        <v>#DIV/0!</v>
      </c>
      <c r="BQ565" s="391" t="e">
        <f t="shared" si="472"/>
        <v>#DIV/0!</v>
      </c>
      <c r="BR565" s="391" t="e">
        <f t="shared" si="473"/>
        <v>#DIV/0!</v>
      </c>
      <c r="BS565" s="391" t="str">
        <f t="shared" si="474"/>
        <v xml:space="preserve"> </v>
      </c>
      <c r="BT565" s="391" t="e">
        <f t="shared" si="475"/>
        <v>#DIV/0!</v>
      </c>
      <c r="BU565" s="391" t="e">
        <f t="shared" si="476"/>
        <v>#DIV/0!</v>
      </c>
      <c r="BV565" s="391" t="e">
        <f t="shared" si="477"/>
        <v>#DIV/0!</v>
      </c>
      <c r="BW565" s="391" t="str">
        <f t="shared" si="478"/>
        <v xml:space="preserve"> </v>
      </c>
      <c r="BY565" s="388">
        <f t="shared" si="479"/>
        <v>4.2270295271709823</v>
      </c>
      <c r="BZ565" s="392">
        <f t="shared" si="480"/>
        <v>2.1029475996307694</v>
      </c>
      <c r="CA565" s="393">
        <f t="shared" si="481"/>
        <v>2498.18033404066</v>
      </c>
      <c r="CB565" s="390">
        <f t="shared" si="482"/>
        <v>5055.6899999999996</v>
      </c>
      <c r="CC565" s="18" t="str">
        <f t="shared" si="483"/>
        <v xml:space="preserve"> </v>
      </c>
    </row>
    <row r="566" spans="1:82" s="26" customFormat="1" ht="24.75" customHeight="1">
      <c r="A566" s="514" t="s">
        <v>423</v>
      </c>
      <c r="B566" s="514"/>
      <c r="C566" s="361">
        <f>SUM(C563:C565)</f>
        <v>7482.6</v>
      </c>
      <c r="D566" s="275"/>
      <c r="E566" s="361"/>
      <c r="F566" s="361"/>
      <c r="G566" s="361">
        <f>SUM(G563:G565)</f>
        <v>6764882.1100000003</v>
      </c>
      <c r="H566" s="361">
        <f t="shared" ref="H566:AL566" si="549">SUM(H563:H565)</f>
        <v>0</v>
      </c>
      <c r="I566" s="361">
        <f t="shared" si="549"/>
        <v>0</v>
      </c>
      <c r="J566" s="361">
        <f t="shared" si="549"/>
        <v>0</v>
      </c>
      <c r="K566" s="361">
        <f t="shared" si="549"/>
        <v>0</v>
      </c>
      <c r="L566" s="361">
        <f t="shared" si="549"/>
        <v>0</v>
      </c>
      <c r="M566" s="361">
        <f t="shared" si="549"/>
        <v>0</v>
      </c>
      <c r="N566" s="361">
        <f t="shared" si="549"/>
        <v>0</v>
      </c>
      <c r="O566" s="361">
        <f t="shared" si="549"/>
        <v>0</v>
      </c>
      <c r="P566" s="361">
        <f t="shared" si="549"/>
        <v>0</v>
      </c>
      <c r="Q566" s="361">
        <f t="shared" si="549"/>
        <v>0</v>
      </c>
      <c r="R566" s="361">
        <f t="shared" si="549"/>
        <v>0</v>
      </c>
      <c r="S566" s="361">
        <f t="shared" si="549"/>
        <v>0</v>
      </c>
      <c r="T566" s="103">
        <f t="shared" si="549"/>
        <v>0</v>
      </c>
      <c r="U566" s="361">
        <f t="shared" si="549"/>
        <v>0</v>
      </c>
      <c r="V566" s="361" t="s">
        <v>388</v>
      </c>
      <c r="W566" s="361">
        <f t="shared" si="549"/>
        <v>2249.2399999999998</v>
      </c>
      <c r="X566" s="361">
        <f t="shared" si="549"/>
        <v>6407355.4000000004</v>
      </c>
      <c r="Y566" s="361">
        <f t="shared" si="549"/>
        <v>0</v>
      </c>
      <c r="Z566" s="361">
        <f t="shared" si="549"/>
        <v>0</v>
      </c>
      <c r="AA566" s="361">
        <f t="shared" si="549"/>
        <v>0</v>
      </c>
      <c r="AB566" s="361">
        <f t="shared" si="549"/>
        <v>0</v>
      </c>
      <c r="AC566" s="361">
        <f t="shared" si="549"/>
        <v>0</v>
      </c>
      <c r="AD566" s="361">
        <f t="shared" si="549"/>
        <v>0</v>
      </c>
      <c r="AE566" s="361">
        <f t="shared" si="549"/>
        <v>0</v>
      </c>
      <c r="AF566" s="361">
        <f t="shared" si="549"/>
        <v>0</v>
      </c>
      <c r="AG566" s="361">
        <f t="shared" si="549"/>
        <v>0</v>
      </c>
      <c r="AH566" s="361">
        <f t="shared" si="549"/>
        <v>0</v>
      </c>
      <c r="AI566" s="361">
        <f t="shared" si="549"/>
        <v>0</v>
      </c>
      <c r="AJ566" s="361">
        <f t="shared" si="549"/>
        <v>252101.42</v>
      </c>
      <c r="AK566" s="361">
        <f t="shared" si="549"/>
        <v>105425.29000000001</v>
      </c>
      <c r="AL566" s="361">
        <f t="shared" si="549"/>
        <v>0</v>
      </c>
      <c r="AN566" s="390">
        <f>I566/'Приложение 1.1'!I564</f>
        <v>0</v>
      </c>
      <c r="AO566" s="390" t="e">
        <f t="shared" si="455"/>
        <v>#DIV/0!</v>
      </c>
      <c r="AP566" s="390" t="e">
        <f t="shared" si="456"/>
        <v>#DIV/0!</v>
      </c>
      <c r="AQ566" s="390" t="e">
        <f t="shared" si="457"/>
        <v>#DIV/0!</v>
      </c>
      <c r="AR566" s="390" t="e">
        <f t="shared" si="458"/>
        <v>#DIV/0!</v>
      </c>
      <c r="AS566" s="390" t="e">
        <f t="shared" si="459"/>
        <v>#DIV/0!</v>
      </c>
      <c r="AT566" s="390" t="e">
        <f t="shared" si="460"/>
        <v>#DIV/0!</v>
      </c>
      <c r="AU566" s="390">
        <f t="shared" si="461"/>
        <v>2848.675730468959</v>
      </c>
      <c r="AV566" s="390" t="e">
        <f t="shared" si="462"/>
        <v>#DIV/0!</v>
      </c>
      <c r="AW566" s="390" t="e">
        <f t="shared" si="463"/>
        <v>#DIV/0!</v>
      </c>
      <c r="AX566" s="390" t="e">
        <f t="shared" si="464"/>
        <v>#DIV/0!</v>
      </c>
      <c r="AY566" s="390">
        <f>AI566/'Приложение 1.1'!J564</f>
        <v>0</v>
      </c>
      <c r="AZ566" s="390">
        <v>766.59</v>
      </c>
      <c r="BA566" s="390">
        <v>2173.62</v>
      </c>
      <c r="BB566" s="390">
        <v>891.36</v>
      </c>
      <c r="BC566" s="390">
        <v>860.72</v>
      </c>
      <c r="BD566" s="390">
        <v>1699.83</v>
      </c>
      <c r="BE566" s="390">
        <v>1134.04</v>
      </c>
      <c r="BF566" s="390">
        <v>2338035</v>
      </c>
      <c r="BG566" s="390">
        <f t="shared" si="465"/>
        <v>4644</v>
      </c>
      <c r="BH566" s="390">
        <v>9186</v>
      </c>
      <c r="BI566" s="390">
        <v>3559.09</v>
      </c>
      <c r="BJ566" s="390">
        <v>6295.55</v>
      </c>
      <c r="BK566" s="390">
        <f t="shared" si="466"/>
        <v>934101.09</v>
      </c>
      <c r="BL566" s="391" t="str">
        <f t="shared" si="467"/>
        <v xml:space="preserve"> </v>
      </c>
      <c r="BM566" s="391" t="e">
        <f t="shared" si="468"/>
        <v>#DIV/0!</v>
      </c>
      <c r="BN566" s="391" t="e">
        <f t="shared" si="469"/>
        <v>#DIV/0!</v>
      </c>
      <c r="BO566" s="391" t="e">
        <f t="shared" si="470"/>
        <v>#DIV/0!</v>
      </c>
      <c r="BP566" s="391" t="e">
        <f t="shared" si="471"/>
        <v>#DIV/0!</v>
      </c>
      <c r="BQ566" s="391" t="e">
        <f t="shared" si="472"/>
        <v>#DIV/0!</v>
      </c>
      <c r="BR566" s="391" t="e">
        <f t="shared" si="473"/>
        <v>#DIV/0!</v>
      </c>
      <c r="BS566" s="391" t="str">
        <f t="shared" si="474"/>
        <v xml:space="preserve"> </v>
      </c>
      <c r="BT566" s="391" t="e">
        <f t="shared" si="475"/>
        <v>#DIV/0!</v>
      </c>
      <c r="BU566" s="391" t="e">
        <f t="shared" si="476"/>
        <v>#DIV/0!</v>
      </c>
      <c r="BV566" s="391" t="e">
        <f t="shared" si="477"/>
        <v>#DIV/0!</v>
      </c>
      <c r="BW566" s="391" t="str">
        <f t="shared" si="478"/>
        <v xml:space="preserve"> </v>
      </c>
      <c r="BY566" s="388">
        <f t="shared" si="479"/>
        <v>3.7266195611500463</v>
      </c>
      <c r="BZ566" s="392">
        <f t="shared" si="480"/>
        <v>1.5584202102229983</v>
      </c>
      <c r="CA566" s="393">
        <f t="shared" si="481"/>
        <v>3007.6301817502804</v>
      </c>
      <c r="CB566" s="390">
        <f t="shared" si="482"/>
        <v>4852.9799999999996</v>
      </c>
      <c r="CC566" s="18" t="str">
        <f t="shared" si="483"/>
        <v xml:space="preserve"> </v>
      </c>
    </row>
    <row r="567" spans="1:82" s="26" customFormat="1" ht="15" customHeight="1">
      <c r="A567" s="433" t="s">
        <v>249</v>
      </c>
      <c r="B567" s="434"/>
      <c r="C567" s="434"/>
      <c r="D567" s="434"/>
      <c r="E567" s="434"/>
      <c r="F567" s="434"/>
      <c r="G567" s="434"/>
      <c r="H567" s="434"/>
      <c r="I567" s="434"/>
      <c r="J567" s="434"/>
      <c r="K567" s="434"/>
      <c r="L567" s="434"/>
      <c r="M567" s="434"/>
      <c r="N567" s="434"/>
      <c r="O567" s="434"/>
      <c r="P567" s="434"/>
      <c r="Q567" s="434"/>
      <c r="R567" s="434"/>
      <c r="S567" s="434"/>
      <c r="T567" s="434"/>
      <c r="U567" s="434"/>
      <c r="V567" s="434"/>
      <c r="W567" s="434"/>
      <c r="X567" s="434"/>
      <c r="Y567" s="434"/>
      <c r="Z567" s="434"/>
      <c r="AA567" s="434"/>
      <c r="AB567" s="434"/>
      <c r="AC567" s="434"/>
      <c r="AD567" s="434"/>
      <c r="AE567" s="434"/>
      <c r="AF567" s="434"/>
      <c r="AG567" s="434"/>
      <c r="AH567" s="434"/>
      <c r="AI567" s="434"/>
      <c r="AJ567" s="434"/>
      <c r="AK567" s="434"/>
      <c r="AL567" s="435"/>
      <c r="AN567" s="390" t="e">
        <f>I567/'Приложение 1.1'!I565</f>
        <v>#DIV/0!</v>
      </c>
      <c r="AO567" s="390" t="e">
        <f t="shared" ref="AO567:AO632" si="550">K567/J567</f>
        <v>#DIV/0!</v>
      </c>
      <c r="AP567" s="390" t="e">
        <f t="shared" ref="AP567:AP632" si="551">M567/L567</f>
        <v>#DIV/0!</v>
      </c>
      <c r="AQ567" s="390" t="e">
        <f t="shared" ref="AQ567:AQ632" si="552">O567/N567</f>
        <v>#DIV/0!</v>
      </c>
      <c r="AR567" s="390" t="e">
        <f t="shared" ref="AR567:AR632" si="553">Q567/P567</f>
        <v>#DIV/0!</v>
      </c>
      <c r="AS567" s="390" t="e">
        <f t="shared" ref="AS567:AS632" si="554">S567/R567</f>
        <v>#DIV/0!</v>
      </c>
      <c r="AT567" s="390" t="e">
        <f t="shared" ref="AT567:AT632" si="555">U567/T567</f>
        <v>#DIV/0!</v>
      </c>
      <c r="AU567" s="390" t="e">
        <f t="shared" ref="AU567:AU632" si="556">X567/W567</f>
        <v>#DIV/0!</v>
      </c>
      <c r="AV567" s="390" t="e">
        <f t="shared" ref="AV567:AV632" si="557">Z567/Y567</f>
        <v>#DIV/0!</v>
      </c>
      <c r="AW567" s="390" t="e">
        <f t="shared" ref="AW567:AW632" si="558">AB567/AA567</f>
        <v>#DIV/0!</v>
      </c>
      <c r="AX567" s="390" t="e">
        <f t="shared" ref="AX567:AX632" si="559">AH567/AG567</f>
        <v>#DIV/0!</v>
      </c>
      <c r="AY567" s="390" t="e">
        <f>AI567/'Приложение 1.1'!J565</f>
        <v>#DIV/0!</v>
      </c>
      <c r="AZ567" s="390">
        <v>766.59</v>
      </c>
      <c r="BA567" s="390">
        <v>2173.62</v>
      </c>
      <c r="BB567" s="390">
        <v>891.36</v>
      </c>
      <c r="BC567" s="390">
        <v>860.72</v>
      </c>
      <c r="BD567" s="390">
        <v>1699.83</v>
      </c>
      <c r="BE567" s="390">
        <v>1134.04</v>
      </c>
      <c r="BF567" s="390">
        <v>2338035</v>
      </c>
      <c r="BG567" s="390">
        <f t="shared" ref="BG567:BG632" si="560">IF(V567="ПК",4837.98,4644)</f>
        <v>4644</v>
      </c>
      <c r="BH567" s="390">
        <v>9186</v>
      </c>
      <c r="BI567" s="390">
        <v>3559.09</v>
      </c>
      <c r="BJ567" s="390">
        <v>6295.55</v>
      </c>
      <c r="BK567" s="390">
        <f t="shared" ref="BK567:BK632" si="561">105042.09+358512+470547</f>
        <v>934101.09</v>
      </c>
      <c r="BL567" s="391" t="e">
        <f t="shared" ref="BL567:BL632" si="562">IF(AN567&gt;AZ567, "+", " ")</f>
        <v>#DIV/0!</v>
      </c>
      <c r="BM567" s="391" t="e">
        <f t="shared" ref="BM567:BM632" si="563">IF(AO567&gt;BA567, "+", " ")</f>
        <v>#DIV/0!</v>
      </c>
      <c r="BN567" s="391" t="e">
        <f t="shared" ref="BN567:BN632" si="564">IF(AP567&gt;BB567, "+", " ")</f>
        <v>#DIV/0!</v>
      </c>
      <c r="BO567" s="391" t="e">
        <f t="shared" ref="BO567:BO632" si="565">IF(AQ567&gt;BC567, "+", " ")</f>
        <v>#DIV/0!</v>
      </c>
      <c r="BP567" s="391" t="e">
        <f t="shared" ref="BP567:BP632" si="566">IF(AR567&gt;BD567, "+", " ")</f>
        <v>#DIV/0!</v>
      </c>
      <c r="BQ567" s="391" t="e">
        <f t="shared" ref="BQ567:BQ632" si="567">IF(AS567&gt;BE567, "+", " ")</f>
        <v>#DIV/0!</v>
      </c>
      <c r="BR567" s="391" t="e">
        <f t="shared" ref="BR567:BR632" si="568">IF(AT567&gt;BF567, "+", " ")</f>
        <v>#DIV/0!</v>
      </c>
      <c r="BS567" s="391" t="e">
        <f t="shared" ref="BS567:BS632" si="569">IF(AU567&gt;BG567, "+", " ")</f>
        <v>#DIV/0!</v>
      </c>
      <c r="BT567" s="391" t="e">
        <f t="shared" ref="BT567:BT632" si="570">IF(AV567&gt;BH567, "+", " ")</f>
        <v>#DIV/0!</v>
      </c>
      <c r="BU567" s="391" t="e">
        <f t="shared" ref="BU567:BU632" si="571">IF(AW567&gt;BI567, "+", " ")</f>
        <v>#DIV/0!</v>
      </c>
      <c r="BV567" s="391" t="e">
        <f t="shared" ref="BV567:BV632" si="572">IF(AX567&gt;BJ567, "+", " ")</f>
        <v>#DIV/0!</v>
      </c>
      <c r="BW567" s="391" t="e">
        <f t="shared" ref="BW567:BW632" si="573">IF(AY567&gt;BK567, "+", " ")</f>
        <v>#DIV/0!</v>
      </c>
      <c r="BY567" s="388" t="e">
        <f t="shared" ref="BY567:BY632" si="574">AJ567/G567*100</f>
        <v>#DIV/0!</v>
      </c>
      <c r="BZ567" s="392" t="e">
        <f t="shared" ref="BZ567:BZ632" si="575">AK567/G567*100</f>
        <v>#DIV/0!</v>
      </c>
      <c r="CA567" s="393" t="e">
        <f t="shared" ref="CA567:CA632" si="576">G567/W567</f>
        <v>#DIV/0!</v>
      </c>
      <c r="CB567" s="390">
        <f t="shared" ref="CB567:CB632" si="577">IF(V567="ПК",5055.69,4852.98)</f>
        <v>4852.9799999999996</v>
      </c>
      <c r="CC567" s="18" t="e">
        <f t="shared" ref="CC567:CC632" si="578">IF(CA567&gt;CB567, "+", " ")</f>
        <v>#DIV/0!</v>
      </c>
    </row>
    <row r="568" spans="1:82" s="26" customFormat="1" ht="9" customHeight="1">
      <c r="A568" s="368">
        <v>187</v>
      </c>
      <c r="B568" s="249" t="s">
        <v>783</v>
      </c>
      <c r="C568" s="361">
        <v>622.20000000000005</v>
      </c>
      <c r="D568" s="396"/>
      <c r="E568" s="361"/>
      <c r="F568" s="361"/>
      <c r="G568" s="184">
        <f>ROUND(X568+AJ568+AK568,2)</f>
        <v>2448077.12</v>
      </c>
      <c r="H568" s="361">
        <f>I568+K568+M568+O568+Q568+S568</f>
        <v>0</v>
      </c>
      <c r="I568" s="190">
        <v>0</v>
      </c>
      <c r="J568" s="190">
        <v>0</v>
      </c>
      <c r="K568" s="190">
        <v>0</v>
      </c>
      <c r="L568" s="190">
        <v>0</v>
      </c>
      <c r="M568" s="190">
        <v>0</v>
      </c>
      <c r="N568" s="361">
        <v>0</v>
      </c>
      <c r="O568" s="361">
        <v>0</v>
      </c>
      <c r="P568" s="361">
        <v>0</v>
      </c>
      <c r="Q568" s="361">
        <v>0</v>
      </c>
      <c r="R568" s="361">
        <v>0</v>
      </c>
      <c r="S568" s="361">
        <v>0</v>
      </c>
      <c r="T568" s="103">
        <v>0</v>
      </c>
      <c r="U568" s="361">
        <v>0</v>
      </c>
      <c r="V568" s="426" t="s">
        <v>976</v>
      </c>
      <c r="W568" s="382">
        <v>603.02</v>
      </c>
      <c r="X568" s="361">
        <v>2353492</v>
      </c>
      <c r="Y568" s="380">
        <v>0</v>
      </c>
      <c r="Z568" s="380">
        <v>0</v>
      </c>
      <c r="AA568" s="380">
        <v>0</v>
      </c>
      <c r="AB568" s="380">
        <v>0</v>
      </c>
      <c r="AC568" s="380">
        <v>0</v>
      </c>
      <c r="AD568" s="380">
        <v>0</v>
      </c>
      <c r="AE568" s="380">
        <v>0</v>
      </c>
      <c r="AF568" s="380">
        <v>0</v>
      </c>
      <c r="AG568" s="380">
        <v>0</v>
      </c>
      <c r="AH568" s="380">
        <v>0</v>
      </c>
      <c r="AI568" s="380">
        <v>0</v>
      </c>
      <c r="AJ568" s="380">
        <v>63056.75</v>
      </c>
      <c r="AK568" s="380">
        <v>31528.37</v>
      </c>
      <c r="AL568" s="380">
        <v>0</v>
      </c>
      <c r="AN568" s="390">
        <f>I568/'Приложение 1.1'!I566</f>
        <v>0</v>
      </c>
      <c r="AO568" s="390" t="e">
        <f t="shared" si="550"/>
        <v>#DIV/0!</v>
      </c>
      <c r="AP568" s="390" t="e">
        <f t="shared" si="551"/>
        <v>#DIV/0!</v>
      </c>
      <c r="AQ568" s="390" t="e">
        <f t="shared" si="552"/>
        <v>#DIV/0!</v>
      </c>
      <c r="AR568" s="390" t="e">
        <f t="shared" si="553"/>
        <v>#DIV/0!</v>
      </c>
      <c r="AS568" s="390" t="e">
        <f t="shared" si="554"/>
        <v>#DIV/0!</v>
      </c>
      <c r="AT568" s="390" t="e">
        <f t="shared" si="555"/>
        <v>#DIV/0!</v>
      </c>
      <c r="AU568" s="390">
        <f t="shared" si="556"/>
        <v>3902.842360120726</v>
      </c>
      <c r="AV568" s="390" t="e">
        <f t="shared" si="557"/>
        <v>#DIV/0!</v>
      </c>
      <c r="AW568" s="390" t="e">
        <f t="shared" si="558"/>
        <v>#DIV/0!</v>
      </c>
      <c r="AX568" s="390" t="e">
        <f t="shared" si="559"/>
        <v>#DIV/0!</v>
      </c>
      <c r="AY568" s="390">
        <f>AI568/'Приложение 1.1'!J566</f>
        <v>0</v>
      </c>
      <c r="AZ568" s="390">
        <v>766.59</v>
      </c>
      <c r="BA568" s="390">
        <v>2173.62</v>
      </c>
      <c r="BB568" s="390">
        <v>891.36</v>
      </c>
      <c r="BC568" s="390">
        <v>860.72</v>
      </c>
      <c r="BD568" s="390">
        <v>1699.83</v>
      </c>
      <c r="BE568" s="390">
        <v>1134.04</v>
      </c>
      <c r="BF568" s="390">
        <v>2338035</v>
      </c>
      <c r="BG568" s="390">
        <f t="shared" si="560"/>
        <v>4644</v>
      </c>
      <c r="BH568" s="390">
        <v>9186</v>
      </c>
      <c r="BI568" s="390">
        <v>3559.09</v>
      </c>
      <c r="BJ568" s="390">
        <v>6295.55</v>
      </c>
      <c r="BK568" s="390">
        <f t="shared" si="561"/>
        <v>934101.09</v>
      </c>
      <c r="BL568" s="391" t="str">
        <f t="shared" si="562"/>
        <v xml:space="preserve"> </v>
      </c>
      <c r="BM568" s="391" t="e">
        <f t="shared" si="563"/>
        <v>#DIV/0!</v>
      </c>
      <c r="BN568" s="391" t="e">
        <f t="shared" si="564"/>
        <v>#DIV/0!</v>
      </c>
      <c r="BO568" s="391" t="e">
        <f t="shared" si="565"/>
        <v>#DIV/0!</v>
      </c>
      <c r="BP568" s="391" t="e">
        <f t="shared" si="566"/>
        <v>#DIV/0!</v>
      </c>
      <c r="BQ568" s="391" t="e">
        <f t="shared" si="567"/>
        <v>#DIV/0!</v>
      </c>
      <c r="BR568" s="391" t="e">
        <f t="shared" si="568"/>
        <v>#DIV/0!</v>
      </c>
      <c r="BS568" s="391" t="str">
        <f t="shared" si="569"/>
        <v xml:space="preserve"> </v>
      </c>
      <c r="BT568" s="391" t="e">
        <f t="shared" si="570"/>
        <v>#DIV/0!</v>
      </c>
      <c r="BU568" s="391" t="e">
        <f t="shared" si="571"/>
        <v>#DIV/0!</v>
      </c>
      <c r="BV568" s="391" t="e">
        <f t="shared" si="572"/>
        <v>#DIV/0!</v>
      </c>
      <c r="BW568" s="391" t="str">
        <f t="shared" si="573"/>
        <v xml:space="preserve"> </v>
      </c>
      <c r="BY568" s="388">
        <f t="shared" si="574"/>
        <v>2.5757664856571183</v>
      </c>
      <c r="BZ568" s="392">
        <f t="shared" si="575"/>
        <v>1.2878830385866273</v>
      </c>
      <c r="CA568" s="393">
        <f t="shared" si="576"/>
        <v>4059.6947364929856</v>
      </c>
      <c r="CB568" s="390">
        <f t="shared" si="577"/>
        <v>4852.9799999999996</v>
      </c>
      <c r="CC568" s="18" t="str">
        <f t="shared" si="578"/>
        <v xml:space="preserve"> </v>
      </c>
    </row>
    <row r="569" spans="1:82" s="26" customFormat="1" ht="9" customHeight="1">
      <c r="A569" s="368">
        <v>188</v>
      </c>
      <c r="B569" s="249" t="s">
        <v>784</v>
      </c>
      <c r="C569" s="361">
        <v>610.79999999999995</v>
      </c>
      <c r="D569" s="396"/>
      <c r="E569" s="361"/>
      <c r="F569" s="361"/>
      <c r="G569" s="184">
        <f>ROUND(X569+AJ569+AK569,2)</f>
        <v>2180001.65</v>
      </c>
      <c r="H569" s="361">
        <f>I569+K569+M569+O569+Q569+S569</f>
        <v>0</v>
      </c>
      <c r="I569" s="190">
        <v>0</v>
      </c>
      <c r="J569" s="190">
        <v>0</v>
      </c>
      <c r="K569" s="190">
        <v>0</v>
      </c>
      <c r="L569" s="190">
        <v>0</v>
      </c>
      <c r="M569" s="190">
        <v>0</v>
      </c>
      <c r="N569" s="361">
        <v>0</v>
      </c>
      <c r="O569" s="361">
        <v>0</v>
      </c>
      <c r="P569" s="361">
        <v>0</v>
      </c>
      <c r="Q569" s="361">
        <v>0</v>
      </c>
      <c r="R569" s="361">
        <v>0</v>
      </c>
      <c r="S569" s="361">
        <v>0</v>
      </c>
      <c r="T569" s="103">
        <v>0</v>
      </c>
      <c r="U569" s="361">
        <v>0</v>
      </c>
      <c r="V569" s="426" t="s">
        <v>976</v>
      </c>
      <c r="W569" s="380">
        <v>624</v>
      </c>
      <c r="X569" s="361">
        <v>2072705.86</v>
      </c>
      <c r="Y569" s="380">
        <v>0</v>
      </c>
      <c r="Z569" s="380">
        <v>0</v>
      </c>
      <c r="AA569" s="380">
        <v>0</v>
      </c>
      <c r="AB569" s="380">
        <v>0</v>
      </c>
      <c r="AC569" s="380">
        <v>0</v>
      </c>
      <c r="AD569" s="380">
        <v>0</v>
      </c>
      <c r="AE569" s="380">
        <v>0</v>
      </c>
      <c r="AF569" s="380">
        <v>0</v>
      </c>
      <c r="AG569" s="380">
        <v>0</v>
      </c>
      <c r="AH569" s="380">
        <v>0</v>
      </c>
      <c r="AI569" s="380">
        <v>0</v>
      </c>
      <c r="AJ569" s="380">
        <v>71410.91</v>
      </c>
      <c r="AK569" s="380">
        <v>35884.879999999997</v>
      </c>
      <c r="AL569" s="380">
        <v>0</v>
      </c>
      <c r="AN569" s="390">
        <f>I569/'Приложение 1.1'!I567</f>
        <v>0</v>
      </c>
      <c r="AO569" s="390" t="e">
        <f t="shared" si="550"/>
        <v>#DIV/0!</v>
      </c>
      <c r="AP569" s="390" t="e">
        <f t="shared" si="551"/>
        <v>#DIV/0!</v>
      </c>
      <c r="AQ569" s="390" t="e">
        <f t="shared" si="552"/>
        <v>#DIV/0!</v>
      </c>
      <c r="AR569" s="390" t="e">
        <f t="shared" si="553"/>
        <v>#DIV/0!</v>
      </c>
      <c r="AS569" s="390" t="e">
        <f t="shared" si="554"/>
        <v>#DIV/0!</v>
      </c>
      <c r="AT569" s="390" t="e">
        <f t="shared" si="555"/>
        <v>#DIV/0!</v>
      </c>
      <c r="AU569" s="390">
        <f t="shared" si="556"/>
        <v>3321.6440064102567</v>
      </c>
      <c r="AV569" s="390" t="e">
        <f t="shared" si="557"/>
        <v>#DIV/0!</v>
      </c>
      <c r="AW569" s="390" t="e">
        <f t="shared" si="558"/>
        <v>#DIV/0!</v>
      </c>
      <c r="AX569" s="390" t="e">
        <f t="shared" si="559"/>
        <v>#DIV/0!</v>
      </c>
      <c r="AY569" s="390">
        <f>AI569/'Приложение 1.1'!J567</f>
        <v>0</v>
      </c>
      <c r="AZ569" s="390">
        <v>766.59</v>
      </c>
      <c r="BA569" s="390">
        <v>2173.62</v>
      </c>
      <c r="BB569" s="390">
        <v>891.36</v>
      </c>
      <c r="BC569" s="390">
        <v>860.72</v>
      </c>
      <c r="BD569" s="390">
        <v>1699.83</v>
      </c>
      <c r="BE569" s="390">
        <v>1134.04</v>
      </c>
      <c r="BF569" s="390">
        <v>2338035</v>
      </c>
      <c r="BG569" s="390">
        <f t="shared" si="560"/>
        <v>4644</v>
      </c>
      <c r="BH569" s="390">
        <v>9186</v>
      </c>
      <c r="BI569" s="390">
        <v>3559.09</v>
      </c>
      <c r="BJ569" s="390">
        <v>6295.55</v>
      </c>
      <c r="BK569" s="390">
        <f t="shared" si="561"/>
        <v>934101.09</v>
      </c>
      <c r="BL569" s="391" t="str">
        <f t="shared" si="562"/>
        <v xml:space="preserve"> </v>
      </c>
      <c r="BM569" s="391" t="e">
        <f t="shared" si="563"/>
        <v>#DIV/0!</v>
      </c>
      <c r="BN569" s="391" t="e">
        <f t="shared" si="564"/>
        <v>#DIV/0!</v>
      </c>
      <c r="BO569" s="391" t="e">
        <f t="shared" si="565"/>
        <v>#DIV/0!</v>
      </c>
      <c r="BP569" s="391" t="e">
        <f t="shared" si="566"/>
        <v>#DIV/0!</v>
      </c>
      <c r="BQ569" s="391" t="e">
        <f t="shared" si="567"/>
        <v>#DIV/0!</v>
      </c>
      <c r="BR569" s="391" t="e">
        <f t="shared" si="568"/>
        <v>#DIV/0!</v>
      </c>
      <c r="BS569" s="391" t="str">
        <f t="shared" si="569"/>
        <v xml:space="preserve"> </v>
      </c>
      <c r="BT569" s="391" t="e">
        <f t="shared" si="570"/>
        <v>#DIV/0!</v>
      </c>
      <c r="BU569" s="391" t="e">
        <f t="shared" si="571"/>
        <v>#DIV/0!</v>
      </c>
      <c r="BV569" s="391" t="e">
        <f t="shared" si="572"/>
        <v>#DIV/0!</v>
      </c>
      <c r="BW569" s="391" t="str">
        <f t="shared" si="573"/>
        <v xml:space="preserve"> </v>
      </c>
      <c r="BY569" s="388">
        <f t="shared" si="574"/>
        <v>3.2757273371788505</v>
      </c>
      <c r="BZ569" s="392">
        <f t="shared" si="575"/>
        <v>1.6460941669470752</v>
      </c>
      <c r="CA569" s="393">
        <f t="shared" si="576"/>
        <v>3493.5923878205126</v>
      </c>
      <c r="CB569" s="390">
        <f t="shared" si="577"/>
        <v>4852.9799999999996</v>
      </c>
      <c r="CC569" s="18" t="str">
        <f t="shared" si="578"/>
        <v xml:space="preserve"> </v>
      </c>
    </row>
    <row r="570" spans="1:82" s="26" customFormat="1" ht="9" customHeight="1">
      <c r="A570" s="368">
        <v>189</v>
      </c>
      <c r="B570" s="249" t="s">
        <v>785</v>
      </c>
      <c r="C570" s="361">
        <v>635.4</v>
      </c>
      <c r="D570" s="396"/>
      <c r="E570" s="361"/>
      <c r="F570" s="361"/>
      <c r="G570" s="184">
        <f>ROUND(X570+AJ570+AK570,2)</f>
        <v>2734824.64</v>
      </c>
      <c r="H570" s="361">
        <f>I570+K570+M570+O570+Q570+S570</f>
        <v>0</v>
      </c>
      <c r="I570" s="190">
        <v>0</v>
      </c>
      <c r="J570" s="190">
        <v>0</v>
      </c>
      <c r="K570" s="190">
        <v>0</v>
      </c>
      <c r="L570" s="190">
        <v>0</v>
      </c>
      <c r="M570" s="190">
        <v>0</v>
      </c>
      <c r="N570" s="361">
        <v>0</v>
      </c>
      <c r="O570" s="361">
        <v>0</v>
      </c>
      <c r="P570" s="361">
        <v>0</v>
      </c>
      <c r="Q570" s="361">
        <v>0</v>
      </c>
      <c r="R570" s="361">
        <v>0</v>
      </c>
      <c r="S570" s="361">
        <v>0</v>
      </c>
      <c r="T570" s="103">
        <v>0</v>
      </c>
      <c r="U570" s="361">
        <v>0</v>
      </c>
      <c r="V570" s="426" t="s">
        <v>976</v>
      </c>
      <c r="W570" s="380">
        <v>801.3</v>
      </c>
      <c r="X570" s="361">
        <v>2633435.2000000002</v>
      </c>
      <c r="Y570" s="380">
        <v>0</v>
      </c>
      <c r="Z570" s="380">
        <v>0</v>
      </c>
      <c r="AA570" s="380">
        <v>0</v>
      </c>
      <c r="AB570" s="380">
        <v>0</v>
      </c>
      <c r="AC570" s="380">
        <v>0</v>
      </c>
      <c r="AD570" s="380">
        <v>0</v>
      </c>
      <c r="AE570" s="380">
        <v>0</v>
      </c>
      <c r="AF570" s="380">
        <v>0</v>
      </c>
      <c r="AG570" s="380">
        <v>0</v>
      </c>
      <c r="AH570" s="380">
        <v>0</v>
      </c>
      <c r="AI570" s="380">
        <v>0</v>
      </c>
      <c r="AJ570" s="380">
        <v>66542.289999999994</v>
      </c>
      <c r="AK570" s="380">
        <v>34847.15</v>
      </c>
      <c r="AL570" s="380">
        <v>0</v>
      </c>
      <c r="AN570" s="390">
        <f>I570/'Приложение 1.1'!I568</f>
        <v>0</v>
      </c>
      <c r="AO570" s="390" t="e">
        <f t="shared" si="550"/>
        <v>#DIV/0!</v>
      </c>
      <c r="AP570" s="390" t="e">
        <f t="shared" si="551"/>
        <v>#DIV/0!</v>
      </c>
      <c r="AQ570" s="390" t="e">
        <f t="shared" si="552"/>
        <v>#DIV/0!</v>
      </c>
      <c r="AR570" s="390" t="e">
        <f t="shared" si="553"/>
        <v>#DIV/0!</v>
      </c>
      <c r="AS570" s="390" t="e">
        <f t="shared" si="554"/>
        <v>#DIV/0!</v>
      </c>
      <c r="AT570" s="390" t="e">
        <f t="shared" si="555"/>
        <v>#DIV/0!</v>
      </c>
      <c r="AU570" s="390">
        <f t="shared" si="556"/>
        <v>3286.4535130413083</v>
      </c>
      <c r="AV570" s="390" t="e">
        <f t="shared" si="557"/>
        <v>#DIV/0!</v>
      </c>
      <c r="AW570" s="390" t="e">
        <f t="shared" si="558"/>
        <v>#DIV/0!</v>
      </c>
      <c r="AX570" s="390" t="e">
        <f t="shared" si="559"/>
        <v>#DIV/0!</v>
      </c>
      <c r="AY570" s="390">
        <f>AI570/'Приложение 1.1'!J568</f>
        <v>0</v>
      </c>
      <c r="AZ570" s="390">
        <v>766.59</v>
      </c>
      <c r="BA570" s="390">
        <v>2173.62</v>
      </c>
      <c r="BB570" s="390">
        <v>891.36</v>
      </c>
      <c r="BC570" s="390">
        <v>860.72</v>
      </c>
      <c r="BD570" s="390">
        <v>1699.83</v>
      </c>
      <c r="BE570" s="390">
        <v>1134.04</v>
      </c>
      <c r="BF570" s="390">
        <v>2338035</v>
      </c>
      <c r="BG570" s="390">
        <f t="shared" si="560"/>
        <v>4644</v>
      </c>
      <c r="BH570" s="390">
        <v>9186</v>
      </c>
      <c r="BI570" s="390">
        <v>3559.09</v>
      </c>
      <c r="BJ570" s="390">
        <v>6295.55</v>
      </c>
      <c r="BK570" s="390">
        <f t="shared" si="561"/>
        <v>934101.09</v>
      </c>
      <c r="BL570" s="391" t="str">
        <f t="shared" si="562"/>
        <v xml:space="preserve"> </v>
      </c>
      <c r="BM570" s="391" t="e">
        <f t="shared" si="563"/>
        <v>#DIV/0!</v>
      </c>
      <c r="BN570" s="391" t="e">
        <f t="shared" si="564"/>
        <v>#DIV/0!</v>
      </c>
      <c r="BO570" s="391" t="e">
        <f t="shared" si="565"/>
        <v>#DIV/0!</v>
      </c>
      <c r="BP570" s="391" t="e">
        <f t="shared" si="566"/>
        <v>#DIV/0!</v>
      </c>
      <c r="BQ570" s="391" t="e">
        <f t="shared" si="567"/>
        <v>#DIV/0!</v>
      </c>
      <c r="BR570" s="391" t="e">
        <f t="shared" si="568"/>
        <v>#DIV/0!</v>
      </c>
      <c r="BS570" s="391" t="str">
        <f t="shared" si="569"/>
        <v xml:space="preserve"> </v>
      </c>
      <c r="BT570" s="391" t="e">
        <f t="shared" si="570"/>
        <v>#DIV/0!</v>
      </c>
      <c r="BU570" s="391" t="e">
        <f t="shared" si="571"/>
        <v>#DIV/0!</v>
      </c>
      <c r="BV570" s="391" t="e">
        <f t="shared" si="572"/>
        <v>#DIV/0!</v>
      </c>
      <c r="BW570" s="391" t="str">
        <f t="shared" si="573"/>
        <v xml:space="preserve"> </v>
      </c>
      <c r="BY570" s="388">
        <f t="shared" si="574"/>
        <v>2.4331464996600287</v>
      </c>
      <c r="BZ570" s="392">
        <f t="shared" si="575"/>
        <v>1.2742005278992952</v>
      </c>
      <c r="CA570" s="393">
        <f t="shared" si="576"/>
        <v>3412.9846998627236</v>
      </c>
      <c r="CB570" s="390">
        <f t="shared" si="577"/>
        <v>4852.9799999999996</v>
      </c>
      <c r="CC570" s="18" t="str">
        <f t="shared" si="578"/>
        <v xml:space="preserve"> </v>
      </c>
    </row>
    <row r="571" spans="1:82" s="26" customFormat="1" ht="9" customHeight="1">
      <c r="A571" s="368">
        <v>190</v>
      </c>
      <c r="B571" s="249" t="s">
        <v>786</v>
      </c>
      <c r="C571" s="361">
        <v>623.5</v>
      </c>
      <c r="D571" s="396"/>
      <c r="E571" s="361"/>
      <c r="F571" s="361"/>
      <c r="G571" s="184">
        <f>ROUND(AB571+AJ571+AK571,2)</f>
        <v>2340207.09</v>
      </c>
      <c r="H571" s="361">
        <f>I571+K571+M571+O571+Q571+S571</f>
        <v>0</v>
      </c>
      <c r="I571" s="190">
        <v>0</v>
      </c>
      <c r="J571" s="190">
        <v>0</v>
      </c>
      <c r="K571" s="190">
        <v>0</v>
      </c>
      <c r="L571" s="190">
        <v>0</v>
      </c>
      <c r="M571" s="190">
        <v>0</v>
      </c>
      <c r="N571" s="361">
        <v>0</v>
      </c>
      <c r="O571" s="361">
        <v>0</v>
      </c>
      <c r="P571" s="361">
        <v>0</v>
      </c>
      <c r="Q571" s="361">
        <v>0</v>
      </c>
      <c r="R571" s="361">
        <v>0</v>
      </c>
      <c r="S571" s="361">
        <v>0</v>
      </c>
      <c r="T571" s="103">
        <v>0</v>
      </c>
      <c r="U571" s="361">
        <v>0</v>
      </c>
      <c r="V571" s="426"/>
      <c r="W571" s="380">
        <v>0</v>
      </c>
      <c r="X571" s="361">
        <f>ROUND(IF(V571="СК",4852.98,5055.69)*0.955*0.79*W571,2)</f>
        <v>0</v>
      </c>
      <c r="Y571" s="380">
        <v>0</v>
      </c>
      <c r="Z571" s="380">
        <v>0</v>
      </c>
      <c r="AA571" s="380">
        <v>1032.5</v>
      </c>
      <c r="AB571" s="380">
        <v>2276683</v>
      </c>
      <c r="AC571" s="380">
        <v>0</v>
      </c>
      <c r="AD571" s="380">
        <v>0</v>
      </c>
      <c r="AE571" s="380">
        <v>0</v>
      </c>
      <c r="AF571" s="380">
        <v>0</v>
      </c>
      <c r="AG571" s="380">
        <v>0</v>
      </c>
      <c r="AH571" s="380">
        <v>0</v>
      </c>
      <c r="AI571" s="380">
        <v>0</v>
      </c>
      <c r="AJ571" s="380">
        <v>43292.1</v>
      </c>
      <c r="AK571" s="380">
        <v>20231.990000000002</v>
      </c>
      <c r="AL571" s="380">
        <v>0</v>
      </c>
      <c r="AN571" s="390">
        <f>I571/'Приложение 1.1'!I569</f>
        <v>0</v>
      </c>
      <c r="AO571" s="390" t="e">
        <f t="shared" si="550"/>
        <v>#DIV/0!</v>
      </c>
      <c r="AP571" s="390" t="e">
        <f t="shared" si="551"/>
        <v>#DIV/0!</v>
      </c>
      <c r="AQ571" s="390" t="e">
        <f t="shared" si="552"/>
        <v>#DIV/0!</v>
      </c>
      <c r="AR571" s="390" t="e">
        <f t="shared" si="553"/>
        <v>#DIV/0!</v>
      </c>
      <c r="AS571" s="390" t="e">
        <f t="shared" si="554"/>
        <v>#DIV/0!</v>
      </c>
      <c r="AT571" s="390" t="e">
        <f t="shared" si="555"/>
        <v>#DIV/0!</v>
      </c>
      <c r="AU571" s="390" t="e">
        <f t="shared" si="556"/>
        <v>#DIV/0!</v>
      </c>
      <c r="AV571" s="390" t="e">
        <f t="shared" si="557"/>
        <v>#DIV/0!</v>
      </c>
      <c r="AW571" s="390">
        <f t="shared" si="558"/>
        <v>2205.0198547215496</v>
      </c>
      <c r="AX571" s="390" t="e">
        <f t="shared" si="559"/>
        <v>#DIV/0!</v>
      </c>
      <c r="AY571" s="390">
        <f>AI571/'Приложение 1.1'!J569</f>
        <v>0</v>
      </c>
      <c r="AZ571" s="390">
        <v>766.59</v>
      </c>
      <c r="BA571" s="390">
        <v>2173.62</v>
      </c>
      <c r="BB571" s="390">
        <v>891.36</v>
      </c>
      <c r="BC571" s="390">
        <v>860.72</v>
      </c>
      <c r="BD571" s="390">
        <v>1699.83</v>
      </c>
      <c r="BE571" s="390">
        <v>1134.04</v>
      </c>
      <c r="BF571" s="390">
        <v>2338035</v>
      </c>
      <c r="BG571" s="390">
        <f t="shared" si="560"/>
        <v>4644</v>
      </c>
      <c r="BH571" s="390">
        <v>9186</v>
      </c>
      <c r="BI571" s="390">
        <v>3559.09</v>
      </c>
      <c r="BJ571" s="390">
        <v>6295.55</v>
      </c>
      <c r="BK571" s="390">
        <f t="shared" si="561"/>
        <v>934101.09</v>
      </c>
      <c r="BL571" s="391" t="str">
        <f t="shared" si="562"/>
        <v xml:space="preserve"> </v>
      </c>
      <c r="BM571" s="391" t="e">
        <f t="shared" si="563"/>
        <v>#DIV/0!</v>
      </c>
      <c r="BN571" s="391" t="e">
        <f t="shared" si="564"/>
        <v>#DIV/0!</v>
      </c>
      <c r="BO571" s="391" t="e">
        <f t="shared" si="565"/>
        <v>#DIV/0!</v>
      </c>
      <c r="BP571" s="391" t="e">
        <f t="shared" si="566"/>
        <v>#DIV/0!</v>
      </c>
      <c r="BQ571" s="391" t="e">
        <f t="shared" si="567"/>
        <v>#DIV/0!</v>
      </c>
      <c r="BR571" s="391" t="e">
        <f t="shared" si="568"/>
        <v>#DIV/0!</v>
      </c>
      <c r="BS571" s="391" t="e">
        <f t="shared" si="569"/>
        <v>#DIV/0!</v>
      </c>
      <c r="BT571" s="391" t="e">
        <f t="shared" si="570"/>
        <v>#DIV/0!</v>
      </c>
      <c r="BU571" s="391" t="str">
        <f t="shared" si="571"/>
        <v xml:space="preserve"> </v>
      </c>
      <c r="BV571" s="391" t="e">
        <f t="shared" si="572"/>
        <v>#DIV/0!</v>
      </c>
      <c r="BW571" s="391" t="str">
        <f t="shared" si="573"/>
        <v xml:space="preserve"> </v>
      </c>
      <c r="BY571" s="388">
        <f t="shared" si="574"/>
        <v>1.8499260251365188</v>
      </c>
      <c r="BZ571" s="392">
        <f t="shared" si="575"/>
        <v>0.86453844561252058</v>
      </c>
      <c r="CA571" s="393" t="e">
        <f t="shared" si="576"/>
        <v>#DIV/0!</v>
      </c>
      <c r="CB571" s="390">
        <f t="shared" si="577"/>
        <v>4852.9799999999996</v>
      </c>
      <c r="CC571" s="18" t="e">
        <f t="shared" si="578"/>
        <v>#DIV/0!</v>
      </c>
    </row>
    <row r="572" spans="1:82" s="26" customFormat="1" ht="9" customHeight="1">
      <c r="A572" s="368">
        <v>191</v>
      </c>
      <c r="B572" s="249" t="s">
        <v>1191</v>
      </c>
      <c r="C572" s="361"/>
      <c r="D572" s="396"/>
      <c r="E572" s="361"/>
      <c r="F572" s="361"/>
      <c r="G572" s="184">
        <f>ROUND(U572+AJ572+AK572,2)</f>
        <v>3590953.22</v>
      </c>
      <c r="H572" s="361">
        <v>0</v>
      </c>
      <c r="I572" s="190">
        <v>0</v>
      </c>
      <c r="J572" s="190">
        <v>0</v>
      </c>
      <c r="K572" s="190">
        <v>0</v>
      </c>
      <c r="L572" s="190">
        <v>0</v>
      </c>
      <c r="M572" s="190">
        <v>0</v>
      </c>
      <c r="N572" s="361">
        <v>0</v>
      </c>
      <c r="O572" s="361">
        <v>0</v>
      </c>
      <c r="P572" s="361">
        <v>0</v>
      </c>
      <c r="Q572" s="361">
        <v>0</v>
      </c>
      <c r="R572" s="361">
        <v>0</v>
      </c>
      <c r="S572" s="361">
        <v>0</v>
      </c>
      <c r="T572" s="103">
        <v>2</v>
      </c>
      <c r="U572" s="361">
        <v>3371794</v>
      </c>
      <c r="V572" s="426"/>
      <c r="W572" s="380">
        <v>0</v>
      </c>
      <c r="X572" s="361">
        <v>0</v>
      </c>
      <c r="Y572" s="380">
        <v>0</v>
      </c>
      <c r="Z572" s="380">
        <v>0</v>
      </c>
      <c r="AA572" s="380">
        <v>0</v>
      </c>
      <c r="AB572" s="380">
        <v>0</v>
      </c>
      <c r="AC572" s="380">
        <v>0</v>
      </c>
      <c r="AD572" s="380">
        <v>0</v>
      </c>
      <c r="AE572" s="380">
        <v>0</v>
      </c>
      <c r="AF572" s="380">
        <v>0</v>
      </c>
      <c r="AG572" s="380">
        <v>0</v>
      </c>
      <c r="AH572" s="380">
        <v>0</v>
      </c>
      <c r="AI572" s="380">
        <v>0</v>
      </c>
      <c r="AJ572" s="380">
        <v>145861.82</v>
      </c>
      <c r="AK572" s="380">
        <v>73297.399999999994</v>
      </c>
      <c r="AL572" s="380">
        <v>0</v>
      </c>
      <c r="AN572" s="390">
        <f>I572/'Приложение 1.1'!I570</f>
        <v>0</v>
      </c>
      <c r="AO572" s="390" t="e">
        <f t="shared" si="550"/>
        <v>#DIV/0!</v>
      </c>
      <c r="AP572" s="390" t="e">
        <f t="shared" si="551"/>
        <v>#DIV/0!</v>
      </c>
      <c r="AQ572" s="390" t="e">
        <f t="shared" si="552"/>
        <v>#DIV/0!</v>
      </c>
      <c r="AR572" s="390" t="e">
        <f t="shared" si="553"/>
        <v>#DIV/0!</v>
      </c>
      <c r="AS572" s="390" t="e">
        <f t="shared" si="554"/>
        <v>#DIV/0!</v>
      </c>
      <c r="AT572" s="390">
        <f t="shared" si="555"/>
        <v>1685897</v>
      </c>
      <c r="AU572" s="390" t="e">
        <f t="shared" si="556"/>
        <v>#DIV/0!</v>
      </c>
      <c r="AV572" s="390" t="e">
        <f t="shared" si="557"/>
        <v>#DIV/0!</v>
      </c>
      <c r="AW572" s="390" t="e">
        <f t="shared" si="558"/>
        <v>#DIV/0!</v>
      </c>
      <c r="AX572" s="390" t="e">
        <f t="shared" si="559"/>
        <v>#DIV/0!</v>
      </c>
      <c r="AY572" s="390">
        <f>AI572/'Приложение 1.1'!J570</f>
        <v>0</v>
      </c>
      <c r="AZ572" s="390">
        <v>766.59</v>
      </c>
      <c r="BA572" s="390">
        <v>2173.62</v>
      </c>
      <c r="BB572" s="390">
        <v>891.36</v>
      </c>
      <c r="BC572" s="390">
        <v>860.72</v>
      </c>
      <c r="BD572" s="390">
        <v>1699.83</v>
      </c>
      <c r="BE572" s="390">
        <v>1134.04</v>
      </c>
      <c r="BF572" s="390">
        <v>2338035</v>
      </c>
      <c r="BG572" s="390">
        <f t="shared" si="560"/>
        <v>4644</v>
      </c>
      <c r="BH572" s="390">
        <v>9186</v>
      </c>
      <c r="BI572" s="390">
        <v>3559.09</v>
      </c>
      <c r="BJ572" s="390">
        <v>6295.55</v>
      </c>
      <c r="BK572" s="390">
        <f t="shared" si="561"/>
        <v>934101.09</v>
      </c>
      <c r="BL572" s="391" t="str">
        <f t="shared" si="562"/>
        <v xml:space="preserve"> </v>
      </c>
      <c r="BM572" s="391" t="e">
        <f t="shared" si="563"/>
        <v>#DIV/0!</v>
      </c>
      <c r="BN572" s="391" t="e">
        <f t="shared" si="564"/>
        <v>#DIV/0!</v>
      </c>
      <c r="BO572" s="391" t="e">
        <f t="shared" si="565"/>
        <v>#DIV/0!</v>
      </c>
      <c r="BP572" s="391" t="e">
        <f t="shared" si="566"/>
        <v>#DIV/0!</v>
      </c>
      <c r="BQ572" s="391" t="e">
        <f t="shared" si="567"/>
        <v>#DIV/0!</v>
      </c>
      <c r="BR572" s="391" t="str">
        <f t="shared" si="568"/>
        <v xml:space="preserve"> </v>
      </c>
      <c r="BS572" s="391" t="e">
        <f t="shared" si="569"/>
        <v>#DIV/0!</v>
      </c>
      <c r="BT572" s="391" t="e">
        <f t="shared" si="570"/>
        <v>#DIV/0!</v>
      </c>
      <c r="BU572" s="391" t="e">
        <f t="shared" si="571"/>
        <v>#DIV/0!</v>
      </c>
      <c r="BV572" s="391" t="e">
        <f t="shared" si="572"/>
        <v>#DIV/0!</v>
      </c>
      <c r="BW572" s="391" t="str">
        <f t="shared" si="573"/>
        <v xml:space="preserve"> </v>
      </c>
      <c r="BY572" s="388">
        <f t="shared" si="574"/>
        <v>4.0619248167203912</v>
      </c>
      <c r="BZ572" s="392">
        <f t="shared" si="575"/>
        <v>2.0411683335713295</v>
      </c>
      <c r="CA572" s="393" t="e">
        <f t="shared" si="576"/>
        <v>#DIV/0!</v>
      </c>
      <c r="CB572" s="390">
        <f t="shared" si="577"/>
        <v>4852.9799999999996</v>
      </c>
      <c r="CC572" s="18" t="e">
        <f t="shared" si="578"/>
        <v>#DIV/0!</v>
      </c>
    </row>
    <row r="573" spans="1:82" s="26" customFormat="1" ht="9" customHeight="1">
      <c r="A573" s="368">
        <v>192</v>
      </c>
      <c r="B573" s="249" t="s">
        <v>1206</v>
      </c>
      <c r="C573" s="361"/>
      <c r="D573" s="396"/>
      <c r="E573" s="361"/>
      <c r="F573" s="361"/>
      <c r="G573" s="184">
        <f>ROUND(X573+AJ573+AK573,2)</f>
        <v>2008117.56</v>
      </c>
      <c r="H573" s="361">
        <v>0</v>
      </c>
      <c r="I573" s="190">
        <v>0</v>
      </c>
      <c r="J573" s="190">
        <v>0</v>
      </c>
      <c r="K573" s="190">
        <v>0</v>
      </c>
      <c r="L573" s="190">
        <v>0</v>
      </c>
      <c r="M573" s="190">
        <v>0</v>
      </c>
      <c r="N573" s="361">
        <v>0</v>
      </c>
      <c r="O573" s="361">
        <v>0</v>
      </c>
      <c r="P573" s="361">
        <v>0</v>
      </c>
      <c r="Q573" s="361">
        <v>0</v>
      </c>
      <c r="R573" s="361">
        <v>0</v>
      </c>
      <c r="S573" s="361">
        <v>0</v>
      </c>
      <c r="T573" s="103">
        <v>0</v>
      </c>
      <c r="U573" s="361">
        <v>0</v>
      </c>
      <c r="V573" s="426" t="s">
        <v>975</v>
      </c>
      <c r="W573" s="380">
        <v>548.98</v>
      </c>
      <c r="X573" s="361">
        <v>1962129.06</v>
      </c>
      <c r="Y573" s="380">
        <v>0</v>
      </c>
      <c r="Z573" s="380">
        <v>0</v>
      </c>
      <c r="AA573" s="380">
        <v>0</v>
      </c>
      <c r="AB573" s="380">
        <v>0</v>
      </c>
      <c r="AC573" s="380">
        <v>0</v>
      </c>
      <c r="AD573" s="380">
        <v>0</v>
      </c>
      <c r="AE573" s="380">
        <v>0</v>
      </c>
      <c r="AF573" s="380">
        <v>0</v>
      </c>
      <c r="AG573" s="380">
        <v>0</v>
      </c>
      <c r="AH573" s="380">
        <v>0</v>
      </c>
      <c r="AI573" s="380">
        <v>0</v>
      </c>
      <c r="AJ573" s="380">
        <v>19858.669999999998</v>
      </c>
      <c r="AK573" s="380">
        <v>26129.83</v>
      </c>
      <c r="AL573" s="380">
        <v>0</v>
      </c>
      <c r="AN573" s="390">
        <f>I573/'Приложение 1.1'!I571</f>
        <v>0</v>
      </c>
      <c r="AO573" s="390" t="e">
        <f t="shared" si="550"/>
        <v>#DIV/0!</v>
      </c>
      <c r="AP573" s="390" t="e">
        <f t="shared" si="551"/>
        <v>#DIV/0!</v>
      </c>
      <c r="AQ573" s="390" t="e">
        <f t="shared" si="552"/>
        <v>#DIV/0!</v>
      </c>
      <c r="AR573" s="390" t="e">
        <f t="shared" si="553"/>
        <v>#DIV/0!</v>
      </c>
      <c r="AS573" s="390" t="e">
        <f t="shared" si="554"/>
        <v>#DIV/0!</v>
      </c>
      <c r="AT573" s="390" t="e">
        <f t="shared" si="555"/>
        <v>#DIV/0!</v>
      </c>
      <c r="AU573" s="390">
        <f t="shared" si="556"/>
        <v>3574.1357790812053</v>
      </c>
      <c r="AV573" s="390" t="e">
        <f t="shared" si="557"/>
        <v>#DIV/0!</v>
      </c>
      <c r="AW573" s="390" t="e">
        <f t="shared" si="558"/>
        <v>#DIV/0!</v>
      </c>
      <c r="AX573" s="390" t="e">
        <f t="shared" si="559"/>
        <v>#DIV/0!</v>
      </c>
      <c r="AY573" s="390">
        <f>AI573/'Приложение 1.1'!J571</f>
        <v>0</v>
      </c>
      <c r="AZ573" s="390">
        <v>766.59</v>
      </c>
      <c r="BA573" s="390">
        <v>2173.62</v>
      </c>
      <c r="BB573" s="390">
        <v>891.36</v>
      </c>
      <c r="BC573" s="390">
        <v>860.72</v>
      </c>
      <c r="BD573" s="390">
        <v>1699.83</v>
      </c>
      <c r="BE573" s="390">
        <v>1134.04</v>
      </c>
      <c r="BF573" s="390">
        <v>2338035</v>
      </c>
      <c r="BG573" s="390">
        <f t="shared" si="560"/>
        <v>4837.9799999999996</v>
      </c>
      <c r="BH573" s="390">
        <v>9186</v>
      </c>
      <c r="BI573" s="390">
        <v>3559.09</v>
      </c>
      <c r="BJ573" s="390">
        <v>6295.55</v>
      </c>
      <c r="BK573" s="390">
        <f t="shared" si="561"/>
        <v>934101.09</v>
      </c>
      <c r="BL573" s="391" t="str">
        <f t="shared" si="562"/>
        <v xml:space="preserve"> </v>
      </c>
      <c r="BM573" s="391" t="e">
        <f t="shared" si="563"/>
        <v>#DIV/0!</v>
      </c>
      <c r="BN573" s="391" t="e">
        <f t="shared" si="564"/>
        <v>#DIV/0!</v>
      </c>
      <c r="BO573" s="391" t="e">
        <f t="shared" si="565"/>
        <v>#DIV/0!</v>
      </c>
      <c r="BP573" s="391" t="e">
        <f t="shared" si="566"/>
        <v>#DIV/0!</v>
      </c>
      <c r="BQ573" s="391" t="e">
        <f t="shared" si="567"/>
        <v>#DIV/0!</v>
      </c>
      <c r="BR573" s="391" t="e">
        <f t="shared" si="568"/>
        <v>#DIV/0!</v>
      </c>
      <c r="BS573" s="391" t="str">
        <f t="shared" si="569"/>
        <v xml:space="preserve"> </v>
      </c>
      <c r="BT573" s="391" t="e">
        <f t="shared" si="570"/>
        <v>#DIV/0!</v>
      </c>
      <c r="BU573" s="391" t="e">
        <f t="shared" si="571"/>
        <v>#DIV/0!</v>
      </c>
      <c r="BV573" s="391" t="e">
        <f t="shared" si="572"/>
        <v>#DIV/0!</v>
      </c>
      <c r="BW573" s="391" t="str">
        <f t="shared" si="573"/>
        <v xml:space="preserve"> </v>
      </c>
      <c r="BY573" s="388">
        <f t="shared" si="574"/>
        <v>0.9889196925303515</v>
      </c>
      <c r="BZ573" s="392">
        <f t="shared" si="575"/>
        <v>1.3012101741692852</v>
      </c>
      <c r="CA573" s="393">
        <f t="shared" si="576"/>
        <v>3657.9065904040222</v>
      </c>
      <c r="CB573" s="390">
        <f t="shared" si="577"/>
        <v>5055.6899999999996</v>
      </c>
      <c r="CC573" s="18" t="str">
        <f t="shared" si="578"/>
        <v xml:space="preserve"> </v>
      </c>
    </row>
    <row r="574" spans="1:82" s="26" customFormat="1" ht="25.5" customHeight="1">
      <c r="A574" s="514" t="s">
        <v>248</v>
      </c>
      <c r="B574" s="514"/>
      <c r="C574" s="361">
        <f>SUM(C568:C571)</f>
        <v>2491.9</v>
      </c>
      <c r="D574" s="275"/>
      <c r="E574" s="361"/>
      <c r="F574" s="361"/>
      <c r="G574" s="361">
        <f>SUM(G568:G573)</f>
        <v>15302181.280000001</v>
      </c>
      <c r="H574" s="361">
        <f t="shared" ref="H574:W574" si="579">SUM(H568:H573)</f>
        <v>0</v>
      </c>
      <c r="I574" s="361">
        <f t="shared" si="579"/>
        <v>0</v>
      </c>
      <c r="J574" s="361">
        <f t="shared" si="579"/>
        <v>0</v>
      </c>
      <c r="K574" s="361">
        <f t="shared" si="579"/>
        <v>0</v>
      </c>
      <c r="L574" s="361">
        <f t="shared" si="579"/>
        <v>0</v>
      </c>
      <c r="M574" s="361">
        <f t="shared" si="579"/>
        <v>0</v>
      </c>
      <c r="N574" s="361">
        <f t="shared" si="579"/>
        <v>0</v>
      </c>
      <c r="O574" s="361">
        <f t="shared" si="579"/>
        <v>0</v>
      </c>
      <c r="P574" s="361">
        <f t="shared" si="579"/>
        <v>0</v>
      </c>
      <c r="Q574" s="361">
        <f t="shared" si="579"/>
        <v>0</v>
      </c>
      <c r="R574" s="361">
        <f t="shared" si="579"/>
        <v>0</v>
      </c>
      <c r="S574" s="361">
        <f t="shared" si="579"/>
        <v>0</v>
      </c>
      <c r="T574" s="103">
        <f>SUM(T568:T573)</f>
        <v>2</v>
      </c>
      <c r="U574" s="361">
        <f t="shared" si="579"/>
        <v>3371794</v>
      </c>
      <c r="V574" s="361" t="s">
        <v>388</v>
      </c>
      <c r="W574" s="361">
        <f t="shared" si="579"/>
        <v>2577.3000000000002</v>
      </c>
      <c r="X574" s="361">
        <f t="shared" ref="X574" si="580">SUM(X568:X573)</f>
        <v>9021762.120000001</v>
      </c>
      <c r="Y574" s="361">
        <f t="shared" ref="Y574" si="581">SUM(Y568:Y573)</f>
        <v>0</v>
      </c>
      <c r="Z574" s="361">
        <f t="shared" ref="Z574" si="582">SUM(Z568:Z573)</f>
        <v>0</v>
      </c>
      <c r="AA574" s="361">
        <f t="shared" ref="AA574" si="583">SUM(AA568:AA573)</f>
        <v>1032.5</v>
      </c>
      <c r="AB574" s="361">
        <f t="shared" ref="AB574" si="584">SUM(AB568:AB573)</f>
        <v>2276683</v>
      </c>
      <c r="AC574" s="361">
        <f t="shared" ref="AC574" si="585">SUM(AC568:AC573)</f>
        <v>0</v>
      </c>
      <c r="AD574" s="361">
        <f t="shared" ref="AD574" si="586">SUM(AD568:AD573)</f>
        <v>0</v>
      </c>
      <c r="AE574" s="361">
        <f t="shared" ref="AE574" si="587">SUM(AE568:AE573)</f>
        <v>0</v>
      </c>
      <c r="AF574" s="361">
        <f t="shared" ref="AF574" si="588">SUM(AF568:AF573)</f>
        <v>0</v>
      </c>
      <c r="AG574" s="361">
        <f t="shared" ref="AG574" si="589">SUM(AG568:AG573)</f>
        <v>0</v>
      </c>
      <c r="AH574" s="361">
        <f t="shared" ref="AH574" si="590">SUM(AH568:AH573)</f>
        <v>0</v>
      </c>
      <c r="AI574" s="361">
        <f t="shared" ref="AI574" si="591">SUM(AI568:AI573)</f>
        <v>0</v>
      </c>
      <c r="AJ574" s="361">
        <f t="shared" ref="AJ574" si="592">SUM(AJ568:AJ573)</f>
        <v>410022.54</v>
      </c>
      <c r="AK574" s="361">
        <f t="shared" ref="AK574" si="593">SUM(AK568:AK573)</f>
        <v>221919.62</v>
      </c>
      <c r="AL574" s="361">
        <f t="shared" ref="AL574" si="594">SUM(AL568:AL573)</f>
        <v>0</v>
      </c>
      <c r="AN574" s="390">
        <f>I574/'Приложение 1.1'!I572</f>
        <v>0</v>
      </c>
      <c r="AO574" s="390" t="e">
        <f t="shared" si="550"/>
        <v>#DIV/0!</v>
      </c>
      <c r="AP574" s="390" t="e">
        <f t="shared" si="551"/>
        <v>#DIV/0!</v>
      </c>
      <c r="AQ574" s="390" t="e">
        <f t="shared" si="552"/>
        <v>#DIV/0!</v>
      </c>
      <c r="AR574" s="390" t="e">
        <f t="shared" si="553"/>
        <v>#DIV/0!</v>
      </c>
      <c r="AS574" s="390" t="e">
        <f t="shared" si="554"/>
        <v>#DIV/0!</v>
      </c>
      <c r="AT574" s="390">
        <f t="shared" si="555"/>
        <v>1685897</v>
      </c>
      <c r="AU574" s="390">
        <f t="shared" si="556"/>
        <v>3500.4703061343266</v>
      </c>
      <c r="AV574" s="390" t="e">
        <f t="shared" si="557"/>
        <v>#DIV/0!</v>
      </c>
      <c r="AW574" s="390">
        <f t="shared" si="558"/>
        <v>2205.0198547215496</v>
      </c>
      <c r="AX574" s="390" t="e">
        <f t="shared" si="559"/>
        <v>#DIV/0!</v>
      </c>
      <c r="AY574" s="390">
        <f>AI574/'Приложение 1.1'!J572</f>
        <v>0</v>
      </c>
      <c r="AZ574" s="390">
        <v>766.59</v>
      </c>
      <c r="BA574" s="390">
        <v>2173.62</v>
      </c>
      <c r="BB574" s="390">
        <v>891.36</v>
      </c>
      <c r="BC574" s="390">
        <v>860.72</v>
      </c>
      <c r="BD574" s="390">
        <v>1699.83</v>
      </c>
      <c r="BE574" s="390">
        <v>1134.04</v>
      </c>
      <c r="BF574" s="390">
        <v>2338035</v>
      </c>
      <c r="BG574" s="390">
        <f t="shared" si="560"/>
        <v>4644</v>
      </c>
      <c r="BH574" s="390">
        <v>9186</v>
      </c>
      <c r="BI574" s="390">
        <v>3559.09</v>
      </c>
      <c r="BJ574" s="390">
        <v>6295.55</v>
      </c>
      <c r="BK574" s="390">
        <f t="shared" si="561"/>
        <v>934101.09</v>
      </c>
      <c r="BL574" s="391" t="str">
        <f t="shared" si="562"/>
        <v xml:space="preserve"> </v>
      </c>
      <c r="BM574" s="391" t="e">
        <f t="shared" si="563"/>
        <v>#DIV/0!</v>
      </c>
      <c r="BN574" s="391" t="e">
        <f t="shared" si="564"/>
        <v>#DIV/0!</v>
      </c>
      <c r="BO574" s="391" t="e">
        <f t="shared" si="565"/>
        <v>#DIV/0!</v>
      </c>
      <c r="BP574" s="391" t="e">
        <f t="shared" si="566"/>
        <v>#DIV/0!</v>
      </c>
      <c r="BQ574" s="391" t="e">
        <f t="shared" si="567"/>
        <v>#DIV/0!</v>
      </c>
      <c r="BR574" s="391" t="str">
        <f t="shared" si="568"/>
        <v xml:space="preserve"> </v>
      </c>
      <c r="BS574" s="391" t="str">
        <f t="shared" si="569"/>
        <v xml:space="preserve"> </v>
      </c>
      <c r="BT574" s="391" t="e">
        <f t="shared" si="570"/>
        <v>#DIV/0!</v>
      </c>
      <c r="BU574" s="391" t="str">
        <f t="shared" si="571"/>
        <v xml:space="preserve"> </v>
      </c>
      <c r="BV574" s="391" t="e">
        <f t="shared" si="572"/>
        <v>#DIV/0!</v>
      </c>
      <c r="BW574" s="391" t="str">
        <f t="shared" si="573"/>
        <v xml:space="preserve"> </v>
      </c>
      <c r="BY574" s="388">
        <f t="shared" si="574"/>
        <v>2.6795038726661846</v>
      </c>
      <c r="BZ574" s="392">
        <f t="shared" si="575"/>
        <v>1.4502482746695051</v>
      </c>
      <c r="CA574" s="393">
        <f t="shared" si="576"/>
        <v>5937.2914600550966</v>
      </c>
      <c r="CB574" s="390">
        <f t="shared" si="577"/>
        <v>4852.9799999999996</v>
      </c>
      <c r="CC574" s="18" t="str">
        <f t="shared" si="578"/>
        <v>+</v>
      </c>
    </row>
    <row r="575" spans="1:82" s="26" customFormat="1" ht="14.25" customHeight="1">
      <c r="A575" s="443" t="s">
        <v>257</v>
      </c>
      <c r="B575" s="444"/>
      <c r="C575" s="444"/>
      <c r="D575" s="444"/>
      <c r="E575" s="444"/>
      <c r="F575" s="444"/>
      <c r="G575" s="444"/>
      <c r="H575" s="444"/>
      <c r="I575" s="444"/>
      <c r="J575" s="444"/>
      <c r="K575" s="444"/>
      <c r="L575" s="444"/>
      <c r="M575" s="444"/>
      <c r="N575" s="444"/>
      <c r="O575" s="444"/>
      <c r="P575" s="444"/>
      <c r="Q575" s="444"/>
      <c r="R575" s="444"/>
      <c r="S575" s="444"/>
      <c r="T575" s="444"/>
      <c r="U575" s="444"/>
      <c r="V575" s="444"/>
      <c r="W575" s="444"/>
      <c r="X575" s="444"/>
      <c r="Y575" s="444"/>
      <c r="Z575" s="444"/>
      <c r="AA575" s="444"/>
      <c r="AB575" s="444"/>
      <c r="AC575" s="444"/>
      <c r="AD575" s="444"/>
      <c r="AE575" s="444"/>
      <c r="AF575" s="444"/>
      <c r="AG575" s="444"/>
      <c r="AH575" s="444"/>
      <c r="AI575" s="444"/>
      <c r="AJ575" s="444"/>
      <c r="AK575" s="444"/>
      <c r="AL575" s="445"/>
      <c r="AN575" s="390" t="e">
        <f>I575/'Приложение 1.1'!I573</f>
        <v>#DIV/0!</v>
      </c>
      <c r="AO575" s="390" t="e">
        <f t="shared" si="550"/>
        <v>#DIV/0!</v>
      </c>
      <c r="AP575" s="390" t="e">
        <f t="shared" si="551"/>
        <v>#DIV/0!</v>
      </c>
      <c r="AQ575" s="390" t="e">
        <f t="shared" si="552"/>
        <v>#DIV/0!</v>
      </c>
      <c r="AR575" s="390" t="e">
        <f t="shared" si="553"/>
        <v>#DIV/0!</v>
      </c>
      <c r="AS575" s="390" t="e">
        <f t="shared" si="554"/>
        <v>#DIV/0!</v>
      </c>
      <c r="AT575" s="390" t="e">
        <f t="shared" si="555"/>
        <v>#DIV/0!</v>
      </c>
      <c r="AU575" s="390" t="e">
        <f t="shared" si="556"/>
        <v>#DIV/0!</v>
      </c>
      <c r="AV575" s="390" t="e">
        <f t="shared" si="557"/>
        <v>#DIV/0!</v>
      </c>
      <c r="AW575" s="390" t="e">
        <f t="shared" si="558"/>
        <v>#DIV/0!</v>
      </c>
      <c r="AX575" s="390" t="e">
        <f t="shared" si="559"/>
        <v>#DIV/0!</v>
      </c>
      <c r="AY575" s="390" t="e">
        <f>AI575/'Приложение 1.1'!J573</f>
        <v>#DIV/0!</v>
      </c>
      <c r="AZ575" s="390">
        <v>766.59</v>
      </c>
      <c r="BA575" s="390">
        <v>2173.62</v>
      </c>
      <c r="BB575" s="390">
        <v>891.36</v>
      </c>
      <c r="BC575" s="390">
        <v>860.72</v>
      </c>
      <c r="BD575" s="390">
        <v>1699.83</v>
      </c>
      <c r="BE575" s="390">
        <v>1134.04</v>
      </c>
      <c r="BF575" s="390">
        <v>2338035</v>
      </c>
      <c r="BG575" s="390">
        <f t="shared" si="560"/>
        <v>4644</v>
      </c>
      <c r="BH575" s="390">
        <v>9186</v>
      </c>
      <c r="BI575" s="390">
        <v>3559.09</v>
      </c>
      <c r="BJ575" s="390">
        <v>6295.55</v>
      </c>
      <c r="BK575" s="390">
        <f t="shared" si="561"/>
        <v>934101.09</v>
      </c>
      <c r="BL575" s="391" t="e">
        <f t="shared" si="562"/>
        <v>#DIV/0!</v>
      </c>
      <c r="BM575" s="391" t="e">
        <f t="shared" si="563"/>
        <v>#DIV/0!</v>
      </c>
      <c r="BN575" s="391" t="e">
        <f t="shared" si="564"/>
        <v>#DIV/0!</v>
      </c>
      <c r="BO575" s="391" t="e">
        <f t="shared" si="565"/>
        <v>#DIV/0!</v>
      </c>
      <c r="BP575" s="391" t="e">
        <f t="shared" si="566"/>
        <v>#DIV/0!</v>
      </c>
      <c r="BQ575" s="391" t="e">
        <f t="shared" si="567"/>
        <v>#DIV/0!</v>
      </c>
      <c r="BR575" s="391" t="e">
        <f t="shared" si="568"/>
        <v>#DIV/0!</v>
      </c>
      <c r="BS575" s="391" t="e">
        <f t="shared" si="569"/>
        <v>#DIV/0!</v>
      </c>
      <c r="BT575" s="391" t="e">
        <f t="shared" si="570"/>
        <v>#DIV/0!</v>
      </c>
      <c r="BU575" s="391" t="e">
        <f t="shared" si="571"/>
        <v>#DIV/0!</v>
      </c>
      <c r="BV575" s="391" t="e">
        <f t="shared" si="572"/>
        <v>#DIV/0!</v>
      </c>
      <c r="BW575" s="391" t="e">
        <f t="shared" si="573"/>
        <v>#DIV/0!</v>
      </c>
      <c r="BY575" s="388" t="e">
        <f t="shared" si="574"/>
        <v>#DIV/0!</v>
      </c>
      <c r="BZ575" s="392" t="e">
        <f t="shared" si="575"/>
        <v>#DIV/0!</v>
      </c>
      <c r="CA575" s="393" t="e">
        <f t="shared" si="576"/>
        <v>#DIV/0!</v>
      </c>
      <c r="CB575" s="390">
        <f t="shared" si="577"/>
        <v>4852.9799999999996</v>
      </c>
      <c r="CC575" s="18" t="e">
        <f t="shared" si="578"/>
        <v>#DIV/0!</v>
      </c>
    </row>
    <row r="576" spans="1:82" s="26" customFormat="1" ht="9" customHeight="1">
      <c r="A576" s="139">
        <v>193</v>
      </c>
      <c r="B576" s="354" t="s">
        <v>791</v>
      </c>
      <c r="C576" s="361">
        <v>702.8</v>
      </c>
      <c r="D576" s="396"/>
      <c r="E576" s="361"/>
      <c r="F576" s="361"/>
      <c r="G576" s="184">
        <f>ROUND(AB576+AJ576+AK576,2)</f>
        <v>2487969.84</v>
      </c>
      <c r="H576" s="361">
        <f>I576+K576+M576+O576+Q576+S576</f>
        <v>0</v>
      </c>
      <c r="I576" s="190">
        <v>0</v>
      </c>
      <c r="J576" s="190">
        <v>0</v>
      </c>
      <c r="K576" s="190">
        <v>0</v>
      </c>
      <c r="L576" s="190">
        <v>0</v>
      </c>
      <c r="M576" s="190">
        <v>0</v>
      </c>
      <c r="N576" s="361">
        <v>0</v>
      </c>
      <c r="O576" s="361">
        <v>0</v>
      </c>
      <c r="P576" s="361">
        <v>0</v>
      </c>
      <c r="Q576" s="361">
        <v>0</v>
      </c>
      <c r="R576" s="361">
        <v>0</v>
      </c>
      <c r="S576" s="361">
        <v>0</v>
      </c>
      <c r="T576" s="103">
        <v>0</v>
      </c>
      <c r="U576" s="361">
        <v>0</v>
      </c>
      <c r="V576" s="426"/>
      <c r="W576" s="45">
        <v>0</v>
      </c>
      <c r="X576" s="361">
        <v>0</v>
      </c>
      <c r="Y576" s="380">
        <v>0</v>
      </c>
      <c r="Z576" s="380">
        <v>0</v>
      </c>
      <c r="AA576" s="380">
        <v>695</v>
      </c>
      <c r="AB576" s="380">
        <v>2424207.34</v>
      </c>
      <c r="AC576" s="380">
        <v>0</v>
      </c>
      <c r="AD576" s="380">
        <v>0</v>
      </c>
      <c r="AE576" s="380">
        <v>0</v>
      </c>
      <c r="AF576" s="380">
        <v>0</v>
      </c>
      <c r="AG576" s="380">
        <v>0</v>
      </c>
      <c r="AH576" s="380">
        <v>0</v>
      </c>
      <c r="AI576" s="380">
        <v>0</v>
      </c>
      <c r="AJ576" s="380">
        <v>42437.25</v>
      </c>
      <c r="AK576" s="380">
        <v>21325.25</v>
      </c>
      <c r="AL576" s="380">
        <v>0</v>
      </c>
      <c r="AN576" s="390">
        <f>I576/'Приложение 1.1'!I574</f>
        <v>0</v>
      </c>
      <c r="AO576" s="390" t="e">
        <f t="shared" si="550"/>
        <v>#DIV/0!</v>
      </c>
      <c r="AP576" s="390" t="e">
        <f t="shared" si="551"/>
        <v>#DIV/0!</v>
      </c>
      <c r="AQ576" s="390" t="e">
        <f t="shared" si="552"/>
        <v>#DIV/0!</v>
      </c>
      <c r="AR576" s="390" t="e">
        <f t="shared" si="553"/>
        <v>#DIV/0!</v>
      </c>
      <c r="AS576" s="390" t="e">
        <f t="shared" si="554"/>
        <v>#DIV/0!</v>
      </c>
      <c r="AT576" s="390" t="e">
        <f t="shared" si="555"/>
        <v>#DIV/0!</v>
      </c>
      <c r="AU576" s="390" t="e">
        <f t="shared" si="556"/>
        <v>#DIV/0!</v>
      </c>
      <c r="AV576" s="390" t="e">
        <f t="shared" si="557"/>
        <v>#DIV/0!</v>
      </c>
      <c r="AW576" s="390">
        <f t="shared" si="558"/>
        <v>3488.0681151079134</v>
      </c>
      <c r="AX576" s="390" t="e">
        <f t="shared" si="559"/>
        <v>#DIV/0!</v>
      </c>
      <c r="AY576" s="390">
        <f>AI576/'Приложение 1.1'!J574</f>
        <v>0</v>
      </c>
      <c r="AZ576" s="390">
        <v>766.59</v>
      </c>
      <c r="BA576" s="390">
        <v>2173.62</v>
      </c>
      <c r="BB576" s="390">
        <v>891.36</v>
      </c>
      <c r="BC576" s="390">
        <v>860.72</v>
      </c>
      <c r="BD576" s="390">
        <v>1699.83</v>
      </c>
      <c r="BE576" s="390">
        <v>1134.04</v>
      </c>
      <c r="BF576" s="390">
        <v>2338035</v>
      </c>
      <c r="BG576" s="390">
        <f t="shared" si="560"/>
        <v>4644</v>
      </c>
      <c r="BH576" s="390">
        <v>9186</v>
      </c>
      <c r="BI576" s="390">
        <v>3559.09</v>
      </c>
      <c r="BJ576" s="390">
        <v>6295.55</v>
      </c>
      <c r="BK576" s="390">
        <f t="shared" si="561"/>
        <v>934101.09</v>
      </c>
      <c r="BL576" s="391" t="str">
        <f t="shared" si="562"/>
        <v xml:space="preserve"> </v>
      </c>
      <c r="BM576" s="391" t="e">
        <f t="shared" si="563"/>
        <v>#DIV/0!</v>
      </c>
      <c r="BN576" s="391" t="e">
        <f t="shared" si="564"/>
        <v>#DIV/0!</v>
      </c>
      <c r="BO576" s="391" t="e">
        <f t="shared" si="565"/>
        <v>#DIV/0!</v>
      </c>
      <c r="BP576" s="391" t="e">
        <f t="shared" si="566"/>
        <v>#DIV/0!</v>
      </c>
      <c r="BQ576" s="391" t="e">
        <f t="shared" si="567"/>
        <v>#DIV/0!</v>
      </c>
      <c r="BR576" s="391" t="e">
        <f t="shared" si="568"/>
        <v>#DIV/0!</v>
      </c>
      <c r="BS576" s="391" t="e">
        <f t="shared" si="569"/>
        <v>#DIV/0!</v>
      </c>
      <c r="BT576" s="391" t="e">
        <f t="shared" si="570"/>
        <v>#DIV/0!</v>
      </c>
      <c r="BU576" s="391" t="str">
        <f t="shared" si="571"/>
        <v xml:space="preserve"> </v>
      </c>
      <c r="BV576" s="391" t="e">
        <f t="shared" si="572"/>
        <v>#DIV/0!</v>
      </c>
      <c r="BW576" s="391" t="str">
        <f t="shared" si="573"/>
        <v xml:space="preserve"> </v>
      </c>
      <c r="BY576" s="388">
        <f t="shared" si="574"/>
        <v>1.7056979275922413</v>
      </c>
      <c r="BZ576" s="392">
        <f t="shared" si="575"/>
        <v>0.85713458648678797</v>
      </c>
      <c r="CA576" s="393" t="e">
        <f t="shared" si="576"/>
        <v>#DIV/0!</v>
      </c>
      <c r="CB576" s="390">
        <f t="shared" si="577"/>
        <v>4852.9799999999996</v>
      </c>
      <c r="CC576" s="18" t="e">
        <f t="shared" si="578"/>
        <v>#DIV/0!</v>
      </c>
      <c r="CD576" s="418"/>
    </row>
    <row r="577" spans="1:82" s="26" customFormat="1" ht="9" customHeight="1">
      <c r="A577" s="139">
        <v>194</v>
      </c>
      <c r="B577" s="354" t="s">
        <v>792</v>
      </c>
      <c r="C577" s="361">
        <v>1798.2</v>
      </c>
      <c r="D577" s="396"/>
      <c r="E577" s="361"/>
      <c r="F577" s="361"/>
      <c r="G577" s="184">
        <f>ROUND(X577+AJ577+AK577,2)</f>
        <v>3810439.71</v>
      </c>
      <c r="H577" s="361">
        <f>I577+K577+M577+O577+Q577+S577</f>
        <v>0</v>
      </c>
      <c r="I577" s="190">
        <v>0</v>
      </c>
      <c r="J577" s="190">
        <v>0</v>
      </c>
      <c r="K577" s="190">
        <v>0</v>
      </c>
      <c r="L577" s="190">
        <v>0</v>
      </c>
      <c r="M577" s="190">
        <v>0</v>
      </c>
      <c r="N577" s="361">
        <v>0</v>
      </c>
      <c r="O577" s="361">
        <v>0</v>
      </c>
      <c r="P577" s="361">
        <v>0</v>
      </c>
      <c r="Q577" s="361">
        <v>0</v>
      </c>
      <c r="R577" s="361">
        <v>0</v>
      </c>
      <c r="S577" s="361">
        <v>0</v>
      </c>
      <c r="T577" s="103">
        <v>0</v>
      </c>
      <c r="U577" s="361">
        <v>0</v>
      </c>
      <c r="V577" s="426" t="s">
        <v>976</v>
      </c>
      <c r="W577" s="45">
        <v>901</v>
      </c>
      <c r="X577" s="361">
        <v>3650614</v>
      </c>
      <c r="Y577" s="380">
        <v>0</v>
      </c>
      <c r="Z577" s="380">
        <v>0</v>
      </c>
      <c r="AA577" s="380">
        <v>0</v>
      </c>
      <c r="AB577" s="380">
        <v>0</v>
      </c>
      <c r="AC577" s="380">
        <v>0</v>
      </c>
      <c r="AD577" s="380">
        <v>0</v>
      </c>
      <c r="AE577" s="380">
        <v>0</v>
      </c>
      <c r="AF577" s="380">
        <v>0</v>
      </c>
      <c r="AG577" s="380">
        <v>0</v>
      </c>
      <c r="AH577" s="380">
        <v>0</v>
      </c>
      <c r="AI577" s="380">
        <v>0</v>
      </c>
      <c r="AJ577" s="380">
        <v>104894.25</v>
      </c>
      <c r="AK577" s="380">
        <v>54931.46</v>
      </c>
      <c r="AL577" s="380">
        <v>0</v>
      </c>
      <c r="AN577" s="390">
        <f>I577/'Приложение 1.1'!I575</f>
        <v>0</v>
      </c>
      <c r="AO577" s="390" t="e">
        <f t="shared" si="550"/>
        <v>#DIV/0!</v>
      </c>
      <c r="AP577" s="390" t="e">
        <f t="shared" si="551"/>
        <v>#DIV/0!</v>
      </c>
      <c r="AQ577" s="390" t="e">
        <f t="shared" si="552"/>
        <v>#DIV/0!</v>
      </c>
      <c r="AR577" s="390" t="e">
        <f t="shared" si="553"/>
        <v>#DIV/0!</v>
      </c>
      <c r="AS577" s="390" t="e">
        <f t="shared" si="554"/>
        <v>#DIV/0!</v>
      </c>
      <c r="AT577" s="390" t="e">
        <f t="shared" si="555"/>
        <v>#DIV/0!</v>
      </c>
      <c r="AU577" s="390">
        <f t="shared" si="556"/>
        <v>4051.7358490566039</v>
      </c>
      <c r="AV577" s="390" t="e">
        <f t="shared" si="557"/>
        <v>#DIV/0!</v>
      </c>
      <c r="AW577" s="390" t="e">
        <f t="shared" si="558"/>
        <v>#DIV/0!</v>
      </c>
      <c r="AX577" s="390" t="e">
        <f t="shared" si="559"/>
        <v>#DIV/0!</v>
      </c>
      <c r="AY577" s="390">
        <f>AI577/'Приложение 1.1'!J575</f>
        <v>0</v>
      </c>
      <c r="AZ577" s="390">
        <v>766.59</v>
      </c>
      <c r="BA577" s="390">
        <v>2173.62</v>
      </c>
      <c r="BB577" s="390">
        <v>891.36</v>
      </c>
      <c r="BC577" s="390">
        <v>860.72</v>
      </c>
      <c r="BD577" s="390">
        <v>1699.83</v>
      </c>
      <c r="BE577" s="390">
        <v>1134.04</v>
      </c>
      <c r="BF577" s="390">
        <v>2338035</v>
      </c>
      <c r="BG577" s="390">
        <f t="shared" si="560"/>
        <v>4644</v>
      </c>
      <c r="BH577" s="390">
        <v>9186</v>
      </c>
      <c r="BI577" s="390">
        <v>3559.09</v>
      </c>
      <c r="BJ577" s="390">
        <v>6295.55</v>
      </c>
      <c r="BK577" s="390">
        <f t="shared" si="561"/>
        <v>934101.09</v>
      </c>
      <c r="BL577" s="391" t="str">
        <f t="shared" si="562"/>
        <v xml:space="preserve"> </v>
      </c>
      <c r="BM577" s="391" t="e">
        <f t="shared" si="563"/>
        <v>#DIV/0!</v>
      </c>
      <c r="BN577" s="391" t="e">
        <f t="shared" si="564"/>
        <v>#DIV/0!</v>
      </c>
      <c r="BO577" s="391" t="e">
        <f t="shared" si="565"/>
        <v>#DIV/0!</v>
      </c>
      <c r="BP577" s="391" t="e">
        <f t="shared" si="566"/>
        <v>#DIV/0!</v>
      </c>
      <c r="BQ577" s="391" t="e">
        <f t="shared" si="567"/>
        <v>#DIV/0!</v>
      </c>
      <c r="BR577" s="391" t="e">
        <f t="shared" si="568"/>
        <v>#DIV/0!</v>
      </c>
      <c r="BS577" s="391" t="str">
        <f t="shared" si="569"/>
        <v xml:space="preserve"> </v>
      </c>
      <c r="BT577" s="391" t="e">
        <f t="shared" si="570"/>
        <v>#DIV/0!</v>
      </c>
      <c r="BU577" s="391" t="e">
        <f t="shared" si="571"/>
        <v>#DIV/0!</v>
      </c>
      <c r="BV577" s="391" t="e">
        <f t="shared" si="572"/>
        <v>#DIV/0!</v>
      </c>
      <c r="BW577" s="391" t="str">
        <f t="shared" si="573"/>
        <v xml:space="preserve"> </v>
      </c>
      <c r="BY577" s="388">
        <f t="shared" si="574"/>
        <v>2.7528122207187473</v>
      </c>
      <c r="BZ577" s="392">
        <f t="shared" si="575"/>
        <v>1.4416042289250655</v>
      </c>
      <c r="CA577" s="393">
        <f t="shared" si="576"/>
        <v>4229.1228745837961</v>
      </c>
      <c r="CB577" s="390">
        <f t="shared" si="577"/>
        <v>4852.9799999999996</v>
      </c>
      <c r="CC577" s="18" t="str">
        <f t="shared" si="578"/>
        <v xml:space="preserve"> </v>
      </c>
    </row>
    <row r="578" spans="1:82" s="26" customFormat="1" ht="28.5" customHeight="1">
      <c r="A578" s="515" t="s">
        <v>259</v>
      </c>
      <c r="B578" s="515"/>
      <c r="C578" s="140">
        <f>SUM(C576:C577)</f>
        <v>2501</v>
      </c>
      <c r="D578" s="415"/>
      <c r="E578" s="361"/>
      <c r="F578" s="361"/>
      <c r="G578" s="140">
        <f>SUM(G576:G577)</f>
        <v>6298409.5499999998</v>
      </c>
      <c r="H578" s="140">
        <f t="shared" ref="H578:AL578" si="595">SUM(H576:H577)</f>
        <v>0</v>
      </c>
      <c r="I578" s="140">
        <f t="shared" si="595"/>
        <v>0</v>
      </c>
      <c r="J578" s="140">
        <f t="shared" si="595"/>
        <v>0</v>
      </c>
      <c r="K578" s="140">
        <f t="shared" si="595"/>
        <v>0</v>
      </c>
      <c r="L578" s="140">
        <f t="shared" si="595"/>
        <v>0</v>
      </c>
      <c r="M578" s="140">
        <f t="shared" si="595"/>
        <v>0</v>
      </c>
      <c r="N578" s="140">
        <f t="shared" si="595"/>
        <v>0</v>
      </c>
      <c r="O578" s="140">
        <f t="shared" si="595"/>
        <v>0</v>
      </c>
      <c r="P578" s="140">
        <f t="shared" si="595"/>
        <v>0</v>
      </c>
      <c r="Q578" s="140">
        <f t="shared" si="595"/>
        <v>0</v>
      </c>
      <c r="R578" s="140">
        <f t="shared" si="595"/>
        <v>0</v>
      </c>
      <c r="S578" s="140">
        <f t="shared" si="595"/>
        <v>0</v>
      </c>
      <c r="T578" s="163">
        <f t="shared" si="595"/>
        <v>0</v>
      </c>
      <c r="U578" s="140">
        <f t="shared" si="595"/>
        <v>0</v>
      </c>
      <c r="V578" s="361" t="s">
        <v>388</v>
      </c>
      <c r="W578" s="140">
        <f t="shared" si="595"/>
        <v>901</v>
      </c>
      <c r="X578" s="140">
        <f t="shared" si="595"/>
        <v>3650614</v>
      </c>
      <c r="Y578" s="140">
        <f t="shared" si="595"/>
        <v>0</v>
      </c>
      <c r="Z578" s="140">
        <f t="shared" si="595"/>
        <v>0</v>
      </c>
      <c r="AA578" s="140">
        <f t="shared" si="595"/>
        <v>695</v>
      </c>
      <c r="AB578" s="140">
        <f t="shared" si="595"/>
        <v>2424207.34</v>
      </c>
      <c r="AC578" s="140">
        <f t="shared" si="595"/>
        <v>0</v>
      </c>
      <c r="AD578" s="140">
        <f t="shared" si="595"/>
        <v>0</v>
      </c>
      <c r="AE578" s="140">
        <f t="shared" si="595"/>
        <v>0</v>
      </c>
      <c r="AF578" s="140">
        <f t="shared" si="595"/>
        <v>0</v>
      </c>
      <c r="AG578" s="140">
        <f t="shared" si="595"/>
        <v>0</v>
      </c>
      <c r="AH578" s="140">
        <f t="shared" si="595"/>
        <v>0</v>
      </c>
      <c r="AI578" s="140">
        <f t="shared" si="595"/>
        <v>0</v>
      </c>
      <c r="AJ578" s="140">
        <f t="shared" si="595"/>
        <v>147331.5</v>
      </c>
      <c r="AK578" s="140">
        <f t="shared" si="595"/>
        <v>76256.709999999992</v>
      </c>
      <c r="AL578" s="140">
        <f t="shared" si="595"/>
        <v>0</v>
      </c>
      <c r="AN578" s="390">
        <f>I578/'Приложение 1.1'!I576</f>
        <v>0</v>
      </c>
      <c r="AO578" s="390" t="e">
        <f t="shared" si="550"/>
        <v>#DIV/0!</v>
      </c>
      <c r="AP578" s="390" t="e">
        <f t="shared" si="551"/>
        <v>#DIV/0!</v>
      </c>
      <c r="AQ578" s="390" t="e">
        <f t="shared" si="552"/>
        <v>#DIV/0!</v>
      </c>
      <c r="AR578" s="390" t="e">
        <f t="shared" si="553"/>
        <v>#DIV/0!</v>
      </c>
      <c r="AS578" s="390" t="e">
        <f t="shared" si="554"/>
        <v>#DIV/0!</v>
      </c>
      <c r="AT578" s="390" t="e">
        <f t="shared" si="555"/>
        <v>#DIV/0!</v>
      </c>
      <c r="AU578" s="390">
        <f t="shared" si="556"/>
        <v>4051.7358490566039</v>
      </c>
      <c r="AV578" s="390" t="e">
        <f t="shared" si="557"/>
        <v>#DIV/0!</v>
      </c>
      <c r="AW578" s="390">
        <f t="shared" si="558"/>
        <v>3488.0681151079134</v>
      </c>
      <c r="AX578" s="390" t="e">
        <f t="shared" si="559"/>
        <v>#DIV/0!</v>
      </c>
      <c r="AY578" s="390">
        <f>AI578/'Приложение 1.1'!J576</f>
        <v>0</v>
      </c>
      <c r="AZ578" s="390">
        <v>766.59</v>
      </c>
      <c r="BA578" s="390">
        <v>2173.62</v>
      </c>
      <c r="BB578" s="390">
        <v>891.36</v>
      </c>
      <c r="BC578" s="390">
        <v>860.72</v>
      </c>
      <c r="BD578" s="390">
        <v>1699.83</v>
      </c>
      <c r="BE578" s="390">
        <v>1134.04</v>
      </c>
      <c r="BF578" s="390">
        <v>2338035</v>
      </c>
      <c r="BG578" s="390">
        <f t="shared" si="560"/>
        <v>4644</v>
      </c>
      <c r="BH578" s="390">
        <v>9186</v>
      </c>
      <c r="BI578" s="390">
        <v>3559.09</v>
      </c>
      <c r="BJ578" s="390">
        <v>6295.55</v>
      </c>
      <c r="BK578" s="390">
        <f t="shared" si="561"/>
        <v>934101.09</v>
      </c>
      <c r="BL578" s="391" t="str">
        <f t="shared" si="562"/>
        <v xml:space="preserve"> </v>
      </c>
      <c r="BM578" s="391" t="e">
        <f t="shared" si="563"/>
        <v>#DIV/0!</v>
      </c>
      <c r="BN578" s="391" t="e">
        <f t="shared" si="564"/>
        <v>#DIV/0!</v>
      </c>
      <c r="BO578" s="391" t="e">
        <f t="shared" si="565"/>
        <v>#DIV/0!</v>
      </c>
      <c r="BP578" s="391" t="e">
        <f t="shared" si="566"/>
        <v>#DIV/0!</v>
      </c>
      <c r="BQ578" s="391" t="e">
        <f t="shared" si="567"/>
        <v>#DIV/0!</v>
      </c>
      <c r="BR578" s="391" t="e">
        <f t="shared" si="568"/>
        <v>#DIV/0!</v>
      </c>
      <c r="BS578" s="391" t="str">
        <f t="shared" si="569"/>
        <v xml:space="preserve"> </v>
      </c>
      <c r="BT578" s="391" t="e">
        <f t="shared" si="570"/>
        <v>#DIV/0!</v>
      </c>
      <c r="BU578" s="391" t="str">
        <f t="shared" si="571"/>
        <v xml:space="preserve"> </v>
      </c>
      <c r="BV578" s="391" t="e">
        <f t="shared" si="572"/>
        <v>#DIV/0!</v>
      </c>
      <c r="BW578" s="391" t="str">
        <f t="shared" si="573"/>
        <v xml:space="preserve"> </v>
      </c>
      <c r="BY578" s="388">
        <f t="shared" si="574"/>
        <v>2.3391857711126454</v>
      </c>
      <c r="BZ578" s="392">
        <f t="shared" si="575"/>
        <v>1.2107296198291837</v>
      </c>
      <c r="CA578" s="393">
        <f t="shared" si="576"/>
        <v>6990.4656492785789</v>
      </c>
      <c r="CB578" s="390">
        <f t="shared" si="577"/>
        <v>4852.9799999999996</v>
      </c>
      <c r="CC578" s="18" t="str">
        <f t="shared" si="578"/>
        <v>+</v>
      </c>
    </row>
    <row r="579" spans="1:82" s="26" customFormat="1" ht="9" customHeight="1">
      <c r="A579" s="575" t="s">
        <v>262</v>
      </c>
      <c r="B579" s="576"/>
      <c r="C579" s="576"/>
      <c r="D579" s="576"/>
      <c r="E579" s="576"/>
      <c r="F579" s="576"/>
      <c r="G579" s="576"/>
      <c r="H579" s="576"/>
      <c r="I579" s="576"/>
      <c r="J579" s="576"/>
      <c r="K579" s="576"/>
      <c r="L579" s="576"/>
      <c r="M579" s="576"/>
      <c r="N579" s="576"/>
      <c r="O579" s="576"/>
      <c r="P579" s="576"/>
      <c r="Q579" s="576"/>
      <c r="R579" s="576"/>
      <c r="S579" s="576"/>
      <c r="T579" s="576"/>
      <c r="U579" s="576"/>
      <c r="V579" s="576"/>
      <c r="W579" s="576"/>
      <c r="X579" s="576"/>
      <c r="Y579" s="576"/>
      <c r="Z579" s="576"/>
      <c r="AA579" s="576"/>
      <c r="AB579" s="576"/>
      <c r="AC579" s="576"/>
      <c r="AD579" s="576"/>
      <c r="AE579" s="576"/>
      <c r="AF579" s="576"/>
      <c r="AG579" s="576"/>
      <c r="AH579" s="576"/>
      <c r="AI579" s="576"/>
      <c r="AJ579" s="576"/>
      <c r="AK579" s="576"/>
      <c r="AL579" s="576"/>
      <c r="AN579" s="390" t="e">
        <f>I579/'Приложение 1.1'!I577</f>
        <v>#DIV/0!</v>
      </c>
      <c r="AO579" s="390" t="e">
        <f t="shared" si="550"/>
        <v>#DIV/0!</v>
      </c>
      <c r="AP579" s="390" t="e">
        <f t="shared" si="551"/>
        <v>#DIV/0!</v>
      </c>
      <c r="AQ579" s="390" t="e">
        <f t="shared" si="552"/>
        <v>#DIV/0!</v>
      </c>
      <c r="AR579" s="390" t="e">
        <f t="shared" si="553"/>
        <v>#DIV/0!</v>
      </c>
      <c r="AS579" s="390" t="e">
        <f t="shared" si="554"/>
        <v>#DIV/0!</v>
      </c>
      <c r="AT579" s="390" t="e">
        <f t="shared" si="555"/>
        <v>#DIV/0!</v>
      </c>
      <c r="AU579" s="390" t="e">
        <f t="shared" si="556"/>
        <v>#DIV/0!</v>
      </c>
      <c r="AV579" s="390" t="e">
        <f t="shared" si="557"/>
        <v>#DIV/0!</v>
      </c>
      <c r="AW579" s="390" t="e">
        <f t="shared" si="558"/>
        <v>#DIV/0!</v>
      </c>
      <c r="AX579" s="390" t="e">
        <f t="shared" si="559"/>
        <v>#DIV/0!</v>
      </c>
      <c r="AY579" s="390" t="e">
        <f>AI579/'Приложение 1.1'!J577</f>
        <v>#DIV/0!</v>
      </c>
      <c r="AZ579" s="390">
        <v>766.59</v>
      </c>
      <c r="BA579" s="390">
        <v>2173.62</v>
      </c>
      <c r="BB579" s="390">
        <v>891.36</v>
      </c>
      <c r="BC579" s="390">
        <v>860.72</v>
      </c>
      <c r="BD579" s="390">
        <v>1699.83</v>
      </c>
      <c r="BE579" s="390">
        <v>1134.04</v>
      </c>
      <c r="BF579" s="390">
        <v>2338035</v>
      </c>
      <c r="BG579" s="390">
        <f t="shared" si="560"/>
        <v>4644</v>
      </c>
      <c r="BH579" s="390">
        <v>9186</v>
      </c>
      <c r="BI579" s="390">
        <v>3559.09</v>
      </c>
      <c r="BJ579" s="390">
        <v>6295.55</v>
      </c>
      <c r="BK579" s="390">
        <f t="shared" si="561"/>
        <v>934101.09</v>
      </c>
      <c r="BL579" s="391" t="e">
        <f t="shared" si="562"/>
        <v>#DIV/0!</v>
      </c>
      <c r="BM579" s="391" t="e">
        <f t="shared" si="563"/>
        <v>#DIV/0!</v>
      </c>
      <c r="BN579" s="391" t="e">
        <f t="shared" si="564"/>
        <v>#DIV/0!</v>
      </c>
      <c r="BO579" s="391" t="e">
        <f t="shared" si="565"/>
        <v>#DIV/0!</v>
      </c>
      <c r="BP579" s="391" t="e">
        <f t="shared" si="566"/>
        <v>#DIV/0!</v>
      </c>
      <c r="BQ579" s="391" t="e">
        <f t="shared" si="567"/>
        <v>#DIV/0!</v>
      </c>
      <c r="BR579" s="391" t="e">
        <f t="shared" si="568"/>
        <v>#DIV/0!</v>
      </c>
      <c r="BS579" s="391" t="e">
        <f t="shared" si="569"/>
        <v>#DIV/0!</v>
      </c>
      <c r="BT579" s="391" t="e">
        <f t="shared" si="570"/>
        <v>#DIV/0!</v>
      </c>
      <c r="BU579" s="391" t="e">
        <f t="shared" si="571"/>
        <v>#DIV/0!</v>
      </c>
      <c r="BV579" s="391" t="e">
        <f t="shared" si="572"/>
        <v>#DIV/0!</v>
      </c>
      <c r="BW579" s="391" t="e">
        <f t="shared" si="573"/>
        <v>#DIV/0!</v>
      </c>
      <c r="BY579" s="388" t="e">
        <f t="shared" si="574"/>
        <v>#DIV/0!</v>
      </c>
      <c r="BZ579" s="392" t="e">
        <f t="shared" si="575"/>
        <v>#DIV/0!</v>
      </c>
      <c r="CA579" s="393" t="e">
        <f t="shared" si="576"/>
        <v>#DIV/0!</v>
      </c>
      <c r="CB579" s="390">
        <f t="shared" si="577"/>
        <v>4852.9799999999996</v>
      </c>
      <c r="CC579" s="18" t="e">
        <f t="shared" si="578"/>
        <v>#DIV/0!</v>
      </c>
    </row>
    <row r="580" spans="1:82" s="26" customFormat="1" ht="9" customHeight="1">
      <c r="A580" s="103">
        <v>195</v>
      </c>
      <c r="B580" s="275" t="s">
        <v>1170</v>
      </c>
      <c r="C580" s="361">
        <v>924.1</v>
      </c>
      <c r="D580" s="396"/>
      <c r="E580" s="361"/>
      <c r="F580" s="361"/>
      <c r="G580" s="184">
        <f>ROUND(X580+AJ580+AK580,2)</f>
        <v>2065214</v>
      </c>
      <c r="H580" s="361">
        <f>I580+K580+M580+O580+Q580+S580</f>
        <v>0</v>
      </c>
      <c r="I580" s="190">
        <v>0</v>
      </c>
      <c r="J580" s="190">
        <v>0</v>
      </c>
      <c r="K580" s="190">
        <v>0</v>
      </c>
      <c r="L580" s="190">
        <v>0</v>
      </c>
      <c r="M580" s="190">
        <v>0</v>
      </c>
      <c r="N580" s="361">
        <v>0</v>
      </c>
      <c r="O580" s="361">
        <v>0</v>
      </c>
      <c r="P580" s="361">
        <v>0</v>
      </c>
      <c r="Q580" s="361">
        <v>0</v>
      </c>
      <c r="R580" s="361">
        <v>0</v>
      </c>
      <c r="S580" s="361">
        <v>0</v>
      </c>
      <c r="T580" s="103">
        <v>0</v>
      </c>
      <c r="U580" s="361">
        <v>0</v>
      </c>
      <c r="V580" s="361" t="s">
        <v>975</v>
      </c>
      <c r="W580" s="361">
        <v>515.5</v>
      </c>
      <c r="X580" s="361">
        <v>1948674.42</v>
      </c>
      <c r="Y580" s="380">
        <v>0</v>
      </c>
      <c r="Z580" s="380">
        <v>0</v>
      </c>
      <c r="AA580" s="380">
        <v>0</v>
      </c>
      <c r="AB580" s="380">
        <v>0</v>
      </c>
      <c r="AC580" s="380">
        <v>0</v>
      </c>
      <c r="AD580" s="380">
        <v>0</v>
      </c>
      <c r="AE580" s="380">
        <v>0</v>
      </c>
      <c r="AF580" s="380">
        <v>0</v>
      </c>
      <c r="AG580" s="380">
        <v>0</v>
      </c>
      <c r="AH580" s="380">
        <v>0</v>
      </c>
      <c r="AI580" s="380">
        <v>0</v>
      </c>
      <c r="AJ580" s="380">
        <v>76485.39</v>
      </c>
      <c r="AK580" s="380">
        <v>40054.19</v>
      </c>
      <c r="AL580" s="380">
        <v>0</v>
      </c>
      <c r="AN580" s="390">
        <f>I580/'Приложение 1.1'!I578</f>
        <v>0</v>
      </c>
      <c r="AO580" s="390" t="e">
        <f t="shared" si="550"/>
        <v>#DIV/0!</v>
      </c>
      <c r="AP580" s="390" t="e">
        <f t="shared" si="551"/>
        <v>#DIV/0!</v>
      </c>
      <c r="AQ580" s="390" t="e">
        <f t="shared" si="552"/>
        <v>#DIV/0!</v>
      </c>
      <c r="AR580" s="390" t="e">
        <f t="shared" si="553"/>
        <v>#DIV/0!</v>
      </c>
      <c r="AS580" s="390" t="e">
        <f t="shared" si="554"/>
        <v>#DIV/0!</v>
      </c>
      <c r="AT580" s="390" t="e">
        <f t="shared" si="555"/>
        <v>#DIV/0!</v>
      </c>
      <c r="AU580" s="390">
        <f t="shared" si="556"/>
        <v>3780.1637633365663</v>
      </c>
      <c r="AV580" s="390" t="e">
        <f t="shared" si="557"/>
        <v>#DIV/0!</v>
      </c>
      <c r="AW580" s="390" t="e">
        <f t="shared" si="558"/>
        <v>#DIV/0!</v>
      </c>
      <c r="AX580" s="390" t="e">
        <f t="shared" si="559"/>
        <v>#DIV/0!</v>
      </c>
      <c r="AY580" s="390">
        <f>AI580/'Приложение 1.1'!J578</f>
        <v>0</v>
      </c>
      <c r="AZ580" s="390">
        <v>766.59</v>
      </c>
      <c r="BA580" s="390">
        <v>2173.62</v>
      </c>
      <c r="BB580" s="390">
        <v>891.36</v>
      </c>
      <c r="BC580" s="390">
        <v>860.72</v>
      </c>
      <c r="BD580" s="390">
        <v>1699.83</v>
      </c>
      <c r="BE580" s="390">
        <v>1134.04</v>
      </c>
      <c r="BF580" s="390">
        <v>2338035</v>
      </c>
      <c r="BG580" s="390">
        <f t="shared" si="560"/>
        <v>4837.9799999999996</v>
      </c>
      <c r="BH580" s="390">
        <v>9186</v>
      </c>
      <c r="BI580" s="390">
        <v>3559.09</v>
      </c>
      <c r="BJ580" s="390">
        <v>6295.55</v>
      </c>
      <c r="BK580" s="390">
        <f t="shared" si="561"/>
        <v>934101.09</v>
      </c>
      <c r="BL580" s="391" t="str">
        <f t="shared" si="562"/>
        <v xml:space="preserve"> </v>
      </c>
      <c r="BM580" s="391" t="e">
        <f t="shared" si="563"/>
        <v>#DIV/0!</v>
      </c>
      <c r="BN580" s="391" t="e">
        <f t="shared" si="564"/>
        <v>#DIV/0!</v>
      </c>
      <c r="BO580" s="391" t="e">
        <f t="shared" si="565"/>
        <v>#DIV/0!</v>
      </c>
      <c r="BP580" s="391" t="e">
        <f t="shared" si="566"/>
        <v>#DIV/0!</v>
      </c>
      <c r="BQ580" s="391" t="e">
        <f t="shared" si="567"/>
        <v>#DIV/0!</v>
      </c>
      <c r="BR580" s="391" t="e">
        <f t="shared" si="568"/>
        <v>#DIV/0!</v>
      </c>
      <c r="BS580" s="391" t="str">
        <f t="shared" si="569"/>
        <v xml:space="preserve"> </v>
      </c>
      <c r="BT580" s="391" t="e">
        <f t="shared" si="570"/>
        <v>#DIV/0!</v>
      </c>
      <c r="BU580" s="391" t="e">
        <f t="shared" si="571"/>
        <v>#DIV/0!</v>
      </c>
      <c r="BV580" s="391" t="e">
        <f t="shared" si="572"/>
        <v>#DIV/0!</v>
      </c>
      <c r="BW580" s="391" t="str">
        <f t="shared" si="573"/>
        <v xml:space="preserve"> </v>
      </c>
      <c r="BY580" s="388">
        <f t="shared" si="574"/>
        <v>3.7035091762887524</v>
      </c>
      <c r="BZ580" s="392">
        <f t="shared" si="575"/>
        <v>1.9394692269178886</v>
      </c>
      <c r="CA580" s="393">
        <f t="shared" si="576"/>
        <v>4006.2347235693501</v>
      </c>
      <c r="CB580" s="390">
        <f t="shared" si="577"/>
        <v>5055.6899999999996</v>
      </c>
      <c r="CC580" s="18" t="str">
        <f t="shared" si="578"/>
        <v xml:space="preserve"> </v>
      </c>
    </row>
    <row r="581" spans="1:82" s="26" customFormat="1" ht="9" customHeight="1">
      <c r="A581" s="103">
        <v>196</v>
      </c>
      <c r="B581" s="275" t="s">
        <v>1171</v>
      </c>
      <c r="C581" s="361">
        <v>726.8</v>
      </c>
      <c r="D581" s="396"/>
      <c r="E581" s="361"/>
      <c r="F581" s="361"/>
      <c r="G581" s="184">
        <f>ROUND(X581+AJ581+AK581,2)</f>
        <v>2085589.32</v>
      </c>
      <c r="H581" s="361">
        <f>I581+K581+M581+O581+Q581+S581</f>
        <v>0</v>
      </c>
      <c r="I581" s="190">
        <v>0</v>
      </c>
      <c r="J581" s="190">
        <v>0</v>
      </c>
      <c r="K581" s="190">
        <v>0</v>
      </c>
      <c r="L581" s="190">
        <v>0</v>
      </c>
      <c r="M581" s="190">
        <v>0</v>
      </c>
      <c r="N581" s="361">
        <v>0</v>
      </c>
      <c r="O581" s="361">
        <v>0</v>
      </c>
      <c r="P581" s="361">
        <v>0</v>
      </c>
      <c r="Q581" s="361">
        <v>0</v>
      </c>
      <c r="R581" s="361">
        <v>0</v>
      </c>
      <c r="S581" s="361">
        <v>0</v>
      </c>
      <c r="T581" s="103">
        <v>0</v>
      </c>
      <c r="U581" s="361">
        <v>0</v>
      </c>
      <c r="V581" s="361" t="s">
        <v>975</v>
      </c>
      <c r="W581" s="361">
        <v>630.61</v>
      </c>
      <c r="X581" s="361">
        <v>1972379.44</v>
      </c>
      <c r="Y581" s="380">
        <v>0</v>
      </c>
      <c r="Z581" s="380">
        <v>0</v>
      </c>
      <c r="AA581" s="380">
        <v>0</v>
      </c>
      <c r="AB581" s="380">
        <v>0</v>
      </c>
      <c r="AC581" s="380">
        <v>0</v>
      </c>
      <c r="AD581" s="380">
        <v>0</v>
      </c>
      <c r="AE581" s="380">
        <v>0</v>
      </c>
      <c r="AF581" s="380">
        <v>0</v>
      </c>
      <c r="AG581" s="380">
        <v>0</v>
      </c>
      <c r="AH581" s="380">
        <v>0</v>
      </c>
      <c r="AI581" s="380">
        <v>0</v>
      </c>
      <c r="AJ581" s="380">
        <v>74300.100000000006</v>
      </c>
      <c r="AK581" s="380">
        <v>38909.78</v>
      </c>
      <c r="AL581" s="380">
        <v>0</v>
      </c>
      <c r="AN581" s="390">
        <f>I581/'Приложение 1.1'!I579</f>
        <v>0</v>
      </c>
      <c r="AO581" s="390" t="e">
        <f t="shared" si="550"/>
        <v>#DIV/0!</v>
      </c>
      <c r="AP581" s="390" t="e">
        <f t="shared" si="551"/>
        <v>#DIV/0!</v>
      </c>
      <c r="AQ581" s="390" t="e">
        <f t="shared" si="552"/>
        <v>#DIV/0!</v>
      </c>
      <c r="AR581" s="390" t="e">
        <f t="shared" si="553"/>
        <v>#DIV/0!</v>
      </c>
      <c r="AS581" s="390" t="e">
        <f t="shared" si="554"/>
        <v>#DIV/0!</v>
      </c>
      <c r="AT581" s="390" t="e">
        <f t="shared" si="555"/>
        <v>#DIV/0!</v>
      </c>
      <c r="AU581" s="390">
        <f t="shared" si="556"/>
        <v>3127.7325763942849</v>
      </c>
      <c r="AV581" s="390" t="e">
        <f t="shared" si="557"/>
        <v>#DIV/0!</v>
      </c>
      <c r="AW581" s="390" t="e">
        <f t="shared" si="558"/>
        <v>#DIV/0!</v>
      </c>
      <c r="AX581" s="390" t="e">
        <f t="shared" si="559"/>
        <v>#DIV/0!</v>
      </c>
      <c r="AY581" s="390">
        <f>AI581/'Приложение 1.1'!J579</f>
        <v>0</v>
      </c>
      <c r="AZ581" s="390">
        <v>766.59</v>
      </c>
      <c r="BA581" s="390">
        <v>2173.62</v>
      </c>
      <c r="BB581" s="390">
        <v>891.36</v>
      </c>
      <c r="BC581" s="390">
        <v>860.72</v>
      </c>
      <c r="BD581" s="390">
        <v>1699.83</v>
      </c>
      <c r="BE581" s="390">
        <v>1134.04</v>
      </c>
      <c r="BF581" s="390">
        <v>2338035</v>
      </c>
      <c r="BG581" s="390">
        <f t="shared" si="560"/>
        <v>4837.9799999999996</v>
      </c>
      <c r="BH581" s="390">
        <v>9186</v>
      </c>
      <c r="BI581" s="390">
        <v>3559.09</v>
      </c>
      <c r="BJ581" s="390">
        <v>6295.55</v>
      </c>
      <c r="BK581" s="390">
        <f t="shared" si="561"/>
        <v>934101.09</v>
      </c>
      <c r="BL581" s="391" t="str">
        <f t="shared" si="562"/>
        <v xml:space="preserve"> </v>
      </c>
      <c r="BM581" s="391" t="e">
        <f t="shared" si="563"/>
        <v>#DIV/0!</v>
      </c>
      <c r="BN581" s="391" t="e">
        <f t="shared" si="564"/>
        <v>#DIV/0!</v>
      </c>
      <c r="BO581" s="391" t="e">
        <f t="shared" si="565"/>
        <v>#DIV/0!</v>
      </c>
      <c r="BP581" s="391" t="e">
        <f t="shared" si="566"/>
        <v>#DIV/0!</v>
      </c>
      <c r="BQ581" s="391" t="e">
        <f t="shared" si="567"/>
        <v>#DIV/0!</v>
      </c>
      <c r="BR581" s="391" t="e">
        <f t="shared" si="568"/>
        <v>#DIV/0!</v>
      </c>
      <c r="BS581" s="391" t="str">
        <f t="shared" si="569"/>
        <v xml:space="preserve"> </v>
      </c>
      <c r="BT581" s="391" t="e">
        <f t="shared" si="570"/>
        <v>#DIV/0!</v>
      </c>
      <c r="BU581" s="391" t="e">
        <f t="shared" si="571"/>
        <v>#DIV/0!</v>
      </c>
      <c r="BV581" s="391" t="e">
        <f t="shared" si="572"/>
        <v>#DIV/0!</v>
      </c>
      <c r="BW581" s="391" t="str">
        <f t="shared" si="573"/>
        <v xml:space="preserve"> </v>
      </c>
      <c r="BY581" s="388">
        <f t="shared" si="574"/>
        <v>3.5625470118920637</v>
      </c>
      <c r="BZ581" s="392">
        <f t="shared" si="575"/>
        <v>1.8656491777585433</v>
      </c>
      <c r="CA581" s="393">
        <f t="shared" si="576"/>
        <v>3307.2569734067015</v>
      </c>
      <c r="CB581" s="390">
        <f t="shared" si="577"/>
        <v>5055.6899999999996</v>
      </c>
      <c r="CC581" s="18" t="str">
        <f t="shared" si="578"/>
        <v xml:space="preserve"> </v>
      </c>
    </row>
    <row r="582" spans="1:82" s="26" customFormat="1" ht="9" customHeight="1">
      <c r="A582" s="103">
        <v>197</v>
      </c>
      <c r="B582" s="275" t="s">
        <v>1208</v>
      </c>
      <c r="C582" s="361"/>
      <c r="D582" s="396"/>
      <c r="E582" s="361"/>
      <c r="F582" s="361"/>
      <c r="G582" s="184">
        <f>ROUND(X582+AJ582+AK582,2)</f>
        <v>3418925.57</v>
      </c>
      <c r="H582" s="361">
        <f>I582+K582+M582+O582+Q582+S582</f>
        <v>0</v>
      </c>
      <c r="I582" s="190">
        <v>0</v>
      </c>
      <c r="J582" s="190">
        <v>0</v>
      </c>
      <c r="K582" s="190">
        <v>0</v>
      </c>
      <c r="L582" s="190">
        <v>0</v>
      </c>
      <c r="M582" s="190">
        <v>0</v>
      </c>
      <c r="N582" s="361">
        <v>0</v>
      </c>
      <c r="O582" s="361">
        <v>0</v>
      </c>
      <c r="P582" s="361">
        <v>0</v>
      </c>
      <c r="Q582" s="361">
        <v>0</v>
      </c>
      <c r="R582" s="361">
        <v>0</v>
      </c>
      <c r="S582" s="361">
        <v>0</v>
      </c>
      <c r="T582" s="103">
        <v>0</v>
      </c>
      <c r="U582" s="361">
        <v>0</v>
      </c>
      <c r="V582" s="361" t="s">
        <v>976</v>
      </c>
      <c r="W582" s="361">
        <v>817.53</v>
      </c>
      <c r="X582" s="361">
        <v>3361218</v>
      </c>
      <c r="Y582" s="380">
        <v>0</v>
      </c>
      <c r="Z582" s="380">
        <v>0</v>
      </c>
      <c r="AA582" s="380">
        <v>0</v>
      </c>
      <c r="AB582" s="380">
        <v>0</v>
      </c>
      <c r="AC582" s="380">
        <v>0</v>
      </c>
      <c r="AD582" s="380">
        <v>0</v>
      </c>
      <c r="AE582" s="380">
        <v>0</v>
      </c>
      <c r="AF582" s="380">
        <v>0</v>
      </c>
      <c r="AG582" s="380">
        <v>0</v>
      </c>
      <c r="AH582" s="380">
        <v>0</v>
      </c>
      <c r="AI582" s="380">
        <v>0</v>
      </c>
      <c r="AJ582" s="380">
        <v>25468.69</v>
      </c>
      <c r="AK582" s="380">
        <v>32238.880000000001</v>
      </c>
      <c r="AL582" s="380">
        <v>0</v>
      </c>
      <c r="AN582" s="390">
        <f>I582/'Приложение 1.1'!I580</f>
        <v>0</v>
      </c>
      <c r="AO582" s="390" t="e">
        <f t="shared" si="550"/>
        <v>#DIV/0!</v>
      </c>
      <c r="AP582" s="390" t="e">
        <f t="shared" si="551"/>
        <v>#DIV/0!</v>
      </c>
      <c r="AQ582" s="390" t="e">
        <f t="shared" si="552"/>
        <v>#DIV/0!</v>
      </c>
      <c r="AR582" s="390" t="e">
        <f t="shared" si="553"/>
        <v>#DIV/0!</v>
      </c>
      <c r="AS582" s="390" t="e">
        <f t="shared" si="554"/>
        <v>#DIV/0!</v>
      </c>
      <c r="AT582" s="390" t="e">
        <f t="shared" si="555"/>
        <v>#DIV/0!</v>
      </c>
      <c r="AU582" s="390">
        <f t="shared" si="556"/>
        <v>4111.4307731826357</v>
      </c>
      <c r="AV582" s="390" t="e">
        <f t="shared" si="557"/>
        <v>#DIV/0!</v>
      </c>
      <c r="AW582" s="390" t="e">
        <f t="shared" si="558"/>
        <v>#DIV/0!</v>
      </c>
      <c r="AX582" s="390" t="e">
        <f t="shared" si="559"/>
        <v>#DIV/0!</v>
      </c>
      <c r="AY582" s="390">
        <f>AI582/'Приложение 1.1'!J580</f>
        <v>0</v>
      </c>
      <c r="AZ582" s="390">
        <v>766.59</v>
      </c>
      <c r="BA582" s="390">
        <v>2173.62</v>
      </c>
      <c r="BB582" s="390">
        <v>891.36</v>
      </c>
      <c r="BC582" s="390">
        <v>860.72</v>
      </c>
      <c r="BD582" s="390">
        <v>1699.83</v>
      </c>
      <c r="BE582" s="390">
        <v>1134.04</v>
      </c>
      <c r="BF582" s="390">
        <v>2338035</v>
      </c>
      <c r="BG582" s="390">
        <f t="shared" si="560"/>
        <v>4644</v>
      </c>
      <c r="BH582" s="390">
        <v>9186</v>
      </c>
      <c r="BI582" s="390">
        <v>3559.09</v>
      </c>
      <c r="BJ582" s="390">
        <v>6295.55</v>
      </c>
      <c r="BK582" s="390">
        <f t="shared" si="561"/>
        <v>934101.09</v>
      </c>
      <c r="BL582" s="391" t="str">
        <f t="shared" si="562"/>
        <v xml:space="preserve"> </v>
      </c>
      <c r="BM582" s="391" t="e">
        <f t="shared" si="563"/>
        <v>#DIV/0!</v>
      </c>
      <c r="BN582" s="391" t="e">
        <f t="shared" si="564"/>
        <v>#DIV/0!</v>
      </c>
      <c r="BO582" s="391" t="e">
        <f t="shared" si="565"/>
        <v>#DIV/0!</v>
      </c>
      <c r="BP582" s="391" t="e">
        <f t="shared" si="566"/>
        <v>#DIV/0!</v>
      </c>
      <c r="BQ582" s="391" t="e">
        <f t="shared" si="567"/>
        <v>#DIV/0!</v>
      </c>
      <c r="BR582" s="391" t="e">
        <f t="shared" si="568"/>
        <v>#DIV/0!</v>
      </c>
      <c r="BS582" s="391" t="str">
        <f t="shared" si="569"/>
        <v xml:space="preserve"> </v>
      </c>
      <c r="BT582" s="391" t="e">
        <f t="shared" si="570"/>
        <v>#DIV/0!</v>
      </c>
      <c r="BU582" s="391" t="e">
        <f t="shared" si="571"/>
        <v>#DIV/0!</v>
      </c>
      <c r="BV582" s="391" t="e">
        <f t="shared" si="572"/>
        <v>#DIV/0!</v>
      </c>
      <c r="BW582" s="391" t="str">
        <f t="shared" si="573"/>
        <v xml:space="preserve"> </v>
      </c>
      <c r="BY582" s="388">
        <f t="shared" si="574"/>
        <v>0.74493256663671681</v>
      </c>
      <c r="BZ582" s="392">
        <f t="shared" si="575"/>
        <v>0.94295354900048334</v>
      </c>
      <c r="CA582" s="393">
        <f t="shared" si="576"/>
        <v>4182.0184825021715</v>
      </c>
      <c r="CB582" s="390">
        <f t="shared" si="577"/>
        <v>4852.9799999999996</v>
      </c>
      <c r="CC582" s="18" t="str">
        <f t="shared" si="578"/>
        <v xml:space="preserve"> </v>
      </c>
    </row>
    <row r="583" spans="1:82" s="26" customFormat="1" ht="9" customHeight="1">
      <c r="A583" s="103">
        <v>198</v>
      </c>
      <c r="B583" s="275" t="s">
        <v>1209</v>
      </c>
      <c r="C583" s="361"/>
      <c r="D583" s="396"/>
      <c r="E583" s="361"/>
      <c r="F583" s="361"/>
      <c r="G583" s="184">
        <f>ROUND(X583+AJ583+AK583,2)</f>
        <v>2196826.7799999998</v>
      </c>
      <c r="H583" s="361">
        <f>I583+K583+M583+O583+Q583+S583</f>
        <v>0</v>
      </c>
      <c r="I583" s="190">
        <v>0</v>
      </c>
      <c r="J583" s="190">
        <v>0</v>
      </c>
      <c r="K583" s="190">
        <v>0</v>
      </c>
      <c r="L583" s="190">
        <v>0</v>
      </c>
      <c r="M583" s="190">
        <v>0</v>
      </c>
      <c r="N583" s="361">
        <v>0</v>
      </c>
      <c r="O583" s="361">
        <v>0</v>
      </c>
      <c r="P583" s="361">
        <v>0</v>
      </c>
      <c r="Q583" s="361">
        <v>0</v>
      </c>
      <c r="R583" s="361">
        <v>0</v>
      </c>
      <c r="S583" s="361">
        <v>0</v>
      </c>
      <c r="T583" s="103">
        <v>0</v>
      </c>
      <c r="U583" s="361">
        <v>0</v>
      </c>
      <c r="V583" s="361" t="s">
        <v>975</v>
      </c>
      <c r="W583" s="361">
        <v>689.14</v>
      </c>
      <c r="X583" s="361">
        <v>2140680.11</v>
      </c>
      <c r="Y583" s="380">
        <v>0</v>
      </c>
      <c r="Z583" s="380">
        <v>0</v>
      </c>
      <c r="AA583" s="380">
        <v>0</v>
      </c>
      <c r="AB583" s="380">
        <v>0</v>
      </c>
      <c r="AC583" s="380">
        <v>0</v>
      </c>
      <c r="AD583" s="380">
        <v>0</v>
      </c>
      <c r="AE583" s="380">
        <v>0</v>
      </c>
      <c r="AF583" s="380">
        <v>0</v>
      </c>
      <c r="AG583" s="380">
        <v>0</v>
      </c>
      <c r="AH583" s="380">
        <v>0</v>
      </c>
      <c r="AI583" s="380">
        <v>0</v>
      </c>
      <c r="AJ583" s="380">
        <v>24779.8</v>
      </c>
      <c r="AK583" s="380">
        <v>31366.87</v>
      </c>
      <c r="AL583" s="380">
        <v>0</v>
      </c>
      <c r="AN583" s="390">
        <f>I583/'Приложение 1.1'!I581</f>
        <v>0</v>
      </c>
      <c r="AO583" s="390" t="e">
        <f t="shared" si="550"/>
        <v>#DIV/0!</v>
      </c>
      <c r="AP583" s="390" t="e">
        <f t="shared" si="551"/>
        <v>#DIV/0!</v>
      </c>
      <c r="AQ583" s="390" t="e">
        <f t="shared" si="552"/>
        <v>#DIV/0!</v>
      </c>
      <c r="AR583" s="390" t="e">
        <f t="shared" si="553"/>
        <v>#DIV/0!</v>
      </c>
      <c r="AS583" s="390" t="e">
        <f t="shared" si="554"/>
        <v>#DIV/0!</v>
      </c>
      <c r="AT583" s="390" t="e">
        <f t="shared" si="555"/>
        <v>#DIV/0!</v>
      </c>
      <c r="AU583" s="390">
        <f t="shared" si="556"/>
        <v>3106.3065705081694</v>
      </c>
      <c r="AV583" s="390" t="e">
        <f t="shared" si="557"/>
        <v>#DIV/0!</v>
      </c>
      <c r="AW583" s="390" t="e">
        <f t="shared" si="558"/>
        <v>#DIV/0!</v>
      </c>
      <c r="AX583" s="390" t="e">
        <f t="shared" si="559"/>
        <v>#DIV/0!</v>
      </c>
      <c r="AY583" s="390">
        <f>AI583/'Приложение 1.1'!J581</f>
        <v>0</v>
      </c>
      <c r="AZ583" s="390">
        <v>766.59</v>
      </c>
      <c r="BA583" s="390">
        <v>2173.62</v>
      </c>
      <c r="BB583" s="390">
        <v>891.36</v>
      </c>
      <c r="BC583" s="390">
        <v>860.72</v>
      </c>
      <c r="BD583" s="390">
        <v>1699.83</v>
      </c>
      <c r="BE583" s="390">
        <v>1134.04</v>
      </c>
      <c r="BF583" s="390">
        <v>2338035</v>
      </c>
      <c r="BG583" s="390">
        <f t="shared" si="560"/>
        <v>4837.9799999999996</v>
      </c>
      <c r="BH583" s="390">
        <v>9186</v>
      </c>
      <c r="BI583" s="390">
        <v>3559.09</v>
      </c>
      <c r="BJ583" s="390">
        <v>6295.55</v>
      </c>
      <c r="BK583" s="390">
        <f t="shared" si="561"/>
        <v>934101.09</v>
      </c>
      <c r="BL583" s="391" t="str">
        <f t="shared" si="562"/>
        <v xml:space="preserve"> </v>
      </c>
      <c r="BM583" s="391" t="e">
        <f t="shared" si="563"/>
        <v>#DIV/0!</v>
      </c>
      <c r="BN583" s="391" t="e">
        <f t="shared" si="564"/>
        <v>#DIV/0!</v>
      </c>
      <c r="BO583" s="391" t="e">
        <f t="shared" si="565"/>
        <v>#DIV/0!</v>
      </c>
      <c r="BP583" s="391" t="e">
        <f t="shared" si="566"/>
        <v>#DIV/0!</v>
      </c>
      <c r="BQ583" s="391" t="e">
        <f t="shared" si="567"/>
        <v>#DIV/0!</v>
      </c>
      <c r="BR583" s="391" t="e">
        <f t="shared" si="568"/>
        <v>#DIV/0!</v>
      </c>
      <c r="BS583" s="391" t="str">
        <f t="shared" si="569"/>
        <v xml:space="preserve"> </v>
      </c>
      <c r="BT583" s="391" t="e">
        <f t="shared" si="570"/>
        <v>#DIV/0!</v>
      </c>
      <c r="BU583" s="391" t="e">
        <f t="shared" si="571"/>
        <v>#DIV/0!</v>
      </c>
      <c r="BV583" s="391" t="e">
        <f t="shared" si="572"/>
        <v>#DIV/0!</v>
      </c>
      <c r="BW583" s="391" t="str">
        <f t="shared" si="573"/>
        <v xml:space="preserve"> </v>
      </c>
      <c r="BY583" s="388">
        <f t="shared" si="574"/>
        <v>1.1279815152289796</v>
      </c>
      <c r="BZ583" s="392">
        <f t="shared" si="575"/>
        <v>1.4278262758614042</v>
      </c>
      <c r="CA583" s="393">
        <f t="shared" si="576"/>
        <v>3187.7801027367441</v>
      </c>
      <c r="CB583" s="390">
        <f t="shared" si="577"/>
        <v>5055.6899999999996</v>
      </c>
      <c r="CC583" s="18" t="str">
        <f t="shared" si="578"/>
        <v xml:space="preserve"> </v>
      </c>
    </row>
    <row r="584" spans="1:82" s="26" customFormat="1" ht="34.5" customHeight="1">
      <c r="A584" s="581" t="s">
        <v>438</v>
      </c>
      <c r="B584" s="581"/>
      <c r="C584" s="361">
        <f>SUM(C578:C581)</f>
        <v>4151.8999999999996</v>
      </c>
      <c r="D584" s="361"/>
      <c r="E584" s="361"/>
      <c r="F584" s="361"/>
      <c r="G584" s="361">
        <f>SUM(G580:G583)</f>
        <v>9766555.6699999999</v>
      </c>
      <c r="H584" s="361">
        <f t="shared" ref="H584:U584" si="596">SUM(H580:H583)</f>
        <v>0</v>
      </c>
      <c r="I584" s="361">
        <f t="shared" si="596"/>
        <v>0</v>
      </c>
      <c r="J584" s="361">
        <f t="shared" si="596"/>
        <v>0</v>
      </c>
      <c r="K584" s="361">
        <f t="shared" si="596"/>
        <v>0</v>
      </c>
      <c r="L584" s="361">
        <f t="shared" si="596"/>
        <v>0</v>
      </c>
      <c r="M584" s="361">
        <f t="shared" si="596"/>
        <v>0</v>
      </c>
      <c r="N584" s="361">
        <f t="shared" si="596"/>
        <v>0</v>
      </c>
      <c r="O584" s="361">
        <f t="shared" si="596"/>
        <v>0</v>
      </c>
      <c r="P584" s="361">
        <f t="shared" si="596"/>
        <v>0</v>
      </c>
      <c r="Q584" s="361">
        <f t="shared" si="596"/>
        <v>0</v>
      </c>
      <c r="R584" s="361">
        <f t="shared" si="596"/>
        <v>0</v>
      </c>
      <c r="S584" s="361">
        <f t="shared" si="596"/>
        <v>0</v>
      </c>
      <c r="T584" s="103">
        <f t="shared" si="596"/>
        <v>0</v>
      </c>
      <c r="U584" s="361">
        <f t="shared" si="596"/>
        <v>0</v>
      </c>
      <c r="V584" s="361" t="s">
        <v>388</v>
      </c>
      <c r="W584" s="361">
        <f>SUM(W580:W583)</f>
        <v>2652.78</v>
      </c>
      <c r="X584" s="361">
        <f t="shared" ref="X584:AL584" si="597">SUM(X580:X583)</f>
        <v>9422951.9699999988</v>
      </c>
      <c r="Y584" s="361">
        <f t="shared" si="597"/>
        <v>0</v>
      </c>
      <c r="Z584" s="361">
        <f t="shared" si="597"/>
        <v>0</v>
      </c>
      <c r="AA584" s="361">
        <f t="shared" si="597"/>
        <v>0</v>
      </c>
      <c r="AB584" s="361">
        <f t="shared" si="597"/>
        <v>0</v>
      </c>
      <c r="AC584" s="361">
        <f t="shared" si="597"/>
        <v>0</v>
      </c>
      <c r="AD584" s="361">
        <f t="shared" si="597"/>
        <v>0</v>
      </c>
      <c r="AE584" s="361">
        <f t="shared" si="597"/>
        <v>0</v>
      </c>
      <c r="AF584" s="361">
        <f t="shared" si="597"/>
        <v>0</v>
      </c>
      <c r="AG584" s="361">
        <f t="shared" si="597"/>
        <v>0</v>
      </c>
      <c r="AH584" s="361">
        <f t="shared" si="597"/>
        <v>0</v>
      </c>
      <c r="AI584" s="361">
        <f t="shared" si="597"/>
        <v>0</v>
      </c>
      <c r="AJ584" s="361">
        <f t="shared" si="597"/>
        <v>201033.97999999998</v>
      </c>
      <c r="AK584" s="361">
        <f t="shared" si="597"/>
        <v>142569.72</v>
      </c>
      <c r="AL584" s="361">
        <f t="shared" si="597"/>
        <v>0</v>
      </c>
      <c r="AN584" s="390">
        <f>I584/'Приложение 1.1'!I582</f>
        <v>0</v>
      </c>
      <c r="AO584" s="390" t="e">
        <f t="shared" si="550"/>
        <v>#DIV/0!</v>
      </c>
      <c r="AP584" s="390" t="e">
        <f t="shared" si="551"/>
        <v>#DIV/0!</v>
      </c>
      <c r="AQ584" s="390" t="e">
        <f t="shared" si="552"/>
        <v>#DIV/0!</v>
      </c>
      <c r="AR584" s="390" t="e">
        <f t="shared" si="553"/>
        <v>#DIV/0!</v>
      </c>
      <c r="AS584" s="390" t="e">
        <f t="shared" si="554"/>
        <v>#DIV/0!</v>
      </c>
      <c r="AT584" s="390" t="e">
        <f t="shared" si="555"/>
        <v>#DIV/0!</v>
      </c>
      <c r="AU584" s="390">
        <f t="shared" si="556"/>
        <v>3552.1045733155402</v>
      </c>
      <c r="AV584" s="390" t="e">
        <f t="shared" si="557"/>
        <v>#DIV/0!</v>
      </c>
      <c r="AW584" s="390" t="e">
        <f t="shared" si="558"/>
        <v>#DIV/0!</v>
      </c>
      <c r="AX584" s="390" t="e">
        <f t="shared" si="559"/>
        <v>#DIV/0!</v>
      </c>
      <c r="AY584" s="390">
        <f>AI584/'Приложение 1.1'!J582</f>
        <v>0</v>
      </c>
      <c r="AZ584" s="390">
        <v>766.59</v>
      </c>
      <c r="BA584" s="390">
        <v>2173.62</v>
      </c>
      <c r="BB584" s="390">
        <v>891.36</v>
      </c>
      <c r="BC584" s="390">
        <v>860.72</v>
      </c>
      <c r="BD584" s="390">
        <v>1699.83</v>
      </c>
      <c r="BE584" s="390">
        <v>1134.04</v>
      </c>
      <c r="BF584" s="390">
        <v>2338035</v>
      </c>
      <c r="BG584" s="390">
        <f t="shared" si="560"/>
        <v>4644</v>
      </c>
      <c r="BH584" s="390">
        <v>9186</v>
      </c>
      <c r="BI584" s="390">
        <v>3559.09</v>
      </c>
      <c r="BJ584" s="390">
        <v>6295.55</v>
      </c>
      <c r="BK584" s="390">
        <f t="shared" si="561"/>
        <v>934101.09</v>
      </c>
      <c r="BL584" s="391" t="str">
        <f t="shared" si="562"/>
        <v xml:space="preserve"> </v>
      </c>
      <c r="BM584" s="391" t="e">
        <f t="shared" si="563"/>
        <v>#DIV/0!</v>
      </c>
      <c r="BN584" s="391" t="e">
        <f t="shared" si="564"/>
        <v>#DIV/0!</v>
      </c>
      <c r="BO584" s="391" t="e">
        <f t="shared" si="565"/>
        <v>#DIV/0!</v>
      </c>
      <c r="BP584" s="391" t="e">
        <f t="shared" si="566"/>
        <v>#DIV/0!</v>
      </c>
      <c r="BQ584" s="391" t="e">
        <f t="shared" si="567"/>
        <v>#DIV/0!</v>
      </c>
      <c r="BR584" s="391" t="e">
        <f t="shared" si="568"/>
        <v>#DIV/0!</v>
      </c>
      <c r="BS584" s="391" t="str">
        <f t="shared" si="569"/>
        <v xml:space="preserve"> </v>
      </c>
      <c r="BT584" s="391" t="e">
        <f t="shared" si="570"/>
        <v>#DIV/0!</v>
      </c>
      <c r="BU584" s="391" t="e">
        <f t="shared" si="571"/>
        <v>#DIV/0!</v>
      </c>
      <c r="BV584" s="391" t="e">
        <f t="shared" si="572"/>
        <v>#DIV/0!</v>
      </c>
      <c r="BW584" s="391" t="str">
        <f t="shared" si="573"/>
        <v xml:space="preserve"> </v>
      </c>
      <c r="BY584" s="388">
        <f t="shared" si="574"/>
        <v>2.0583917892109858</v>
      </c>
      <c r="BZ584" s="392">
        <f t="shared" si="575"/>
        <v>1.4597748153725518</v>
      </c>
      <c r="CA584" s="393">
        <f t="shared" si="576"/>
        <v>3681.6304669064148</v>
      </c>
      <c r="CB584" s="390">
        <f t="shared" si="577"/>
        <v>4852.9799999999996</v>
      </c>
      <c r="CC584" s="18" t="str">
        <f t="shared" si="578"/>
        <v xml:space="preserve"> </v>
      </c>
    </row>
    <row r="585" spans="1:82" s="26" customFormat="1" ht="14.25" customHeight="1">
      <c r="A585" s="575" t="s">
        <v>437</v>
      </c>
      <c r="B585" s="576"/>
      <c r="C585" s="576"/>
      <c r="D585" s="576"/>
      <c r="E585" s="576"/>
      <c r="F585" s="576"/>
      <c r="G585" s="576"/>
      <c r="H585" s="576"/>
      <c r="I585" s="576"/>
      <c r="J585" s="576"/>
      <c r="K585" s="576"/>
      <c r="L585" s="576"/>
      <c r="M585" s="576"/>
      <c r="N585" s="576"/>
      <c r="O585" s="576"/>
      <c r="P585" s="576"/>
      <c r="Q585" s="576"/>
      <c r="R585" s="576"/>
      <c r="S585" s="576"/>
      <c r="T585" s="576"/>
      <c r="U585" s="576"/>
      <c r="V585" s="576"/>
      <c r="W585" s="576"/>
      <c r="X585" s="576"/>
      <c r="Y585" s="576"/>
      <c r="Z585" s="576"/>
      <c r="AA585" s="576"/>
      <c r="AB585" s="576"/>
      <c r="AC585" s="576"/>
      <c r="AD585" s="576"/>
      <c r="AE585" s="576"/>
      <c r="AF585" s="576"/>
      <c r="AG585" s="576"/>
      <c r="AH585" s="576"/>
      <c r="AI585" s="576"/>
      <c r="AJ585" s="576"/>
      <c r="AK585" s="576"/>
      <c r="AL585" s="576"/>
      <c r="AN585" s="390" t="e">
        <f>I585/'Приложение 1.1'!I583</f>
        <v>#DIV/0!</v>
      </c>
      <c r="AO585" s="390" t="e">
        <f t="shared" si="550"/>
        <v>#DIV/0!</v>
      </c>
      <c r="AP585" s="390" t="e">
        <f t="shared" si="551"/>
        <v>#DIV/0!</v>
      </c>
      <c r="AQ585" s="390" t="e">
        <f t="shared" si="552"/>
        <v>#DIV/0!</v>
      </c>
      <c r="AR585" s="390" t="e">
        <f t="shared" si="553"/>
        <v>#DIV/0!</v>
      </c>
      <c r="AS585" s="390" t="e">
        <f t="shared" si="554"/>
        <v>#DIV/0!</v>
      </c>
      <c r="AT585" s="390" t="e">
        <f t="shared" si="555"/>
        <v>#DIV/0!</v>
      </c>
      <c r="AU585" s="390" t="e">
        <f t="shared" si="556"/>
        <v>#DIV/0!</v>
      </c>
      <c r="AV585" s="390" t="e">
        <f t="shared" si="557"/>
        <v>#DIV/0!</v>
      </c>
      <c r="AW585" s="390" t="e">
        <f t="shared" si="558"/>
        <v>#DIV/0!</v>
      </c>
      <c r="AX585" s="390" t="e">
        <f t="shared" si="559"/>
        <v>#DIV/0!</v>
      </c>
      <c r="AY585" s="390" t="e">
        <f>AI585/'Приложение 1.1'!J583</f>
        <v>#DIV/0!</v>
      </c>
      <c r="AZ585" s="390">
        <v>766.59</v>
      </c>
      <c r="BA585" s="390">
        <v>2173.62</v>
      </c>
      <c r="BB585" s="390">
        <v>891.36</v>
      </c>
      <c r="BC585" s="390">
        <v>860.72</v>
      </c>
      <c r="BD585" s="390">
        <v>1699.83</v>
      </c>
      <c r="BE585" s="390">
        <v>1134.04</v>
      </c>
      <c r="BF585" s="390">
        <v>2338035</v>
      </c>
      <c r="BG585" s="390">
        <f t="shared" si="560"/>
        <v>4644</v>
      </c>
      <c r="BH585" s="390">
        <v>9186</v>
      </c>
      <c r="BI585" s="390">
        <v>3559.09</v>
      </c>
      <c r="BJ585" s="390">
        <v>6295.55</v>
      </c>
      <c r="BK585" s="390">
        <f t="shared" si="561"/>
        <v>934101.09</v>
      </c>
      <c r="BL585" s="391" t="e">
        <f t="shared" si="562"/>
        <v>#DIV/0!</v>
      </c>
      <c r="BM585" s="391" t="e">
        <f t="shared" si="563"/>
        <v>#DIV/0!</v>
      </c>
      <c r="BN585" s="391" t="e">
        <f t="shared" si="564"/>
        <v>#DIV/0!</v>
      </c>
      <c r="BO585" s="391" t="e">
        <f t="shared" si="565"/>
        <v>#DIV/0!</v>
      </c>
      <c r="BP585" s="391" t="e">
        <f t="shared" si="566"/>
        <v>#DIV/0!</v>
      </c>
      <c r="BQ585" s="391" t="e">
        <f t="shared" si="567"/>
        <v>#DIV/0!</v>
      </c>
      <c r="BR585" s="391" t="e">
        <f t="shared" si="568"/>
        <v>#DIV/0!</v>
      </c>
      <c r="BS585" s="391" t="e">
        <f t="shared" si="569"/>
        <v>#DIV/0!</v>
      </c>
      <c r="BT585" s="391" t="e">
        <f t="shared" si="570"/>
        <v>#DIV/0!</v>
      </c>
      <c r="BU585" s="391" t="e">
        <f t="shared" si="571"/>
        <v>#DIV/0!</v>
      </c>
      <c r="BV585" s="391" t="e">
        <f t="shared" si="572"/>
        <v>#DIV/0!</v>
      </c>
      <c r="BW585" s="391" t="e">
        <f t="shared" si="573"/>
        <v>#DIV/0!</v>
      </c>
      <c r="BY585" s="388" t="e">
        <f t="shared" si="574"/>
        <v>#DIV/0!</v>
      </c>
      <c r="BZ585" s="392" t="e">
        <f t="shared" si="575"/>
        <v>#DIV/0!</v>
      </c>
      <c r="CA585" s="393" t="e">
        <f t="shared" si="576"/>
        <v>#DIV/0!</v>
      </c>
      <c r="CB585" s="390">
        <f t="shared" si="577"/>
        <v>4852.9799999999996</v>
      </c>
      <c r="CC585" s="18" t="e">
        <f t="shared" si="578"/>
        <v>#DIV/0!</v>
      </c>
    </row>
    <row r="586" spans="1:82" s="26" customFormat="1" ht="9.75" customHeight="1">
      <c r="A586" s="103">
        <v>199</v>
      </c>
      <c r="B586" s="275" t="s">
        <v>1210</v>
      </c>
      <c r="C586" s="361">
        <v>924.1</v>
      </c>
      <c r="D586" s="396"/>
      <c r="E586" s="361"/>
      <c r="F586" s="361"/>
      <c r="G586" s="184">
        <f>ROUND(X586+AJ586+AK586,2)</f>
        <v>2599596.17</v>
      </c>
      <c r="H586" s="361">
        <f>I586+K586+M586+O586+Q586+S586</f>
        <v>0</v>
      </c>
      <c r="I586" s="190">
        <v>0</v>
      </c>
      <c r="J586" s="190">
        <v>0</v>
      </c>
      <c r="K586" s="190">
        <v>0</v>
      </c>
      <c r="L586" s="190">
        <v>0</v>
      </c>
      <c r="M586" s="190">
        <v>0</v>
      </c>
      <c r="N586" s="361">
        <v>0</v>
      </c>
      <c r="O586" s="361">
        <v>0</v>
      </c>
      <c r="P586" s="361">
        <v>0</v>
      </c>
      <c r="Q586" s="361">
        <v>0</v>
      </c>
      <c r="R586" s="361">
        <v>0</v>
      </c>
      <c r="S586" s="361">
        <v>0</v>
      </c>
      <c r="T586" s="103">
        <v>0</v>
      </c>
      <c r="U586" s="361">
        <v>0</v>
      </c>
      <c r="V586" s="361" t="s">
        <v>975</v>
      </c>
      <c r="W586" s="361">
        <v>715.36</v>
      </c>
      <c r="X586" s="361">
        <v>2500414.5</v>
      </c>
      <c r="Y586" s="380">
        <v>0</v>
      </c>
      <c r="Z586" s="380">
        <v>0</v>
      </c>
      <c r="AA586" s="380">
        <v>0</v>
      </c>
      <c r="AB586" s="380">
        <v>0</v>
      </c>
      <c r="AC586" s="380">
        <v>0</v>
      </c>
      <c r="AD586" s="380">
        <v>0</v>
      </c>
      <c r="AE586" s="380">
        <v>0</v>
      </c>
      <c r="AF586" s="380">
        <v>0</v>
      </c>
      <c r="AG586" s="380">
        <v>0</v>
      </c>
      <c r="AH586" s="380">
        <v>0</v>
      </c>
      <c r="AI586" s="380">
        <v>0</v>
      </c>
      <c r="AJ586" s="380">
        <v>43772.89</v>
      </c>
      <c r="AK586" s="380">
        <v>55408.78</v>
      </c>
      <c r="AL586" s="380">
        <v>0</v>
      </c>
      <c r="AN586" s="390">
        <f>I586/'Приложение 1.1'!I584</f>
        <v>0</v>
      </c>
      <c r="AO586" s="390" t="e">
        <f t="shared" si="550"/>
        <v>#DIV/0!</v>
      </c>
      <c r="AP586" s="390" t="e">
        <f t="shared" si="551"/>
        <v>#DIV/0!</v>
      </c>
      <c r="AQ586" s="390" t="e">
        <f t="shared" si="552"/>
        <v>#DIV/0!</v>
      </c>
      <c r="AR586" s="390" t="e">
        <f t="shared" si="553"/>
        <v>#DIV/0!</v>
      </c>
      <c r="AS586" s="390" t="e">
        <f t="shared" si="554"/>
        <v>#DIV/0!</v>
      </c>
      <c r="AT586" s="390" t="e">
        <f t="shared" si="555"/>
        <v>#DIV/0!</v>
      </c>
      <c r="AU586" s="390">
        <f t="shared" si="556"/>
        <v>3495.323333706106</v>
      </c>
      <c r="AV586" s="390" t="e">
        <f t="shared" si="557"/>
        <v>#DIV/0!</v>
      </c>
      <c r="AW586" s="390" t="e">
        <f t="shared" si="558"/>
        <v>#DIV/0!</v>
      </c>
      <c r="AX586" s="390" t="e">
        <f t="shared" si="559"/>
        <v>#DIV/0!</v>
      </c>
      <c r="AY586" s="390">
        <f>AI586/'Приложение 1.1'!J584</f>
        <v>0</v>
      </c>
      <c r="AZ586" s="390">
        <v>766.59</v>
      </c>
      <c r="BA586" s="390">
        <v>2173.62</v>
      </c>
      <c r="BB586" s="390">
        <v>891.36</v>
      </c>
      <c r="BC586" s="390">
        <v>860.72</v>
      </c>
      <c r="BD586" s="390">
        <v>1699.83</v>
      </c>
      <c r="BE586" s="390">
        <v>1134.04</v>
      </c>
      <c r="BF586" s="390">
        <v>2338035</v>
      </c>
      <c r="BG586" s="390">
        <f t="shared" si="560"/>
        <v>4837.9799999999996</v>
      </c>
      <c r="BH586" s="390">
        <v>9186</v>
      </c>
      <c r="BI586" s="390">
        <v>3559.09</v>
      </c>
      <c r="BJ586" s="390">
        <v>6295.55</v>
      </c>
      <c r="BK586" s="390">
        <f t="shared" si="561"/>
        <v>934101.09</v>
      </c>
      <c r="BL586" s="391" t="str">
        <f t="shared" si="562"/>
        <v xml:space="preserve"> </v>
      </c>
      <c r="BM586" s="391" t="e">
        <f t="shared" si="563"/>
        <v>#DIV/0!</v>
      </c>
      <c r="BN586" s="391" t="e">
        <f t="shared" si="564"/>
        <v>#DIV/0!</v>
      </c>
      <c r="BO586" s="391" t="e">
        <f t="shared" si="565"/>
        <v>#DIV/0!</v>
      </c>
      <c r="BP586" s="391" t="e">
        <f t="shared" si="566"/>
        <v>#DIV/0!</v>
      </c>
      <c r="BQ586" s="391" t="e">
        <f t="shared" si="567"/>
        <v>#DIV/0!</v>
      </c>
      <c r="BR586" s="391" t="e">
        <f t="shared" si="568"/>
        <v>#DIV/0!</v>
      </c>
      <c r="BS586" s="391" t="str">
        <f t="shared" si="569"/>
        <v xml:space="preserve"> </v>
      </c>
      <c r="BT586" s="391" t="e">
        <f t="shared" si="570"/>
        <v>#DIV/0!</v>
      </c>
      <c r="BU586" s="391" t="e">
        <f t="shared" si="571"/>
        <v>#DIV/0!</v>
      </c>
      <c r="BV586" s="391" t="e">
        <f t="shared" si="572"/>
        <v>#DIV/0!</v>
      </c>
      <c r="BW586" s="391" t="str">
        <f t="shared" si="573"/>
        <v xml:space="preserve"> </v>
      </c>
      <c r="BY586" s="388">
        <f t="shared" si="574"/>
        <v>1.6838342241441293</v>
      </c>
      <c r="BZ586" s="392">
        <f t="shared" si="575"/>
        <v>2.1314379763838471</v>
      </c>
      <c r="CA586" s="393">
        <f t="shared" si="576"/>
        <v>3633.9691484008049</v>
      </c>
      <c r="CB586" s="390">
        <f t="shared" si="577"/>
        <v>5055.6899999999996</v>
      </c>
      <c r="CC586" s="18" t="str">
        <f t="shared" si="578"/>
        <v xml:space="preserve"> </v>
      </c>
    </row>
    <row r="587" spans="1:82" s="26" customFormat="1" ht="11.25" customHeight="1">
      <c r="A587" s="103">
        <v>200</v>
      </c>
      <c r="B587" s="275" t="s">
        <v>1211</v>
      </c>
      <c r="C587" s="361">
        <v>924.1</v>
      </c>
      <c r="D587" s="396"/>
      <c r="E587" s="361"/>
      <c r="F587" s="361"/>
      <c r="G587" s="184">
        <f>ROUND(X587+AJ587+AK587,2)</f>
        <v>2622482.89</v>
      </c>
      <c r="H587" s="361">
        <f>I587+K587+M587+O587+Q587+S587</f>
        <v>0</v>
      </c>
      <c r="I587" s="190">
        <v>0</v>
      </c>
      <c r="J587" s="190">
        <v>0</v>
      </c>
      <c r="K587" s="190">
        <v>0</v>
      </c>
      <c r="L587" s="190">
        <v>0</v>
      </c>
      <c r="M587" s="190">
        <v>0</v>
      </c>
      <c r="N587" s="361">
        <v>0</v>
      </c>
      <c r="O587" s="361">
        <v>0</v>
      </c>
      <c r="P587" s="361">
        <v>0</v>
      </c>
      <c r="Q587" s="361">
        <v>0</v>
      </c>
      <c r="R587" s="361">
        <v>0</v>
      </c>
      <c r="S587" s="361">
        <v>0</v>
      </c>
      <c r="T587" s="103">
        <v>0</v>
      </c>
      <c r="U587" s="361">
        <v>0</v>
      </c>
      <c r="V587" s="361" t="s">
        <v>975</v>
      </c>
      <c r="W587" s="361">
        <v>707.26</v>
      </c>
      <c r="X587" s="361">
        <v>2523682.1</v>
      </c>
      <c r="Y587" s="380">
        <v>0</v>
      </c>
      <c r="Z587" s="380">
        <v>0</v>
      </c>
      <c r="AA587" s="380">
        <v>0</v>
      </c>
      <c r="AB587" s="380">
        <v>0</v>
      </c>
      <c r="AC587" s="380">
        <v>0</v>
      </c>
      <c r="AD587" s="380">
        <v>0</v>
      </c>
      <c r="AE587" s="380">
        <v>0</v>
      </c>
      <c r="AF587" s="380">
        <v>0</v>
      </c>
      <c r="AG587" s="380">
        <v>0</v>
      </c>
      <c r="AH587" s="380">
        <v>0</v>
      </c>
      <c r="AI587" s="380">
        <v>0</v>
      </c>
      <c r="AJ587" s="380">
        <v>43604.79</v>
      </c>
      <c r="AK587" s="380">
        <v>55196</v>
      </c>
      <c r="AL587" s="380">
        <v>0</v>
      </c>
      <c r="AN587" s="390">
        <f>I587/'Приложение 1.1'!I585</f>
        <v>0</v>
      </c>
      <c r="AO587" s="390" t="e">
        <f t="shared" si="550"/>
        <v>#DIV/0!</v>
      </c>
      <c r="AP587" s="390" t="e">
        <f t="shared" si="551"/>
        <v>#DIV/0!</v>
      </c>
      <c r="AQ587" s="390" t="e">
        <f t="shared" si="552"/>
        <v>#DIV/0!</v>
      </c>
      <c r="AR587" s="390" t="e">
        <f t="shared" si="553"/>
        <v>#DIV/0!</v>
      </c>
      <c r="AS587" s="390" t="e">
        <f t="shared" si="554"/>
        <v>#DIV/0!</v>
      </c>
      <c r="AT587" s="390" t="e">
        <f t="shared" si="555"/>
        <v>#DIV/0!</v>
      </c>
      <c r="AU587" s="390">
        <f t="shared" si="556"/>
        <v>3568.2522693210421</v>
      </c>
      <c r="AV587" s="390" t="e">
        <f t="shared" si="557"/>
        <v>#DIV/0!</v>
      </c>
      <c r="AW587" s="390" t="e">
        <f t="shared" si="558"/>
        <v>#DIV/0!</v>
      </c>
      <c r="AX587" s="390" t="e">
        <f t="shared" si="559"/>
        <v>#DIV/0!</v>
      </c>
      <c r="AY587" s="390">
        <f>AI587/'Приложение 1.1'!J585</f>
        <v>0</v>
      </c>
      <c r="AZ587" s="390">
        <v>766.59</v>
      </c>
      <c r="BA587" s="390">
        <v>2173.62</v>
      </c>
      <c r="BB587" s="390">
        <v>891.36</v>
      </c>
      <c r="BC587" s="390">
        <v>860.72</v>
      </c>
      <c r="BD587" s="390">
        <v>1699.83</v>
      </c>
      <c r="BE587" s="390">
        <v>1134.04</v>
      </c>
      <c r="BF587" s="390">
        <v>2338035</v>
      </c>
      <c r="BG587" s="390">
        <f t="shared" si="560"/>
        <v>4837.9799999999996</v>
      </c>
      <c r="BH587" s="390">
        <v>9186</v>
      </c>
      <c r="BI587" s="390">
        <v>3559.09</v>
      </c>
      <c r="BJ587" s="390">
        <v>6295.55</v>
      </c>
      <c r="BK587" s="390">
        <f t="shared" si="561"/>
        <v>934101.09</v>
      </c>
      <c r="BL587" s="391" t="str">
        <f t="shared" si="562"/>
        <v xml:space="preserve"> </v>
      </c>
      <c r="BM587" s="391" t="e">
        <f t="shared" si="563"/>
        <v>#DIV/0!</v>
      </c>
      <c r="BN587" s="391" t="e">
        <f t="shared" si="564"/>
        <v>#DIV/0!</v>
      </c>
      <c r="BO587" s="391" t="e">
        <f t="shared" si="565"/>
        <v>#DIV/0!</v>
      </c>
      <c r="BP587" s="391" t="e">
        <f t="shared" si="566"/>
        <v>#DIV/0!</v>
      </c>
      <c r="BQ587" s="391" t="e">
        <f t="shared" si="567"/>
        <v>#DIV/0!</v>
      </c>
      <c r="BR587" s="391" t="e">
        <f t="shared" si="568"/>
        <v>#DIV/0!</v>
      </c>
      <c r="BS587" s="391" t="str">
        <f t="shared" si="569"/>
        <v xml:space="preserve"> </v>
      </c>
      <c r="BT587" s="391" t="e">
        <f t="shared" si="570"/>
        <v>#DIV/0!</v>
      </c>
      <c r="BU587" s="391" t="e">
        <f t="shared" si="571"/>
        <v>#DIV/0!</v>
      </c>
      <c r="BV587" s="391" t="e">
        <f t="shared" si="572"/>
        <v>#DIV/0!</v>
      </c>
      <c r="BW587" s="391" t="str">
        <f t="shared" si="573"/>
        <v xml:space="preserve"> </v>
      </c>
      <c r="BY587" s="388">
        <f t="shared" si="574"/>
        <v>1.6627292466339028</v>
      </c>
      <c r="BZ587" s="392">
        <f t="shared" si="575"/>
        <v>2.1047229787646011</v>
      </c>
      <c r="CA587" s="393">
        <f t="shared" si="576"/>
        <v>3707.9474167915619</v>
      </c>
      <c r="CB587" s="390">
        <f t="shared" si="577"/>
        <v>5055.6899999999996</v>
      </c>
      <c r="CC587" s="18" t="str">
        <f t="shared" si="578"/>
        <v xml:space="preserve"> </v>
      </c>
    </row>
    <row r="588" spans="1:82" s="26" customFormat="1" ht="27.75" customHeight="1">
      <c r="A588" s="581" t="s">
        <v>436</v>
      </c>
      <c r="B588" s="581"/>
      <c r="C588" s="361">
        <f>SUM(C582:C585)</f>
        <v>4151.8999999999996</v>
      </c>
      <c r="D588" s="361"/>
      <c r="E588" s="361"/>
      <c r="F588" s="361"/>
      <c r="G588" s="361">
        <f>SUM(G586:G587)</f>
        <v>5222079.0600000005</v>
      </c>
      <c r="H588" s="361">
        <f t="shared" ref="H588:S588" si="598">SUM(H586:H587)</f>
        <v>0</v>
      </c>
      <c r="I588" s="361">
        <f t="shared" si="598"/>
        <v>0</v>
      </c>
      <c r="J588" s="361">
        <f t="shared" si="598"/>
        <v>0</v>
      </c>
      <c r="K588" s="361">
        <f t="shared" si="598"/>
        <v>0</v>
      </c>
      <c r="L588" s="361">
        <f t="shared" si="598"/>
        <v>0</v>
      </c>
      <c r="M588" s="361">
        <f t="shared" si="598"/>
        <v>0</v>
      </c>
      <c r="N588" s="361">
        <f t="shared" si="598"/>
        <v>0</v>
      </c>
      <c r="O588" s="361">
        <f t="shared" si="598"/>
        <v>0</v>
      </c>
      <c r="P588" s="361">
        <f t="shared" si="598"/>
        <v>0</v>
      </c>
      <c r="Q588" s="361">
        <f t="shared" si="598"/>
        <v>0</v>
      </c>
      <c r="R588" s="361">
        <f t="shared" si="598"/>
        <v>0</v>
      </c>
      <c r="S588" s="361">
        <f t="shared" si="598"/>
        <v>0</v>
      </c>
      <c r="T588" s="103">
        <f t="shared" ref="T588:U588" si="599">SUM(T586:T587)</f>
        <v>0</v>
      </c>
      <c r="U588" s="361">
        <f t="shared" si="599"/>
        <v>0</v>
      </c>
      <c r="V588" s="361" t="s">
        <v>388</v>
      </c>
      <c r="W588" s="361">
        <f>SUM(W586:W587)</f>
        <v>1422.62</v>
      </c>
      <c r="X588" s="361">
        <f t="shared" ref="X588:AL588" si="600">SUM(X586:X587)</f>
        <v>5024096.5999999996</v>
      </c>
      <c r="Y588" s="361">
        <f t="shared" si="600"/>
        <v>0</v>
      </c>
      <c r="Z588" s="361">
        <f t="shared" si="600"/>
        <v>0</v>
      </c>
      <c r="AA588" s="361">
        <f t="shared" si="600"/>
        <v>0</v>
      </c>
      <c r="AB588" s="361">
        <f t="shared" si="600"/>
        <v>0</v>
      </c>
      <c r="AC588" s="361">
        <f t="shared" si="600"/>
        <v>0</v>
      </c>
      <c r="AD588" s="361">
        <f t="shared" si="600"/>
        <v>0</v>
      </c>
      <c r="AE588" s="361">
        <f t="shared" si="600"/>
        <v>0</v>
      </c>
      <c r="AF588" s="361">
        <f t="shared" si="600"/>
        <v>0</v>
      </c>
      <c r="AG588" s="361">
        <f t="shared" si="600"/>
        <v>0</v>
      </c>
      <c r="AH588" s="361">
        <f t="shared" si="600"/>
        <v>0</v>
      </c>
      <c r="AI588" s="361">
        <f t="shared" si="600"/>
        <v>0</v>
      </c>
      <c r="AJ588" s="361">
        <f>SUM(AJ586:AJ587)</f>
        <v>87377.68</v>
      </c>
      <c r="AK588" s="361">
        <f>SUM(AK586:AK587)</f>
        <v>110604.78</v>
      </c>
      <c r="AL588" s="361">
        <f t="shared" si="600"/>
        <v>0</v>
      </c>
      <c r="AN588" s="390">
        <f>I588/'Приложение 1.1'!I586</f>
        <v>0</v>
      </c>
      <c r="AO588" s="390" t="e">
        <f t="shared" si="550"/>
        <v>#DIV/0!</v>
      </c>
      <c r="AP588" s="390" t="e">
        <f t="shared" si="551"/>
        <v>#DIV/0!</v>
      </c>
      <c r="AQ588" s="390" t="e">
        <f t="shared" si="552"/>
        <v>#DIV/0!</v>
      </c>
      <c r="AR588" s="390" t="e">
        <f t="shared" si="553"/>
        <v>#DIV/0!</v>
      </c>
      <c r="AS588" s="390" t="e">
        <f t="shared" si="554"/>
        <v>#DIV/0!</v>
      </c>
      <c r="AT588" s="390" t="e">
        <f t="shared" si="555"/>
        <v>#DIV/0!</v>
      </c>
      <c r="AU588" s="390">
        <f t="shared" si="556"/>
        <v>3531.5801830425553</v>
      </c>
      <c r="AV588" s="390" t="e">
        <f t="shared" si="557"/>
        <v>#DIV/0!</v>
      </c>
      <c r="AW588" s="390" t="e">
        <f t="shared" si="558"/>
        <v>#DIV/0!</v>
      </c>
      <c r="AX588" s="390" t="e">
        <f t="shared" si="559"/>
        <v>#DIV/0!</v>
      </c>
      <c r="AY588" s="390">
        <f>AI588/'Приложение 1.1'!J586</f>
        <v>0</v>
      </c>
      <c r="AZ588" s="390">
        <v>766.59</v>
      </c>
      <c r="BA588" s="390">
        <v>2173.62</v>
      </c>
      <c r="BB588" s="390">
        <v>891.36</v>
      </c>
      <c r="BC588" s="390">
        <v>860.72</v>
      </c>
      <c r="BD588" s="390">
        <v>1699.83</v>
      </c>
      <c r="BE588" s="390">
        <v>1134.04</v>
      </c>
      <c r="BF588" s="390">
        <v>2338035</v>
      </c>
      <c r="BG588" s="390">
        <f t="shared" si="560"/>
        <v>4644</v>
      </c>
      <c r="BH588" s="390">
        <v>9186</v>
      </c>
      <c r="BI588" s="390">
        <v>3559.09</v>
      </c>
      <c r="BJ588" s="390">
        <v>6295.55</v>
      </c>
      <c r="BK588" s="390">
        <f t="shared" si="561"/>
        <v>934101.09</v>
      </c>
      <c r="BL588" s="391" t="str">
        <f t="shared" si="562"/>
        <v xml:space="preserve"> </v>
      </c>
      <c r="BM588" s="391" t="e">
        <f t="shared" si="563"/>
        <v>#DIV/0!</v>
      </c>
      <c r="BN588" s="391" t="e">
        <f t="shared" si="564"/>
        <v>#DIV/0!</v>
      </c>
      <c r="BO588" s="391" t="e">
        <f t="shared" si="565"/>
        <v>#DIV/0!</v>
      </c>
      <c r="BP588" s="391" t="e">
        <f t="shared" si="566"/>
        <v>#DIV/0!</v>
      </c>
      <c r="BQ588" s="391" t="e">
        <f t="shared" si="567"/>
        <v>#DIV/0!</v>
      </c>
      <c r="BR588" s="391" t="e">
        <f t="shared" si="568"/>
        <v>#DIV/0!</v>
      </c>
      <c r="BS588" s="391" t="str">
        <f t="shared" si="569"/>
        <v xml:space="preserve"> </v>
      </c>
      <c r="BT588" s="391" t="e">
        <f t="shared" si="570"/>
        <v>#DIV/0!</v>
      </c>
      <c r="BU588" s="391" t="e">
        <f t="shared" si="571"/>
        <v>#DIV/0!</v>
      </c>
      <c r="BV588" s="391" t="e">
        <f t="shared" si="572"/>
        <v>#DIV/0!</v>
      </c>
      <c r="BW588" s="391" t="str">
        <f t="shared" si="573"/>
        <v xml:space="preserve"> </v>
      </c>
      <c r="BY588" s="388">
        <f t="shared" si="574"/>
        <v>1.6732354871701229</v>
      </c>
      <c r="BZ588" s="392">
        <f t="shared" si="575"/>
        <v>2.1180219358839043</v>
      </c>
      <c r="CA588" s="393">
        <f t="shared" si="576"/>
        <v>3670.7476768216397</v>
      </c>
      <c r="CB588" s="390">
        <f t="shared" si="577"/>
        <v>4852.9799999999996</v>
      </c>
      <c r="CC588" s="18" t="str">
        <f t="shared" si="578"/>
        <v xml:space="preserve"> </v>
      </c>
    </row>
    <row r="589" spans="1:82" s="26" customFormat="1" ht="15" customHeight="1">
      <c r="A589" s="433" t="s">
        <v>392</v>
      </c>
      <c r="B589" s="434"/>
      <c r="C589" s="434"/>
      <c r="D589" s="434"/>
      <c r="E589" s="434"/>
      <c r="F589" s="434"/>
      <c r="G589" s="434"/>
      <c r="H589" s="434"/>
      <c r="I589" s="434"/>
      <c r="J589" s="434"/>
      <c r="K589" s="434"/>
      <c r="L589" s="434"/>
      <c r="M589" s="434"/>
      <c r="N589" s="434"/>
      <c r="O589" s="434"/>
      <c r="P589" s="434"/>
      <c r="Q589" s="434"/>
      <c r="R589" s="434"/>
      <c r="S589" s="434"/>
      <c r="T589" s="434"/>
      <c r="U589" s="434"/>
      <c r="V589" s="434"/>
      <c r="W589" s="434"/>
      <c r="X589" s="434"/>
      <c r="Y589" s="434"/>
      <c r="Z589" s="434"/>
      <c r="AA589" s="434"/>
      <c r="AB589" s="434"/>
      <c r="AC589" s="434"/>
      <c r="AD589" s="434"/>
      <c r="AE589" s="434"/>
      <c r="AF589" s="434"/>
      <c r="AG589" s="434"/>
      <c r="AH589" s="434"/>
      <c r="AI589" s="434"/>
      <c r="AJ589" s="434"/>
      <c r="AK589" s="434"/>
      <c r="AL589" s="435"/>
      <c r="AN589" s="390" t="e">
        <f>I589/'Приложение 1.1'!I587</f>
        <v>#DIV/0!</v>
      </c>
      <c r="AO589" s="390" t="e">
        <f t="shared" si="550"/>
        <v>#DIV/0!</v>
      </c>
      <c r="AP589" s="390" t="e">
        <f t="shared" si="551"/>
        <v>#DIV/0!</v>
      </c>
      <c r="AQ589" s="390" t="e">
        <f t="shared" si="552"/>
        <v>#DIV/0!</v>
      </c>
      <c r="AR589" s="390" t="e">
        <f t="shared" si="553"/>
        <v>#DIV/0!</v>
      </c>
      <c r="AS589" s="390" t="e">
        <f t="shared" si="554"/>
        <v>#DIV/0!</v>
      </c>
      <c r="AT589" s="390" t="e">
        <f t="shared" si="555"/>
        <v>#DIV/0!</v>
      </c>
      <c r="AU589" s="390" t="e">
        <f t="shared" si="556"/>
        <v>#DIV/0!</v>
      </c>
      <c r="AV589" s="390" t="e">
        <f t="shared" si="557"/>
        <v>#DIV/0!</v>
      </c>
      <c r="AW589" s="390" t="e">
        <f t="shared" si="558"/>
        <v>#DIV/0!</v>
      </c>
      <c r="AX589" s="390" t="e">
        <f t="shared" si="559"/>
        <v>#DIV/0!</v>
      </c>
      <c r="AY589" s="390" t="e">
        <f>AI589/'Приложение 1.1'!J587</f>
        <v>#DIV/0!</v>
      </c>
      <c r="AZ589" s="390">
        <v>766.59</v>
      </c>
      <c r="BA589" s="390">
        <v>2173.62</v>
      </c>
      <c r="BB589" s="390">
        <v>891.36</v>
      </c>
      <c r="BC589" s="390">
        <v>860.72</v>
      </c>
      <c r="BD589" s="390">
        <v>1699.83</v>
      </c>
      <c r="BE589" s="390">
        <v>1134.04</v>
      </c>
      <c r="BF589" s="390">
        <v>2338035</v>
      </c>
      <c r="BG589" s="390">
        <f t="shared" si="560"/>
        <v>4644</v>
      </c>
      <c r="BH589" s="390">
        <v>9186</v>
      </c>
      <c r="BI589" s="390">
        <v>3559.09</v>
      </c>
      <c r="BJ589" s="390">
        <v>6295.55</v>
      </c>
      <c r="BK589" s="390">
        <f t="shared" si="561"/>
        <v>934101.09</v>
      </c>
      <c r="BL589" s="391" t="e">
        <f t="shared" si="562"/>
        <v>#DIV/0!</v>
      </c>
      <c r="BM589" s="391" t="e">
        <f t="shared" si="563"/>
        <v>#DIV/0!</v>
      </c>
      <c r="BN589" s="391" t="e">
        <f t="shared" si="564"/>
        <v>#DIV/0!</v>
      </c>
      <c r="BO589" s="391" t="e">
        <f t="shared" si="565"/>
        <v>#DIV/0!</v>
      </c>
      <c r="BP589" s="391" t="e">
        <f t="shared" si="566"/>
        <v>#DIV/0!</v>
      </c>
      <c r="BQ589" s="391" t="e">
        <f t="shared" si="567"/>
        <v>#DIV/0!</v>
      </c>
      <c r="BR589" s="391" t="e">
        <f t="shared" si="568"/>
        <v>#DIV/0!</v>
      </c>
      <c r="BS589" s="391" t="e">
        <f t="shared" si="569"/>
        <v>#DIV/0!</v>
      </c>
      <c r="BT589" s="391" t="e">
        <f t="shared" si="570"/>
        <v>#DIV/0!</v>
      </c>
      <c r="BU589" s="391" t="e">
        <f t="shared" si="571"/>
        <v>#DIV/0!</v>
      </c>
      <c r="BV589" s="391" t="e">
        <f t="shared" si="572"/>
        <v>#DIV/0!</v>
      </c>
      <c r="BW589" s="391" t="e">
        <f t="shared" si="573"/>
        <v>#DIV/0!</v>
      </c>
      <c r="BY589" s="388" t="e">
        <f t="shared" si="574"/>
        <v>#DIV/0!</v>
      </c>
      <c r="BZ589" s="392" t="e">
        <f t="shared" si="575"/>
        <v>#DIV/0!</v>
      </c>
      <c r="CA589" s="393" t="e">
        <f t="shared" si="576"/>
        <v>#DIV/0!</v>
      </c>
      <c r="CB589" s="390">
        <f t="shared" si="577"/>
        <v>4852.9799999999996</v>
      </c>
      <c r="CC589" s="18" t="e">
        <f t="shared" si="578"/>
        <v>#DIV/0!</v>
      </c>
    </row>
    <row r="590" spans="1:82" s="26" customFormat="1" ht="9" customHeight="1">
      <c r="A590" s="368">
        <v>201</v>
      </c>
      <c r="B590" s="354" t="s">
        <v>812</v>
      </c>
      <c r="C590" s="361">
        <v>961.6</v>
      </c>
      <c r="D590" s="396"/>
      <c r="E590" s="361"/>
      <c r="F590" s="361"/>
      <c r="G590" s="184">
        <f t="shared" ref="G590:G603" si="601">ROUND(X590+AJ590+AK590,2)</f>
        <v>939429.88</v>
      </c>
      <c r="H590" s="361">
        <f>I590+K590+M590+O590+Q590+S590</f>
        <v>0</v>
      </c>
      <c r="I590" s="190">
        <v>0</v>
      </c>
      <c r="J590" s="190">
        <v>0</v>
      </c>
      <c r="K590" s="190">
        <v>0</v>
      </c>
      <c r="L590" s="190">
        <v>0</v>
      </c>
      <c r="M590" s="190">
        <v>0</v>
      </c>
      <c r="N590" s="361">
        <v>0</v>
      </c>
      <c r="O590" s="361">
        <v>0</v>
      </c>
      <c r="P590" s="361">
        <v>0</v>
      </c>
      <c r="Q590" s="361">
        <v>0</v>
      </c>
      <c r="R590" s="361">
        <v>0</v>
      </c>
      <c r="S590" s="361">
        <v>0</v>
      </c>
      <c r="T590" s="103">
        <v>0</v>
      </c>
      <c r="U590" s="361">
        <v>0</v>
      </c>
      <c r="V590" s="426" t="s">
        <v>975</v>
      </c>
      <c r="W590" s="380">
        <v>384.6</v>
      </c>
      <c r="X590" s="361">
        <v>865067.82</v>
      </c>
      <c r="Y590" s="380">
        <v>0</v>
      </c>
      <c r="Z590" s="380">
        <v>0</v>
      </c>
      <c r="AA590" s="380">
        <v>0</v>
      </c>
      <c r="AB590" s="380">
        <v>0</v>
      </c>
      <c r="AC590" s="380">
        <v>0</v>
      </c>
      <c r="AD590" s="380">
        <v>0</v>
      </c>
      <c r="AE590" s="380">
        <v>0</v>
      </c>
      <c r="AF590" s="380">
        <v>0</v>
      </c>
      <c r="AG590" s="380">
        <v>0</v>
      </c>
      <c r="AH590" s="380">
        <v>0</v>
      </c>
      <c r="AI590" s="380">
        <v>0</v>
      </c>
      <c r="AJ590" s="380">
        <v>49574.71</v>
      </c>
      <c r="AK590" s="380">
        <v>24787.35</v>
      </c>
      <c r="AL590" s="380">
        <v>0</v>
      </c>
      <c r="AN590" s="390">
        <f>I590/'Приложение 1.1'!I588</f>
        <v>0</v>
      </c>
      <c r="AO590" s="390" t="e">
        <f t="shared" si="550"/>
        <v>#DIV/0!</v>
      </c>
      <c r="AP590" s="390" t="e">
        <f t="shared" si="551"/>
        <v>#DIV/0!</v>
      </c>
      <c r="AQ590" s="390" t="e">
        <f t="shared" si="552"/>
        <v>#DIV/0!</v>
      </c>
      <c r="AR590" s="390" t="e">
        <f t="shared" si="553"/>
        <v>#DIV/0!</v>
      </c>
      <c r="AS590" s="390" t="e">
        <f t="shared" si="554"/>
        <v>#DIV/0!</v>
      </c>
      <c r="AT590" s="390" t="e">
        <f t="shared" si="555"/>
        <v>#DIV/0!</v>
      </c>
      <c r="AU590" s="390">
        <f t="shared" si="556"/>
        <v>2249.2663026521059</v>
      </c>
      <c r="AV590" s="390" t="e">
        <f t="shared" si="557"/>
        <v>#DIV/0!</v>
      </c>
      <c r="AW590" s="390" t="e">
        <f t="shared" si="558"/>
        <v>#DIV/0!</v>
      </c>
      <c r="AX590" s="390" t="e">
        <f t="shared" si="559"/>
        <v>#DIV/0!</v>
      </c>
      <c r="AY590" s="390">
        <f>AI590/'Приложение 1.1'!J588</f>
        <v>0</v>
      </c>
      <c r="AZ590" s="390">
        <v>766.59</v>
      </c>
      <c r="BA590" s="390">
        <v>2173.62</v>
      </c>
      <c r="BB590" s="390">
        <v>891.36</v>
      </c>
      <c r="BC590" s="390">
        <v>860.72</v>
      </c>
      <c r="BD590" s="390">
        <v>1699.83</v>
      </c>
      <c r="BE590" s="390">
        <v>1134.04</v>
      </c>
      <c r="BF590" s="390">
        <v>2338035</v>
      </c>
      <c r="BG590" s="390">
        <f t="shared" si="560"/>
        <v>4837.9799999999996</v>
      </c>
      <c r="BH590" s="390">
        <v>9186</v>
      </c>
      <c r="BI590" s="390">
        <v>3559.09</v>
      </c>
      <c r="BJ590" s="390">
        <v>6295.55</v>
      </c>
      <c r="BK590" s="390">
        <f t="shared" si="561"/>
        <v>934101.09</v>
      </c>
      <c r="BL590" s="391" t="str">
        <f t="shared" si="562"/>
        <v xml:space="preserve"> </v>
      </c>
      <c r="BM590" s="391" t="e">
        <f t="shared" si="563"/>
        <v>#DIV/0!</v>
      </c>
      <c r="BN590" s="391" t="e">
        <f t="shared" si="564"/>
        <v>#DIV/0!</v>
      </c>
      <c r="BO590" s="391" t="e">
        <f t="shared" si="565"/>
        <v>#DIV/0!</v>
      </c>
      <c r="BP590" s="391" t="e">
        <f t="shared" si="566"/>
        <v>#DIV/0!</v>
      </c>
      <c r="BQ590" s="391" t="e">
        <f t="shared" si="567"/>
        <v>#DIV/0!</v>
      </c>
      <c r="BR590" s="391" t="e">
        <f t="shared" si="568"/>
        <v>#DIV/0!</v>
      </c>
      <c r="BS590" s="391" t="str">
        <f t="shared" si="569"/>
        <v xml:space="preserve"> </v>
      </c>
      <c r="BT590" s="391" t="e">
        <f t="shared" si="570"/>
        <v>#DIV/0!</v>
      </c>
      <c r="BU590" s="391" t="e">
        <f t="shared" si="571"/>
        <v>#DIV/0!</v>
      </c>
      <c r="BV590" s="391" t="e">
        <f t="shared" si="572"/>
        <v>#DIV/0!</v>
      </c>
      <c r="BW590" s="391" t="str">
        <f t="shared" si="573"/>
        <v xml:space="preserve"> </v>
      </c>
      <c r="BY590" s="388">
        <f t="shared" si="574"/>
        <v>5.2771059400409959</v>
      </c>
      <c r="BZ590" s="392">
        <f t="shared" si="575"/>
        <v>2.6385524377827965</v>
      </c>
      <c r="CA590" s="393">
        <f t="shared" si="576"/>
        <v>2442.6153926157044</v>
      </c>
      <c r="CB590" s="390">
        <f t="shared" si="577"/>
        <v>5055.6899999999996</v>
      </c>
      <c r="CC590" s="18" t="str">
        <f t="shared" si="578"/>
        <v xml:space="preserve"> </v>
      </c>
      <c r="CD590" s="418">
        <f>CA590-CB590</f>
        <v>-2613.0746073842952</v>
      </c>
    </row>
    <row r="591" spans="1:82" s="26" customFormat="1" ht="9" customHeight="1">
      <c r="A591" s="368">
        <v>202</v>
      </c>
      <c r="B591" s="354" t="s">
        <v>813</v>
      </c>
      <c r="C591" s="361">
        <v>964.1</v>
      </c>
      <c r="D591" s="396"/>
      <c r="E591" s="361"/>
      <c r="F591" s="361"/>
      <c r="G591" s="184">
        <f t="shared" si="601"/>
        <v>943999.97</v>
      </c>
      <c r="H591" s="361">
        <f>I591+K591+M591+O591+Q591+S591</f>
        <v>0</v>
      </c>
      <c r="I591" s="190">
        <v>0</v>
      </c>
      <c r="J591" s="190">
        <v>0</v>
      </c>
      <c r="K591" s="190">
        <v>0</v>
      </c>
      <c r="L591" s="190">
        <v>0</v>
      </c>
      <c r="M591" s="190">
        <v>0</v>
      </c>
      <c r="N591" s="361">
        <v>0</v>
      </c>
      <c r="O591" s="361">
        <v>0</v>
      </c>
      <c r="P591" s="361">
        <v>0</v>
      </c>
      <c r="Q591" s="361">
        <v>0</v>
      </c>
      <c r="R591" s="361">
        <v>0</v>
      </c>
      <c r="S591" s="361">
        <v>0</v>
      </c>
      <c r="T591" s="103">
        <v>0</v>
      </c>
      <c r="U591" s="361">
        <v>0</v>
      </c>
      <c r="V591" s="426" t="s">
        <v>975</v>
      </c>
      <c r="W591" s="380">
        <v>384.6</v>
      </c>
      <c r="X591" s="361">
        <v>869637.91</v>
      </c>
      <c r="Y591" s="380">
        <v>0</v>
      </c>
      <c r="Z591" s="380">
        <v>0</v>
      </c>
      <c r="AA591" s="380">
        <v>0</v>
      </c>
      <c r="AB591" s="380">
        <v>0</v>
      </c>
      <c r="AC591" s="380">
        <v>0</v>
      </c>
      <c r="AD591" s="380">
        <v>0</v>
      </c>
      <c r="AE591" s="380">
        <v>0</v>
      </c>
      <c r="AF591" s="380">
        <v>0</v>
      </c>
      <c r="AG591" s="380">
        <v>0</v>
      </c>
      <c r="AH591" s="380">
        <v>0</v>
      </c>
      <c r="AI591" s="380">
        <v>0</v>
      </c>
      <c r="AJ591" s="380">
        <v>49574.71</v>
      </c>
      <c r="AK591" s="380">
        <v>24787.35</v>
      </c>
      <c r="AL591" s="380">
        <v>0</v>
      </c>
      <c r="AN591" s="390">
        <f>I591/'Приложение 1.1'!I589</f>
        <v>0</v>
      </c>
      <c r="AO591" s="390" t="e">
        <f t="shared" si="550"/>
        <v>#DIV/0!</v>
      </c>
      <c r="AP591" s="390" t="e">
        <f t="shared" si="551"/>
        <v>#DIV/0!</v>
      </c>
      <c r="AQ591" s="390" t="e">
        <f t="shared" si="552"/>
        <v>#DIV/0!</v>
      </c>
      <c r="AR591" s="390" t="e">
        <f t="shared" si="553"/>
        <v>#DIV/0!</v>
      </c>
      <c r="AS591" s="390" t="e">
        <f t="shared" si="554"/>
        <v>#DIV/0!</v>
      </c>
      <c r="AT591" s="390" t="e">
        <f t="shared" si="555"/>
        <v>#DIV/0!</v>
      </c>
      <c r="AU591" s="390">
        <f t="shared" si="556"/>
        <v>2261.1490119604782</v>
      </c>
      <c r="AV591" s="390" t="e">
        <f t="shared" si="557"/>
        <v>#DIV/0!</v>
      </c>
      <c r="AW591" s="390" t="e">
        <f t="shared" si="558"/>
        <v>#DIV/0!</v>
      </c>
      <c r="AX591" s="390" t="e">
        <f t="shared" si="559"/>
        <v>#DIV/0!</v>
      </c>
      <c r="AY591" s="390">
        <f>AI591/'Приложение 1.1'!J589</f>
        <v>0</v>
      </c>
      <c r="AZ591" s="390">
        <v>766.59</v>
      </c>
      <c r="BA591" s="390">
        <v>2173.62</v>
      </c>
      <c r="BB591" s="390">
        <v>891.36</v>
      </c>
      <c r="BC591" s="390">
        <v>860.72</v>
      </c>
      <c r="BD591" s="390">
        <v>1699.83</v>
      </c>
      <c r="BE591" s="390">
        <v>1134.04</v>
      </c>
      <c r="BF591" s="390">
        <v>2338035</v>
      </c>
      <c r="BG591" s="390">
        <f t="shared" si="560"/>
        <v>4837.9799999999996</v>
      </c>
      <c r="BH591" s="390">
        <v>9186</v>
      </c>
      <c r="BI591" s="390">
        <v>3559.09</v>
      </c>
      <c r="BJ591" s="390">
        <v>6295.55</v>
      </c>
      <c r="BK591" s="390">
        <f t="shared" si="561"/>
        <v>934101.09</v>
      </c>
      <c r="BL591" s="391" t="str">
        <f t="shared" si="562"/>
        <v xml:space="preserve"> </v>
      </c>
      <c r="BM591" s="391" t="e">
        <f t="shared" si="563"/>
        <v>#DIV/0!</v>
      </c>
      <c r="BN591" s="391" t="e">
        <f t="shared" si="564"/>
        <v>#DIV/0!</v>
      </c>
      <c r="BO591" s="391" t="e">
        <f t="shared" si="565"/>
        <v>#DIV/0!</v>
      </c>
      <c r="BP591" s="391" t="e">
        <f t="shared" si="566"/>
        <v>#DIV/0!</v>
      </c>
      <c r="BQ591" s="391" t="e">
        <f t="shared" si="567"/>
        <v>#DIV/0!</v>
      </c>
      <c r="BR591" s="391" t="e">
        <f t="shared" si="568"/>
        <v>#DIV/0!</v>
      </c>
      <c r="BS591" s="391" t="str">
        <f t="shared" si="569"/>
        <v xml:space="preserve"> </v>
      </c>
      <c r="BT591" s="391" t="e">
        <f t="shared" si="570"/>
        <v>#DIV/0!</v>
      </c>
      <c r="BU591" s="391" t="e">
        <f t="shared" si="571"/>
        <v>#DIV/0!</v>
      </c>
      <c r="BV591" s="391" t="e">
        <f t="shared" si="572"/>
        <v>#DIV/0!</v>
      </c>
      <c r="BW591" s="391" t="str">
        <f t="shared" si="573"/>
        <v xml:space="preserve"> </v>
      </c>
      <c r="BY591" s="388">
        <f t="shared" si="574"/>
        <v>5.2515584296046107</v>
      </c>
      <c r="BZ591" s="392">
        <f t="shared" si="575"/>
        <v>2.6257786851412717</v>
      </c>
      <c r="CA591" s="393">
        <f t="shared" si="576"/>
        <v>2454.4981019240768</v>
      </c>
      <c r="CB591" s="390">
        <f t="shared" si="577"/>
        <v>5055.6899999999996</v>
      </c>
      <c r="CC591" s="18" t="str">
        <f t="shared" si="578"/>
        <v xml:space="preserve"> </v>
      </c>
      <c r="CD591" s="418">
        <f>CA591-CB591</f>
        <v>-2601.1918980759228</v>
      </c>
    </row>
    <row r="592" spans="1:82" s="26" customFormat="1" ht="9" customHeight="1">
      <c r="A592" s="368">
        <v>203</v>
      </c>
      <c r="B592" s="354" t="s">
        <v>814</v>
      </c>
      <c r="C592" s="361">
        <v>961.6</v>
      </c>
      <c r="D592" s="396"/>
      <c r="E592" s="361"/>
      <c r="F592" s="361"/>
      <c r="G592" s="184">
        <f t="shared" si="601"/>
        <v>592367.06999999995</v>
      </c>
      <c r="H592" s="361">
        <f t="shared" ref="H592:H601" si="602">I592+K592+M592+O592+Q592+S592</f>
        <v>0</v>
      </c>
      <c r="I592" s="190">
        <v>0</v>
      </c>
      <c r="J592" s="190">
        <v>0</v>
      </c>
      <c r="K592" s="190">
        <v>0</v>
      </c>
      <c r="L592" s="190">
        <v>0</v>
      </c>
      <c r="M592" s="190">
        <v>0</v>
      </c>
      <c r="N592" s="361">
        <v>0</v>
      </c>
      <c r="O592" s="361">
        <v>0</v>
      </c>
      <c r="P592" s="361">
        <v>0</v>
      </c>
      <c r="Q592" s="361">
        <v>0</v>
      </c>
      <c r="R592" s="361">
        <v>0</v>
      </c>
      <c r="S592" s="361">
        <v>0</v>
      </c>
      <c r="T592" s="103">
        <v>0</v>
      </c>
      <c r="U592" s="361">
        <v>0</v>
      </c>
      <c r="V592" s="426" t="s">
        <v>975</v>
      </c>
      <c r="W592" s="380">
        <v>410</v>
      </c>
      <c r="X592" s="361">
        <v>521119</v>
      </c>
      <c r="Y592" s="380">
        <v>0</v>
      </c>
      <c r="Z592" s="380">
        <v>0</v>
      </c>
      <c r="AA592" s="380">
        <v>0</v>
      </c>
      <c r="AB592" s="380">
        <v>0</v>
      </c>
      <c r="AC592" s="380">
        <v>0</v>
      </c>
      <c r="AD592" s="380">
        <v>0</v>
      </c>
      <c r="AE592" s="380">
        <v>0</v>
      </c>
      <c r="AF592" s="380">
        <v>0</v>
      </c>
      <c r="AG592" s="380">
        <v>0</v>
      </c>
      <c r="AH592" s="380">
        <v>0</v>
      </c>
      <c r="AI592" s="380">
        <v>0</v>
      </c>
      <c r="AJ592" s="380">
        <v>49574.71</v>
      </c>
      <c r="AK592" s="380">
        <v>21673.360000000001</v>
      </c>
      <c r="AL592" s="380">
        <v>0</v>
      </c>
      <c r="AN592" s="390">
        <f>I592/'Приложение 1.1'!I590</f>
        <v>0</v>
      </c>
      <c r="AO592" s="390" t="e">
        <f t="shared" si="550"/>
        <v>#DIV/0!</v>
      </c>
      <c r="AP592" s="390" t="e">
        <f t="shared" si="551"/>
        <v>#DIV/0!</v>
      </c>
      <c r="AQ592" s="390" t="e">
        <f t="shared" si="552"/>
        <v>#DIV/0!</v>
      </c>
      <c r="AR592" s="390" t="e">
        <f t="shared" si="553"/>
        <v>#DIV/0!</v>
      </c>
      <c r="AS592" s="390" t="e">
        <f t="shared" si="554"/>
        <v>#DIV/0!</v>
      </c>
      <c r="AT592" s="390" t="e">
        <f t="shared" si="555"/>
        <v>#DIV/0!</v>
      </c>
      <c r="AU592" s="390">
        <f t="shared" si="556"/>
        <v>1271.0219512195122</v>
      </c>
      <c r="AV592" s="390" t="e">
        <f t="shared" si="557"/>
        <v>#DIV/0!</v>
      </c>
      <c r="AW592" s="390" t="e">
        <f t="shared" si="558"/>
        <v>#DIV/0!</v>
      </c>
      <c r="AX592" s="390" t="e">
        <f t="shared" si="559"/>
        <v>#DIV/0!</v>
      </c>
      <c r="AY592" s="390">
        <f>AI592/'Приложение 1.1'!J590</f>
        <v>0</v>
      </c>
      <c r="AZ592" s="390">
        <v>766.59</v>
      </c>
      <c r="BA592" s="390">
        <v>2173.62</v>
      </c>
      <c r="BB592" s="390">
        <v>891.36</v>
      </c>
      <c r="BC592" s="390">
        <v>860.72</v>
      </c>
      <c r="BD592" s="390">
        <v>1699.83</v>
      </c>
      <c r="BE592" s="390">
        <v>1134.04</v>
      </c>
      <c r="BF592" s="390">
        <v>2338035</v>
      </c>
      <c r="BG592" s="390">
        <f t="shared" si="560"/>
        <v>4837.9799999999996</v>
      </c>
      <c r="BH592" s="390">
        <v>9186</v>
      </c>
      <c r="BI592" s="390">
        <v>3559.09</v>
      </c>
      <c r="BJ592" s="390">
        <v>6295.55</v>
      </c>
      <c r="BK592" s="390">
        <f t="shared" si="561"/>
        <v>934101.09</v>
      </c>
      <c r="BL592" s="391" t="str">
        <f t="shared" si="562"/>
        <v xml:space="preserve"> </v>
      </c>
      <c r="BM592" s="391" t="e">
        <f t="shared" si="563"/>
        <v>#DIV/0!</v>
      </c>
      <c r="BN592" s="391" t="e">
        <f t="shared" si="564"/>
        <v>#DIV/0!</v>
      </c>
      <c r="BO592" s="391" t="e">
        <f t="shared" si="565"/>
        <v>#DIV/0!</v>
      </c>
      <c r="BP592" s="391" t="e">
        <f t="shared" si="566"/>
        <v>#DIV/0!</v>
      </c>
      <c r="BQ592" s="391" t="e">
        <f t="shared" si="567"/>
        <v>#DIV/0!</v>
      </c>
      <c r="BR592" s="391" t="e">
        <f t="shared" si="568"/>
        <v>#DIV/0!</v>
      </c>
      <c r="BS592" s="391" t="str">
        <f t="shared" si="569"/>
        <v xml:space="preserve"> </v>
      </c>
      <c r="BT592" s="391" t="e">
        <f t="shared" si="570"/>
        <v>#DIV/0!</v>
      </c>
      <c r="BU592" s="391" t="e">
        <f t="shared" si="571"/>
        <v>#DIV/0!</v>
      </c>
      <c r="BV592" s="391" t="e">
        <f t="shared" si="572"/>
        <v>#DIV/0!</v>
      </c>
      <c r="BW592" s="391" t="str">
        <f t="shared" si="573"/>
        <v xml:space="preserve"> </v>
      </c>
      <c r="BY592" s="388">
        <f t="shared" si="574"/>
        <v>8.3689172661133924</v>
      </c>
      <c r="BZ592" s="392">
        <f t="shared" si="575"/>
        <v>3.6587719165415464</v>
      </c>
      <c r="CA592" s="393">
        <f t="shared" si="576"/>
        <v>1444.7977317073169</v>
      </c>
      <c r="CB592" s="390">
        <f t="shared" si="577"/>
        <v>5055.6899999999996</v>
      </c>
      <c r="CC592" s="18" t="str">
        <f t="shared" si="578"/>
        <v xml:space="preserve"> </v>
      </c>
      <c r="CD592" s="418">
        <f>CA592-CB592</f>
        <v>-3610.8922682926827</v>
      </c>
    </row>
    <row r="593" spans="1:82" s="26" customFormat="1" ht="9" customHeight="1">
      <c r="A593" s="368">
        <v>204</v>
      </c>
      <c r="B593" s="354" t="s">
        <v>815</v>
      </c>
      <c r="C593" s="361">
        <v>1676.6</v>
      </c>
      <c r="D593" s="396"/>
      <c r="E593" s="361"/>
      <c r="F593" s="361"/>
      <c r="G593" s="184">
        <f t="shared" si="601"/>
        <v>4474710.45</v>
      </c>
      <c r="H593" s="361">
        <f t="shared" si="602"/>
        <v>0</v>
      </c>
      <c r="I593" s="190">
        <v>0</v>
      </c>
      <c r="J593" s="190">
        <v>0</v>
      </c>
      <c r="K593" s="190">
        <v>0</v>
      </c>
      <c r="L593" s="190">
        <v>0</v>
      </c>
      <c r="M593" s="190">
        <v>0</v>
      </c>
      <c r="N593" s="361">
        <v>0</v>
      </c>
      <c r="O593" s="361">
        <v>0</v>
      </c>
      <c r="P593" s="361">
        <v>0</v>
      </c>
      <c r="Q593" s="361">
        <v>0</v>
      </c>
      <c r="R593" s="361">
        <v>0</v>
      </c>
      <c r="S593" s="361">
        <v>0</v>
      </c>
      <c r="T593" s="103">
        <v>0</v>
      </c>
      <c r="U593" s="361">
        <v>0</v>
      </c>
      <c r="V593" s="426" t="s">
        <v>976</v>
      </c>
      <c r="W593" s="380">
        <v>1086.26</v>
      </c>
      <c r="X593" s="361">
        <v>4289578.99</v>
      </c>
      <c r="Y593" s="380">
        <v>0</v>
      </c>
      <c r="Z593" s="380">
        <v>0</v>
      </c>
      <c r="AA593" s="380">
        <v>0</v>
      </c>
      <c r="AB593" s="380">
        <v>0</v>
      </c>
      <c r="AC593" s="380">
        <v>0</v>
      </c>
      <c r="AD593" s="380">
        <v>0</v>
      </c>
      <c r="AE593" s="380">
        <v>0</v>
      </c>
      <c r="AF593" s="380">
        <v>0</v>
      </c>
      <c r="AG593" s="380">
        <v>0</v>
      </c>
      <c r="AH593" s="380">
        <v>0</v>
      </c>
      <c r="AI593" s="380">
        <v>0</v>
      </c>
      <c r="AJ593" s="380">
        <v>121502.51</v>
      </c>
      <c r="AK593" s="380">
        <v>63628.95</v>
      </c>
      <c r="AL593" s="380">
        <v>0</v>
      </c>
      <c r="AN593" s="390">
        <f>I593/'Приложение 1.1'!I591</f>
        <v>0</v>
      </c>
      <c r="AO593" s="390" t="e">
        <f t="shared" si="550"/>
        <v>#DIV/0!</v>
      </c>
      <c r="AP593" s="390" t="e">
        <f t="shared" si="551"/>
        <v>#DIV/0!</v>
      </c>
      <c r="AQ593" s="390" t="e">
        <f t="shared" si="552"/>
        <v>#DIV/0!</v>
      </c>
      <c r="AR593" s="390" t="e">
        <f t="shared" si="553"/>
        <v>#DIV/0!</v>
      </c>
      <c r="AS593" s="390" t="e">
        <f t="shared" si="554"/>
        <v>#DIV/0!</v>
      </c>
      <c r="AT593" s="390" t="e">
        <f t="shared" si="555"/>
        <v>#DIV/0!</v>
      </c>
      <c r="AU593" s="390">
        <f t="shared" si="556"/>
        <v>3948.9431535728095</v>
      </c>
      <c r="AV593" s="390" t="e">
        <f t="shared" si="557"/>
        <v>#DIV/0!</v>
      </c>
      <c r="AW593" s="390" t="e">
        <f t="shared" si="558"/>
        <v>#DIV/0!</v>
      </c>
      <c r="AX593" s="390" t="e">
        <f t="shared" si="559"/>
        <v>#DIV/0!</v>
      </c>
      <c r="AY593" s="390">
        <f>AI593/'Приложение 1.1'!J591</f>
        <v>0</v>
      </c>
      <c r="AZ593" s="390">
        <v>766.59</v>
      </c>
      <c r="BA593" s="390">
        <v>2173.62</v>
      </c>
      <c r="BB593" s="390">
        <v>891.36</v>
      </c>
      <c r="BC593" s="390">
        <v>860.72</v>
      </c>
      <c r="BD593" s="390">
        <v>1699.83</v>
      </c>
      <c r="BE593" s="390">
        <v>1134.04</v>
      </c>
      <c r="BF593" s="390">
        <v>2338035</v>
      </c>
      <c r="BG593" s="390">
        <f t="shared" si="560"/>
        <v>4644</v>
      </c>
      <c r="BH593" s="390">
        <v>9186</v>
      </c>
      <c r="BI593" s="390">
        <v>3559.09</v>
      </c>
      <c r="BJ593" s="390">
        <v>6295.55</v>
      </c>
      <c r="BK593" s="390">
        <f t="shared" si="561"/>
        <v>934101.09</v>
      </c>
      <c r="BL593" s="391" t="str">
        <f t="shared" si="562"/>
        <v xml:space="preserve"> </v>
      </c>
      <c r="BM593" s="391" t="e">
        <f t="shared" si="563"/>
        <v>#DIV/0!</v>
      </c>
      <c r="BN593" s="391" t="e">
        <f t="shared" si="564"/>
        <v>#DIV/0!</v>
      </c>
      <c r="BO593" s="391" t="e">
        <f t="shared" si="565"/>
        <v>#DIV/0!</v>
      </c>
      <c r="BP593" s="391" t="e">
        <f t="shared" si="566"/>
        <v>#DIV/0!</v>
      </c>
      <c r="BQ593" s="391" t="e">
        <f t="shared" si="567"/>
        <v>#DIV/0!</v>
      </c>
      <c r="BR593" s="391" t="e">
        <f t="shared" si="568"/>
        <v>#DIV/0!</v>
      </c>
      <c r="BS593" s="391" t="str">
        <f t="shared" si="569"/>
        <v xml:space="preserve"> </v>
      </c>
      <c r="BT593" s="391" t="e">
        <f t="shared" si="570"/>
        <v>#DIV/0!</v>
      </c>
      <c r="BU593" s="391" t="e">
        <f t="shared" si="571"/>
        <v>#DIV/0!</v>
      </c>
      <c r="BV593" s="391" t="e">
        <f t="shared" si="572"/>
        <v>#DIV/0!</v>
      </c>
      <c r="BW593" s="391" t="str">
        <f t="shared" si="573"/>
        <v xml:space="preserve"> </v>
      </c>
      <c r="BY593" s="388">
        <f t="shared" si="574"/>
        <v>2.7153155798047219</v>
      </c>
      <c r="BZ593" s="392">
        <f t="shared" si="575"/>
        <v>1.4219679845429998</v>
      </c>
      <c r="CA593" s="393">
        <f t="shared" si="576"/>
        <v>4119.3733084160331</v>
      </c>
      <c r="CB593" s="390">
        <f t="shared" si="577"/>
        <v>4852.9799999999996</v>
      </c>
      <c r="CC593" s="18" t="str">
        <f t="shared" si="578"/>
        <v xml:space="preserve"> </v>
      </c>
    </row>
    <row r="594" spans="1:82" s="26" customFormat="1" ht="9" customHeight="1">
      <c r="A594" s="368">
        <v>205</v>
      </c>
      <c r="B594" s="354" t="s">
        <v>816</v>
      </c>
      <c r="C594" s="361">
        <v>1295.5999999999999</v>
      </c>
      <c r="D594" s="396"/>
      <c r="E594" s="361"/>
      <c r="F594" s="361"/>
      <c r="G594" s="184">
        <f t="shared" si="601"/>
        <v>2636440.2999999998</v>
      </c>
      <c r="H594" s="361">
        <f t="shared" si="602"/>
        <v>0</v>
      </c>
      <c r="I594" s="190">
        <v>0</v>
      </c>
      <c r="J594" s="190">
        <v>0</v>
      </c>
      <c r="K594" s="190">
        <v>0</v>
      </c>
      <c r="L594" s="190">
        <v>0</v>
      </c>
      <c r="M594" s="190">
        <v>0</v>
      </c>
      <c r="N594" s="361">
        <v>0</v>
      </c>
      <c r="O594" s="361">
        <v>0</v>
      </c>
      <c r="P594" s="361">
        <v>0</v>
      </c>
      <c r="Q594" s="361">
        <v>0</v>
      </c>
      <c r="R594" s="361">
        <v>0</v>
      </c>
      <c r="S594" s="361">
        <v>0</v>
      </c>
      <c r="T594" s="103">
        <v>0</v>
      </c>
      <c r="U594" s="361">
        <v>0</v>
      </c>
      <c r="V594" s="426" t="s">
        <v>975</v>
      </c>
      <c r="W594" s="380">
        <v>631</v>
      </c>
      <c r="X594" s="361">
        <v>2514273.62</v>
      </c>
      <c r="Y594" s="380">
        <v>0</v>
      </c>
      <c r="Z594" s="380">
        <v>0</v>
      </c>
      <c r="AA594" s="380">
        <v>0</v>
      </c>
      <c r="AB594" s="380">
        <v>0</v>
      </c>
      <c r="AC594" s="380">
        <v>0</v>
      </c>
      <c r="AD594" s="380">
        <v>0</v>
      </c>
      <c r="AE594" s="380">
        <v>0</v>
      </c>
      <c r="AF594" s="380">
        <v>0</v>
      </c>
      <c r="AG594" s="380">
        <v>0</v>
      </c>
      <c r="AH594" s="380">
        <v>0</v>
      </c>
      <c r="AI594" s="380">
        <v>0</v>
      </c>
      <c r="AJ594" s="380">
        <v>85004.09</v>
      </c>
      <c r="AK594" s="380">
        <v>37162.589999999997</v>
      </c>
      <c r="AL594" s="380">
        <v>0</v>
      </c>
      <c r="AN594" s="390">
        <f>I594/'Приложение 1.1'!I592</f>
        <v>0</v>
      </c>
      <c r="AO594" s="390" t="e">
        <f t="shared" si="550"/>
        <v>#DIV/0!</v>
      </c>
      <c r="AP594" s="390" t="e">
        <f t="shared" si="551"/>
        <v>#DIV/0!</v>
      </c>
      <c r="AQ594" s="390" t="e">
        <f t="shared" si="552"/>
        <v>#DIV/0!</v>
      </c>
      <c r="AR594" s="390" t="e">
        <f t="shared" si="553"/>
        <v>#DIV/0!</v>
      </c>
      <c r="AS594" s="390" t="e">
        <f t="shared" si="554"/>
        <v>#DIV/0!</v>
      </c>
      <c r="AT594" s="390" t="e">
        <f t="shared" si="555"/>
        <v>#DIV/0!</v>
      </c>
      <c r="AU594" s="390">
        <f t="shared" si="556"/>
        <v>3984.5857686212362</v>
      </c>
      <c r="AV594" s="390" t="e">
        <f t="shared" si="557"/>
        <v>#DIV/0!</v>
      </c>
      <c r="AW594" s="390" t="e">
        <f t="shared" si="558"/>
        <v>#DIV/0!</v>
      </c>
      <c r="AX594" s="390" t="e">
        <f t="shared" si="559"/>
        <v>#DIV/0!</v>
      </c>
      <c r="AY594" s="390">
        <f>AI594/'Приложение 1.1'!J592</f>
        <v>0</v>
      </c>
      <c r="AZ594" s="390">
        <v>766.59</v>
      </c>
      <c r="BA594" s="390">
        <v>2173.62</v>
      </c>
      <c r="BB594" s="390">
        <v>891.36</v>
      </c>
      <c r="BC594" s="390">
        <v>860.72</v>
      </c>
      <c r="BD594" s="390">
        <v>1699.83</v>
      </c>
      <c r="BE594" s="390">
        <v>1134.04</v>
      </c>
      <c r="BF594" s="390">
        <v>2338035</v>
      </c>
      <c r="BG594" s="390">
        <f t="shared" si="560"/>
        <v>4837.9799999999996</v>
      </c>
      <c r="BH594" s="390">
        <v>9186</v>
      </c>
      <c r="BI594" s="390">
        <v>3559.09</v>
      </c>
      <c r="BJ594" s="390">
        <v>6295.55</v>
      </c>
      <c r="BK594" s="390">
        <f t="shared" si="561"/>
        <v>934101.09</v>
      </c>
      <c r="BL594" s="391" t="str">
        <f t="shared" si="562"/>
        <v xml:space="preserve"> </v>
      </c>
      <c r="BM594" s="391" t="e">
        <f t="shared" si="563"/>
        <v>#DIV/0!</v>
      </c>
      <c r="BN594" s="391" t="e">
        <f t="shared" si="564"/>
        <v>#DIV/0!</v>
      </c>
      <c r="BO594" s="391" t="e">
        <f t="shared" si="565"/>
        <v>#DIV/0!</v>
      </c>
      <c r="BP594" s="391" t="e">
        <f t="shared" si="566"/>
        <v>#DIV/0!</v>
      </c>
      <c r="BQ594" s="391" t="e">
        <f t="shared" si="567"/>
        <v>#DIV/0!</v>
      </c>
      <c r="BR594" s="391" t="e">
        <f t="shared" si="568"/>
        <v>#DIV/0!</v>
      </c>
      <c r="BS594" s="391" t="str">
        <f t="shared" si="569"/>
        <v xml:space="preserve"> </v>
      </c>
      <c r="BT594" s="391" t="e">
        <f t="shared" si="570"/>
        <v>#DIV/0!</v>
      </c>
      <c r="BU594" s="391" t="e">
        <f t="shared" si="571"/>
        <v>#DIV/0!</v>
      </c>
      <c r="BV594" s="391" t="e">
        <f t="shared" si="572"/>
        <v>#DIV/0!</v>
      </c>
      <c r="BW594" s="391" t="str">
        <f t="shared" si="573"/>
        <v xml:space="preserve"> </v>
      </c>
      <c r="BY594" s="388">
        <f t="shared" si="574"/>
        <v>3.2241993114731256</v>
      </c>
      <c r="BZ594" s="392">
        <f t="shared" si="575"/>
        <v>1.4095744933044756</v>
      </c>
      <c r="CA594" s="393">
        <f t="shared" si="576"/>
        <v>4178.1938193343894</v>
      </c>
      <c r="CB594" s="390">
        <f t="shared" si="577"/>
        <v>5055.6899999999996</v>
      </c>
      <c r="CC594" s="18" t="str">
        <f t="shared" si="578"/>
        <v xml:space="preserve"> </v>
      </c>
      <c r="CD594" s="418">
        <f>CA594-CB594</f>
        <v>-877.49618066561015</v>
      </c>
    </row>
    <row r="595" spans="1:82" s="26" customFormat="1" ht="9" customHeight="1">
      <c r="A595" s="368">
        <v>206</v>
      </c>
      <c r="B595" s="354" t="s">
        <v>817</v>
      </c>
      <c r="C595" s="361">
        <v>1545</v>
      </c>
      <c r="D595" s="396"/>
      <c r="E595" s="361"/>
      <c r="F595" s="361"/>
      <c r="G595" s="184">
        <f>ROUND((H595+AI595+AJ595+AK595),2)</f>
        <v>4137876.38</v>
      </c>
      <c r="H595" s="361">
        <f t="shared" si="602"/>
        <v>3687214.8000000003</v>
      </c>
      <c r="I595" s="190">
        <v>1148307.6000000001</v>
      </c>
      <c r="J595" s="190">
        <v>1713.8</v>
      </c>
      <c r="K595" s="190">
        <v>1826307.6</v>
      </c>
      <c r="L595" s="190">
        <v>398</v>
      </c>
      <c r="M595" s="190">
        <v>349695.6</v>
      </c>
      <c r="N595" s="361">
        <v>191.76</v>
      </c>
      <c r="O595" s="361">
        <v>119391.6</v>
      </c>
      <c r="P595" s="361">
        <v>0</v>
      </c>
      <c r="Q595" s="361">
        <v>0</v>
      </c>
      <c r="R595" s="361">
        <v>216.4</v>
      </c>
      <c r="S595" s="361">
        <v>243512.4</v>
      </c>
      <c r="T595" s="103">
        <v>0</v>
      </c>
      <c r="U595" s="361">
        <v>0</v>
      </c>
      <c r="V595" s="426"/>
      <c r="W595" s="380">
        <v>0</v>
      </c>
      <c r="X595" s="361">
        <f>ROUND(IF(V595="СК",4852.98,5055.69)*0.955*0.79*W595,2)</f>
        <v>0</v>
      </c>
      <c r="Y595" s="380">
        <v>0</v>
      </c>
      <c r="Z595" s="380">
        <v>0</v>
      </c>
      <c r="AA595" s="380">
        <v>0</v>
      </c>
      <c r="AB595" s="380">
        <v>0</v>
      </c>
      <c r="AC595" s="380">
        <v>0</v>
      </c>
      <c r="AD595" s="380">
        <v>0</v>
      </c>
      <c r="AE595" s="380">
        <v>0</v>
      </c>
      <c r="AF595" s="380">
        <v>0</v>
      </c>
      <c r="AG595" s="380">
        <v>0</v>
      </c>
      <c r="AH595" s="380">
        <v>0</v>
      </c>
      <c r="AI595" s="380">
        <v>333814.8</v>
      </c>
      <c r="AJ595" s="380">
        <v>77767.59</v>
      </c>
      <c r="AK595" s="380">
        <v>39079.19</v>
      </c>
      <c r="AL595" s="380">
        <v>0</v>
      </c>
      <c r="AN595" s="390">
        <f>I595/'Приложение 1.1'!I593</f>
        <v>671.52491228070176</v>
      </c>
      <c r="AO595" s="390">
        <f t="shared" si="550"/>
        <v>1065.6480336095228</v>
      </c>
      <c r="AP595" s="390">
        <f t="shared" si="551"/>
        <v>878.63216080402003</v>
      </c>
      <c r="AQ595" s="390">
        <f t="shared" si="552"/>
        <v>622.60951188986235</v>
      </c>
      <c r="AR595" s="390" t="e">
        <f t="shared" si="553"/>
        <v>#DIV/0!</v>
      </c>
      <c r="AS595" s="390">
        <f t="shared" si="554"/>
        <v>1125.2883548983364</v>
      </c>
      <c r="AT595" s="390" t="e">
        <f t="shared" si="555"/>
        <v>#DIV/0!</v>
      </c>
      <c r="AU595" s="390" t="e">
        <f t="shared" si="556"/>
        <v>#DIV/0!</v>
      </c>
      <c r="AV595" s="390" t="e">
        <f t="shared" si="557"/>
        <v>#DIV/0!</v>
      </c>
      <c r="AW595" s="390" t="e">
        <f t="shared" si="558"/>
        <v>#DIV/0!</v>
      </c>
      <c r="AX595" s="390" t="e">
        <f t="shared" si="559"/>
        <v>#DIV/0!</v>
      </c>
      <c r="AY595" s="390">
        <f>AI595/'Приложение 1.1'!J593</f>
        <v>216.06135922330097</v>
      </c>
      <c r="AZ595" s="390">
        <v>766.59</v>
      </c>
      <c r="BA595" s="390">
        <v>2173.62</v>
      </c>
      <c r="BB595" s="390">
        <v>891.36</v>
      </c>
      <c r="BC595" s="390">
        <v>860.72</v>
      </c>
      <c r="BD595" s="390">
        <v>1699.83</v>
      </c>
      <c r="BE595" s="390">
        <v>1134.04</v>
      </c>
      <c r="BF595" s="390">
        <v>2338035</v>
      </c>
      <c r="BG595" s="390">
        <f t="shared" si="560"/>
        <v>4644</v>
      </c>
      <c r="BH595" s="390">
        <v>9186</v>
      </c>
      <c r="BI595" s="390">
        <v>3559.09</v>
      </c>
      <c r="BJ595" s="390">
        <v>6295.55</v>
      </c>
      <c r="BK595" s="390">
        <f t="shared" si="561"/>
        <v>934101.09</v>
      </c>
      <c r="BL595" s="391" t="str">
        <f t="shared" si="562"/>
        <v xml:space="preserve"> </v>
      </c>
      <c r="BM595" s="391" t="str">
        <f t="shared" si="563"/>
        <v xml:space="preserve"> </v>
      </c>
      <c r="BN595" s="391" t="str">
        <f t="shared" si="564"/>
        <v xml:space="preserve"> </v>
      </c>
      <c r="BO595" s="391" t="str">
        <f t="shared" si="565"/>
        <v xml:space="preserve"> </v>
      </c>
      <c r="BP595" s="391" t="e">
        <f t="shared" si="566"/>
        <v>#DIV/0!</v>
      </c>
      <c r="BQ595" s="391" t="str">
        <f t="shared" si="567"/>
        <v xml:space="preserve"> </v>
      </c>
      <c r="BR595" s="391" t="e">
        <f t="shared" si="568"/>
        <v>#DIV/0!</v>
      </c>
      <c r="BS595" s="391" t="e">
        <f t="shared" si="569"/>
        <v>#DIV/0!</v>
      </c>
      <c r="BT595" s="391" t="e">
        <f t="shared" si="570"/>
        <v>#DIV/0!</v>
      </c>
      <c r="BU595" s="391" t="e">
        <f t="shared" si="571"/>
        <v>#DIV/0!</v>
      </c>
      <c r="BV595" s="391" t="e">
        <f t="shared" si="572"/>
        <v>#DIV/0!</v>
      </c>
      <c r="BW595" s="391" t="str">
        <f t="shared" si="573"/>
        <v xml:space="preserve"> </v>
      </c>
      <c r="BY595" s="388">
        <f t="shared" si="574"/>
        <v>1.8794082485373815</v>
      </c>
      <c r="BZ595" s="392">
        <f t="shared" si="575"/>
        <v>0.9444262324724163</v>
      </c>
      <c r="CA595" s="393" t="e">
        <f t="shared" si="576"/>
        <v>#DIV/0!</v>
      </c>
      <c r="CB595" s="390">
        <f t="shared" si="577"/>
        <v>4852.9799999999996</v>
      </c>
      <c r="CC595" s="18" t="e">
        <f t="shared" si="578"/>
        <v>#DIV/0!</v>
      </c>
    </row>
    <row r="596" spans="1:82" s="26" customFormat="1" ht="9" customHeight="1">
      <c r="A596" s="368">
        <v>207</v>
      </c>
      <c r="B596" s="354" t="s">
        <v>818</v>
      </c>
      <c r="C596" s="361">
        <v>1546.6</v>
      </c>
      <c r="D596" s="396"/>
      <c r="E596" s="361"/>
      <c r="F596" s="361"/>
      <c r="G596" s="184">
        <f t="shared" si="601"/>
        <v>4221327.38</v>
      </c>
      <c r="H596" s="361">
        <f t="shared" si="602"/>
        <v>0</v>
      </c>
      <c r="I596" s="190">
        <v>0</v>
      </c>
      <c r="J596" s="190">
        <v>0</v>
      </c>
      <c r="K596" s="190">
        <v>0</v>
      </c>
      <c r="L596" s="190">
        <v>0</v>
      </c>
      <c r="M596" s="190">
        <v>0</v>
      </c>
      <c r="N596" s="361">
        <v>0</v>
      </c>
      <c r="O596" s="361">
        <v>0</v>
      </c>
      <c r="P596" s="361">
        <v>0</v>
      </c>
      <c r="Q596" s="361">
        <v>0</v>
      </c>
      <c r="R596" s="361">
        <v>0</v>
      </c>
      <c r="S596" s="361">
        <v>0</v>
      </c>
      <c r="T596" s="103">
        <v>0</v>
      </c>
      <c r="U596" s="361">
        <v>0</v>
      </c>
      <c r="V596" s="426" t="s">
        <v>976</v>
      </c>
      <c r="W596" s="380">
        <v>891</v>
      </c>
      <c r="X596" s="361">
        <v>4056533</v>
      </c>
      <c r="Y596" s="380">
        <v>0</v>
      </c>
      <c r="Z596" s="380">
        <v>0</v>
      </c>
      <c r="AA596" s="380">
        <v>0</v>
      </c>
      <c r="AB596" s="380">
        <v>0</v>
      </c>
      <c r="AC596" s="380">
        <v>0</v>
      </c>
      <c r="AD596" s="380">
        <v>0</v>
      </c>
      <c r="AE596" s="380">
        <v>0</v>
      </c>
      <c r="AF596" s="380">
        <v>0</v>
      </c>
      <c r="AG596" s="380">
        <v>0</v>
      </c>
      <c r="AH596" s="380">
        <v>0</v>
      </c>
      <c r="AI596" s="380">
        <v>0</v>
      </c>
      <c r="AJ596" s="380">
        <v>109862.92</v>
      </c>
      <c r="AK596" s="380">
        <v>54931.46</v>
      </c>
      <c r="AL596" s="380">
        <v>0</v>
      </c>
      <c r="AN596" s="390">
        <f>I596/'Приложение 1.1'!I594</f>
        <v>0</v>
      </c>
      <c r="AO596" s="390" t="e">
        <f t="shared" si="550"/>
        <v>#DIV/0!</v>
      </c>
      <c r="AP596" s="390" t="e">
        <f t="shared" si="551"/>
        <v>#DIV/0!</v>
      </c>
      <c r="AQ596" s="390" t="e">
        <f t="shared" si="552"/>
        <v>#DIV/0!</v>
      </c>
      <c r="AR596" s="390" t="e">
        <f t="shared" si="553"/>
        <v>#DIV/0!</v>
      </c>
      <c r="AS596" s="390" t="e">
        <f t="shared" si="554"/>
        <v>#DIV/0!</v>
      </c>
      <c r="AT596" s="390" t="e">
        <f t="shared" si="555"/>
        <v>#DIV/0!</v>
      </c>
      <c r="AU596" s="390">
        <f t="shared" si="556"/>
        <v>4552.7867564534235</v>
      </c>
      <c r="AV596" s="390" t="e">
        <f t="shared" si="557"/>
        <v>#DIV/0!</v>
      </c>
      <c r="AW596" s="390" t="e">
        <f t="shared" si="558"/>
        <v>#DIV/0!</v>
      </c>
      <c r="AX596" s="390" t="e">
        <f t="shared" si="559"/>
        <v>#DIV/0!</v>
      </c>
      <c r="AY596" s="390">
        <f>AI596/'Приложение 1.1'!J594</f>
        <v>0</v>
      </c>
      <c r="AZ596" s="390">
        <v>766.59</v>
      </c>
      <c r="BA596" s="390">
        <v>2173.62</v>
      </c>
      <c r="BB596" s="390">
        <v>891.36</v>
      </c>
      <c r="BC596" s="390">
        <v>860.72</v>
      </c>
      <c r="BD596" s="390">
        <v>1699.83</v>
      </c>
      <c r="BE596" s="390">
        <v>1134.04</v>
      </c>
      <c r="BF596" s="390">
        <v>2338035</v>
      </c>
      <c r="BG596" s="390">
        <f t="shared" si="560"/>
        <v>4644</v>
      </c>
      <c r="BH596" s="390">
        <v>9186</v>
      </c>
      <c r="BI596" s="390">
        <v>3559.09</v>
      </c>
      <c r="BJ596" s="390">
        <v>6295.55</v>
      </c>
      <c r="BK596" s="390">
        <f t="shared" si="561"/>
        <v>934101.09</v>
      </c>
      <c r="BL596" s="391" t="str">
        <f t="shared" si="562"/>
        <v xml:space="preserve"> </v>
      </c>
      <c r="BM596" s="391" t="e">
        <f t="shared" si="563"/>
        <v>#DIV/0!</v>
      </c>
      <c r="BN596" s="391" t="e">
        <f t="shared" si="564"/>
        <v>#DIV/0!</v>
      </c>
      <c r="BO596" s="391" t="e">
        <f t="shared" si="565"/>
        <v>#DIV/0!</v>
      </c>
      <c r="BP596" s="391" t="e">
        <f t="shared" si="566"/>
        <v>#DIV/0!</v>
      </c>
      <c r="BQ596" s="391" t="e">
        <f t="shared" si="567"/>
        <v>#DIV/0!</v>
      </c>
      <c r="BR596" s="391" t="e">
        <f t="shared" si="568"/>
        <v>#DIV/0!</v>
      </c>
      <c r="BS596" s="391" t="str">
        <f t="shared" si="569"/>
        <v xml:space="preserve"> </v>
      </c>
      <c r="BT596" s="391" t="e">
        <f t="shared" si="570"/>
        <v>#DIV/0!</v>
      </c>
      <c r="BU596" s="391" t="e">
        <f t="shared" si="571"/>
        <v>#DIV/0!</v>
      </c>
      <c r="BV596" s="391" t="e">
        <f t="shared" si="572"/>
        <v>#DIV/0!</v>
      </c>
      <c r="BW596" s="391" t="str">
        <f t="shared" si="573"/>
        <v xml:space="preserve"> </v>
      </c>
      <c r="BY596" s="388">
        <f t="shared" si="574"/>
        <v>2.602568105011557</v>
      </c>
      <c r="BZ596" s="392">
        <f t="shared" si="575"/>
        <v>1.3012840525057785</v>
      </c>
      <c r="CA596" s="393">
        <f t="shared" si="576"/>
        <v>4737.741167227834</v>
      </c>
      <c r="CB596" s="390">
        <f t="shared" si="577"/>
        <v>4852.9799999999996</v>
      </c>
      <c r="CC596" s="18" t="str">
        <f t="shared" si="578"/>
        <v xml:space="preserve"> </v>
      </c>
    </row>
    <row r="597" spans="1:82" s="26" customFormat="1" ht="9" customHeight="1">
      <c r="A597" s="368">
        <v>208</v>
      </c>
      <c r="B597" s="354" t="s">
        <v>819</v>
      </c>
      <c r="C597" s="361">
        <v>208.8</v>
      </c>
      <c r="D597" s="396"/>
      <c r="E597" s="361"/>
      <c r="F597" s="361"/>
      <c r="G597" s="184">
        <f t="shared" si="601"/>
        <v>1377522.29</v>
      </c>
      <c r="H597" s="361">
        <f t="shared" si="602"/>
        <v>0</v>
      </c>
      <c r="I597" s="190">
        <v>0</v>
      </c>
      <c r="J597" s="190">
        <v>0</v>
      </c>
      <c r="K597" s="190">
        <v>0</v>
      </c>
      <c r="L597" s="190">
        <v>0</v>
      </c>
      <c r="M597" s="190">
        <v>0</v>
      </c>
      <c r="N597" s="361">
        <v>0</v>
      </c>
      <c r="O597" s="361">
        <v>0</v>
      </c>
      <c r="P597" s="361">
        <v>0</v>
      </c>
      <c r="Q597" s="361">
        <v>0</v>
      </c>
      <c r="R597" s="361">
        <v>0</v>
      </c>
      <c r="S597" s="361">
        <v>0</v>
      </c>
      <c r="T597" s="103">
        <v>0</v>
      </c>
      <c r="U597" s="361">
        <v>0</v>
      </c>
      <c r="V597" s="426" t="s">
        <v>976</v>
      </c>
      <c r="W597" s="380">
        <v>361</v>
      </c>
      <c r="X597" s="361">
        <v>1339858.1200000001</v>
      </c>
      <c r="Y597" s="380">
        <v>0</v>
      </c>
      <c r="Z597" s="380">
        <v>0</v>
      </c>
      <c r="AA597" s="380">
        <v>0</v>
      </c>
      <c r="AB597" s="380">
        <v>0</v>
      </c>
      <c r="AC597" s="380">
        <v>0</v>
      </c>
      <c r="AD597" s="380">
        <v>0</v>
      </c>
      <c r="AE597" s="380">
        <v>0</v>
      </c>
      <c r="AF597" s="380">
        <v>0</v>
      </c>
      <c r="AG597" s="380">
        <v>0</v>
      </c>
      <c r="AH597" s="380">
        <v>0</v>
      </c>
      <c r="AI597" s="380">
        <v>0</v>
      </c>
      <c r="AJ597" s="380">
        <v>26206.89</v>
      </c>
      <c r="AK597" s="380">
        <v>11457.28</v>
      </c>
      <c r="AL597" s="380">
        <v>0</v>
      </c>
      <c r="AN597" s="390">
        <f>I597/'Приложение 1.1'!I595</f>
        <v>0</v>
      </c>
      <c r="AO597" s="390" t="e">
        <f t="shared" si="550"/>
        <v>#DIV/0!</v>
      </c>
      <c r="AP597" s="390" t="e">
        <f t="shared" si="551"/>
        <v>#DIV/0!</v>
      </c>
      <c r="AQ597" s="390" t="e">
        <f t="shared" si="552"/>
        <v>#DIV/0!</v>
      </c>
      <c r="AR597" s="390" t="e">
        <f t="shared" si="553"/>
        <v>#DIV/0!</v>
      </c>
      <c r="AS597" s="390" t="e">
        <f t="shared" si="554"/>
        <v>#DIV/0!</v>
      </c>
      <c r="AT597" s="390" t="e">
        <f t="shared" si="555"/>
        <v>#DIV/0!</v>
      </c>
      <c r="AU597" s="390">
        <f t="shared" si="556"/>
        <v>3711.5183379501386</v>
      </c>
      <c r="AV597" s="390" t="e">
        <f t="shared" si="557"/>
        <v>#DIV/0!</v>
      </c>
      <c r="AW597" s="390" t="e">
        <f t="shared" si="558"/>
        <v>#DIV/0!</v>
      </c>
      <c r="AX597" s="390" t="e">
        <f t="shared" si="559"/>
        <v>#DIV/0!</v>
      </c>
      <c r="AY597" s="390">
        <f>AI597/'Приложение 1.1'!J595</f>
        <v>0</v>
      </c>
      <c r="AZ597" s="390">
        <v>766.59</v>
      </c>
      <c r="BA597" s="390">
        <v>2173.62</v>
      </c>
      <c r="BB597" s="390">
        <v>891.36</v>
      </c>
      <c r="BC597" s="390">
        <v>860.72</v>
      </c>
      <c r="BD597" s="390">
        <v>1699.83</v>
      </c>
      <c r="BE597" s="390">
        <v>1134.04</v>
      </c>
      <c r="BF597" s="390">
        <v>2338035</v>
      </c>
      <c r="BG597" s="390">
        <f t="shared" si="560"/>
        <v>4644</v>
      </c>
      <c r="BH597" s="390">
        <v>9186</v>
      </c>
      <c r="BI597" s="390">
        <v>3559.09</v>
      </c>
      <c r="BJ597" s="390">
        <v>6295.55</v>
      </c>
      <c r="BK597" s="390">
        <f t="shared" si="561"/>
        <v>934101.09</v>
      </c>
      <c r="BL597" s="391" t="str">
        <f t="shared" si="562"/>
        <v xml:space="preserve"> </v>
      </c>
      <c r="BM597" s="391" t="e">
        <f t="shared" si="563"/>
        <v>#DIV/0!</v>
      </c>
      <c r="BN597" s="391" t="e">
        <f t="shared" si="564"/>
        <v>#DIV/0!</v>
      </c>
      <c r="BO597" s="391" t="e">
        <f t="shared" si="565"/>
        <v>#DIV/0!</v>
      </c>
      <c r="BP597" s="391" t="e">
        <f t="shared" si="566"/>
        <v>#DIV/0!</v>
      </c>
      <c r="BQ597" s="391" t="e">
        <f t="shared" si="567"/>
        <v>#DIV/0!</v>
      </c>
      <c r="BR597" s="391" t="e">
        <f t="shared" si="568"/>
        <v>#DIV/0!</v>
      </c>
      <c r="BS597" s="391" t="str">
        <f t="shared" si="569"/>
        <v xml:space="preserve"> </v>
      </c>
      <c r="BT597" s="391" t="e">
        <f t="shared" si="570"/>
        <v>#DIV/0!</v>
      </c>
      <c r="BU597" s="391" t="e">
        <f t="shared" si="571"/>
        <v>#DIV/0!</v>
      </c>
      <c r="BV597" s="391" t="e">
        <f t="shared" si="572"/>
        <v>#DIV/0!</v>
      </c>
      <c r="BW597" s="391" t="str">
        <f t="shared" si="573"/>
        <v xml:space="preserve"> </v>
      </c>
      <c r="BY597" s="388">
        <f t="shared" si="574"/>
        <v>1.9024657669967722</v>
      </c>
      <c r="BZ597" s="392">
        <f t="shared" si="575"/>
        <v>0.83173100596433902</v>
      </c>
      <c r="CA597" s="393">
        <f t="shared" si="576"/>
        <v>3815.8512188365653</v>
      </c>
      <c r="CB597" s="390">
        <f t="shared" si="577"/>
        <v>4852.9799999999996</v>
      </c>
      <c r="CC597" s="18" t="str">
        <f t="shared" si="578"/>
        <v xml:space="preserve"> </v>
      </c>
    </row>
    <row r="598" spans="1:82" s="26" customFormat="1" ht="9" customHeight="1">
      <c r="A598" s="368">
        <v>209</v>
      </c>
      <c r="B598" s="354" t="s">
        <v>820</v>
      </c>
      <c r="C598" s="361">
        <v>2138.4</v>
      </c>
      <c r="D598" s="396"/>
      <c r="E598" s="361"/>
      <c r="F598" s="361"/>
      <c r="G598" s="184">
        <f t="shared" si="601"/>
        <v>3254274.71</v>
      </c>
      <c r="H598" s="361">
        <f t="shared" si="602"/>
        <v>0</v>
      </c>
      <c r="I598" s="190">
        <v>0</v>
      </c>
      <c r="J598" s="190">
        <v>0</v>
      </c>
      <c r="K598" s="190">
        <v>0</v>
      </c>
      <c r="L598" s="190">
        <v>0</v>
      </c>
      <c r="M598" s="190">
        <v>0</v>
      </c>
      <c r="N598" s="361">
        <v>0</v>
      </c>
      <c r="O598" s="361">
        <v>0</v>
      </c>
      <c r="P598" s="361">
        <v>0</v>
      </c>
      <c r="Q598" s="361">
        <v>0</v>
      </c>
      <c r="R598" s="361">
        <v>0</v>
      </c>
      <c r="S598" s="361">
        <v>0</v>
      </c>
      <c r="T598" s="103">
        <v>0</v>
      </c>
      <c r="U598" s="361">
        <v>0</v>
      </c>
      <c r="V598" s="426" t="s">
        <v>975</v>
      </c>
      <c r="W598" s="380">
        <v>971.3</v>
      </c>
      <c r="X598" s="361">
        <v>3105017.76</v>
      </c>
      <c r="Y598" s="380">
        <v>0</v>
      </c>
      <c r="Z598" s="380">
        <v>0</v>
      </c>
      <c r="AA598" s="380">
        <v>0</v>
      </c>
      <c r="AB598" s="380">
        <v>0</v>
      </c>
      <c r="AC598" s="380">
        <v>0</v>
      </c>
      <c r="AD598" s="380">
        <v>0</v>
      </c>
      <c r="AE598" s="380">
        <v>0</v>
      </c>
      <c r="AF598" s="380">
        <v>0</v>
      </c>
      <c r="AG598" s="380">
        <v>0</v>
      </c>
      <c r="AH598" s="380">
        <v>0</v>
      </c>
      <c r="AI598" s="380">
        <v>0</v>
      </c>
      <c r="AJ598" s="380">
        <v>115156.53</v>
      </c>
      <c r="AK598" s="380">
        <v>34100.42</v>
      </c>
      <c r="AL598" s="380">
        <v>0</v>
      </c>
      <c r="AN598" s="390">
        <f>I598/'Приложение 1.1'!I596</f>
        <v>0</v>
      </c>
      <c r="AO598" s="390" t="e">
        <f t="shared" si="550"/>
        <v>#DIV/0!</v>
      </c>
      <c r="AP598" s="390" t="e">
        <f t="shared" si="551"/>
        <v>#DIV/0!</v>
      </c>
      <c r="AQ598" s="390" t="e">
        <f t="shared" si="552"/>
        <v>#DIV/0!</v>
      </c>
      <c r="AR598" s="390" t="e">
        <f t="shared" si="553"/>
        <v>#DIV/0!</v>
      </c>
      <c r="AS598" s="390" t="e">
        <f t="shared" si="554"/>
        <v>#DIV/0!</v>
      </c>
      <c r="AT598" s="390" t="e">
        <f t="shared" si="555"/>
        <v>#DIV/0!</v>
      </c>
      <c r="AU598" s="390">
        <f t="shared" si="556"/>
        <v>3196.7649130031914</v>
      </c>
      <c r="AV598" s="390" t="e">
        <f t="shared" si="557"/>
        <v>#DIV/0!</v>
      </c>
      <c r="AW598" s="390" t="e">
        <f t="shared" si="558"/>
        <v>#DIV/0!</v>
      </c>
      <c r="AX598" s="390" t="e">
        <f t="shared" si="559"/>
        <v>#DIV/0!</v>
      </c>
      <c r="AY598" s="390">
        <f>AI598/'Приложение 1.1'!J596</f>
        <v>0</v>
      </c>
      <c r="AZ598" s="390">
        <v>766.59</v>
      </c>
      <c r="BA598" s="390">
        <v>2173.62</v>
      </c>
      <c r="BB598" s="390">
        <v>891.36</v>
      </c>
      <c r="BC598" s="390">
        <v>860.72</v>
      </c>
      <c r="BD598" s="390">
        <v>1699.83</v>
      </c>
      <c r="BE598" s="390">
        <v>1134.04</v>
      </c>
      <c r="BF598" s="390">
        <v>2338035</v>
      </c>
      <c r="BG598" s="390">
        <f t="shared" si="560"/>
        <v>4837.9799999999996</v>
      </c>
      <c r="BH598" s="390">
        <v>9186</v>
      </c>
      <c r="BI598" s="390">
        <v>3559.09</v>
      </c>
      <c r="BJ598" s="390">
        <v>6295.55</v>
      </c>
      <c r="BK598" s="390">
        <f t="shared" si="561"/>
        <v>934101.09</v>
      </c>
      <c r="BL598" s="391" t="str">
        <f t="shared" si="562"/>
        <v xml:space="preserve"> </v>
      </c>
      <c r="BM598" s="391" t="e">
        <f t="shared" si="563"/>
        <v>#DIV/0!</v>
      </c>
      <c r="BN598" s="391" t="e">
        <f t="shared" si="564"/>
        <v>#DIV/0!</v>
      </c>
      <c r="BO598" s="391" t="e">
        <f t="shared" si="565"/>
        <v>#DIV/0!</v>
      </c>
      <c r="BP598" s="391" t="e">
        <f t="shared" si="566"/>
        <v>#DIV/0!</v>
      </c>
      <c r="BQ598" s="391" t="e">
        <f t="shared" si="567"/>
        <v>#DIV/0!</v>
      </c>
      <c r="BR598" s="391" t="e">
        <f t="shared" si="568"/>
        <v>#DIV/0!</v>
      </c>
      <c r="BS598" s="391" t="str">
        <f t="shared" si="569"/>
        <v xml:space="preserve"> </v>
      </c>
      <c r="BT598" s="391" t="e">
        <f t="shared" si="570"/>
        <v>#DIV/0!</v>
      </c>
      <c r="BU598" s="391" t="e">
        <f t="shared" si="571"/>
        <v>#DIV/0!</v>
      </c>
      <c r="BV598" s="391" t="e">
        <f t="shared" si="572"/>
        <v>#DIV/0!</v>
      </c>
      <c r="BW598" s="391" t="str">
        <f t="shared" si="573"/>
        <v xml:space="preserve"> </v>
      </c>
      <c r="BY598" s="388">
        <f t="shared" si="574"/>
        <v>3.5386235109819602</v>
      </c>
      <c r="BZ598" s="392">
        <f t="shared" si="575"/>
        <v>1.047865439731116</v>
      </c>
      <c r="CA598" s="393">
        <f t="shared" si="576"/>
        <v>3350.4321116030064</v>
      </c>
      <c r="CB598" s="390">
        <f t="shared" si="577"/>
        <v>5055.6899999999996</v>
      </c>
      <c r="CC598" s="18" t="str">
        <f t="shared" si="578"/>
        <v xml:space="preserve"> </v>
      </c>
    </row>
    <row r="599" spans="1:82" s="26" customFormat="1" ht="9" customHeight="1">
      <c r="A599" s="368">
        <v>210</v>
      </c>
      <c r="B599" s="354" t="s">
        <v>821</v>
      </c>
      <c r="C599" s="361">
        <v>400.2</v>
      </c>
      <c r="D599" s="396"/>
      <c r="E599" s="361"/>
      <c r="F599" s="361"/>
      <c r="G599" s="184">
        <f t="shared" si="601"/>
        <v>1066571.3999999999</v>
      </c>
      <c r="H599" s="361">
        <f t="shared" si="602"/>
        <v>0</v>
      </c>
      <c r="I599" s="190">
        <v>0</v>
      </c>
      <c r="J599" s="190">
        <v>0</v>
      </c>
      <c r="K599" s="190">
        <v>0</v>
      </c>
      <c r="L599" s="190">
        <v>0</v>
      </c>
      <c r="M599" s="190">
        <v>0</v>
      </c>
      <c r="N599" s="361">
        <v>0</v>
      </c>
      <c r="O599" s="361">
        <v>0</v>
      </c>
      <c r="P599" s="361">
        <v>0</v>
      </c>
      <c r="Q599" s="361">
        <v>0</v>
      </c>
      <c r="R599" s="361">
        <v>0</v>
      </c>
      <c r="S599" s="361">
        <v>0</v>
      </c>
      <c r="T599" s="103">
        <v>0</v>
      </c>
      <c r="U599" s="361">
        <v>0</v>
      </c>
      <c r="V599" s="426" t="s">
        <v>975</v>
      </c>
      <c r="W599" s="380">
        <v>277.39</v>
      </c>
      <c r="X599" s="361">
        <v>1035509</v>
      </c>
      <c r="Y599" s="380">
        <v>0</v>
      </c>
      <c r="Z599" s="380">
        <v>0</v>
      </c>
      <c r="AA599" s="380">
        <v>0</v>
      </c>
      <c r="AB599" s="380">
        <v>0</v>
      </c>
      <c r="AC599" s="380">
        <v>0</v>
      </c>
      <c r="AD599" s="380">
        <v>0</v>
      </c>
      <c r="AE599" s="380">
        <v>0</v>
      </c>
      <c r="AF599" s="380">
        <v>0</v>
      </c>
      <c r="AG599" s="380">
        <v>0</v>
      </c>
      <c r="AH599" s="380">
        <v>0</v>
      </c>
      <c r="AI599" s="380">
        <v>0</v>
      </c>
      <c r="AJ599" s="380">
        <v>24236.52</v>
      </c>
      <c r="AK599" s="380">
        <v>6825.88</v>
      </c>
      <c r="AL599" s="380">
        <v>0</v>
      </c>
      <c r="AN599" s="390">
        <f>I599/'Приложение 1.1'!I597</f>
        <v>0</v>
      </c>
      <c r="AO599" s="390" t="e">
        <f t="shared" si="550"/>
        <v>#DIV/0!</v>
      </c>
      <c r="AP599" s="390" t="e">
        <f t="shared" si="551"/>
        <v>#DIV/0!</v>
      </c>
      <c r="AQ599" s="390" t="e">
        <f t="shared" si="552"/>
        <v>#DIV/0!</v>
      </c>
      <c r="AR599" s="390" t="e">
        <f t="shared" si="553"/>
        <v>#DIV/0!</v>
      </c>
      <c r="AS599" s="390" t="e">
        <f t="shared" si="554"/>
        <v>#DIV/0!</v>
      </c>
      <c r="AT599" s="390" t="e">
        <f t="shared" si="555"/>
        <v>#DIV/0!</v>
      </c>
      <c r="AU599" s="390">
        <f t="shared" si="556"/>
        <v>3733.043729045748</v>
      </c>
      <c r="AV599" s="390" t="e">
        <f t="shared" si="557"/>
        <v>#DIV/0!</v>
      </c>
      <c r="AW599" s="390" t="e">
        <f t="shared" si="558"/>
        <v>#DIV/0!</v>
      </c>
      <c r="AX599" s="390" t="e">
        <f t="shared" si="559"/>
        <v>#DIV/0!</v>
      </c>
      <c r="AY599" s="390">
        <f>AI599/'Приложение 1.1'!J597</f>
        <v>0</v>
      </c>
      <c r="AZ599" s="390">
        <v>766.59</v>
      </c>
      <c r="BA599" s="390">
        <v>2173.62</v>
      </c>
      <c r="BB599" s="390">
        <v>891.36</v>
      </c>
      <c r="BC599" s="390">
        <v>860.72</v>
      </c>
      <c r="BD599" s="390">
        <v>1699.83</v>
      </c>
      <c r="BE599" s="390">
        <v>1134.04</v>
      </c>
      <c r="BF599" s="390">
        <v>2338035</v>
      </c>
      <c r="BG599" s="390">
        <f t="shared" si="560"/>
        <v>4837.9799999999996</v>
      </c>
      <c r="BH599" s="390">
        <v>9186</v>
      </c>
      <c r="BI599" s="390">
        <v>3559.09</v>
      </c>
      <c r="BJ599" s="390">
        <v>6295.55</v>
      </c>
      <c r="BK599" s="390">
        <f t="shared" si="561"/>
        <v>934101.09</v>
      </c>
      <c r="BL599" s="391" t="str">
        <f t="shared" si="562"/>
        <v xml:space="preserve"> </v>
      </c>
      <c r="BM599" s="391" t="e">
        <f t="shared" si="563"/>
        <v>#DIV/0!</v>
      </c>
      <c r="BN599" s="391" t="e">
        <f t="shared" si="564"/>
        <v>#DIV/0!</v>
      </c>
      <c r="BO599" s="391" t="e">
        <f t="shared" si="565"/>
        <v>#DIV/0!</v>
      </c>
      <c r="BP599" s="391" t="e">
        <f t="shared" si="566"/>
        <v>#DIV/0!</v>
      </c>
      <c r="BQ599" s="391" t="e">
        <f t="shared" si="567"/>
        <v>#DIV/0!</v>
      </c>
      <c r="BR599" s="391" t="e">
        <f t="shared" si="568"/>
        <v>#DIV/0!</v>
      </c>
      <c r="BS599" s="391" t="str">
        <f t="shared" si="569"/>
        <v xml:space="preserve"> </v>
      </c>
      <c r="BT599" s="391" t="e">
        <f t="shared" si="570"/>
        <v>#DIV/0!</v>
      </c>
      <c r="BU599" s="391" t="e">
        <f t="shared" si="571"/>
        <v>#DIV/0!</v>
      </c>
      <c r="BV599" s="391" t="e">
        <f t="shared" si="572"/>
        <v>#DIV/0!</v>
      </c>
      <c r="BW599" s="391" t="str">
        <f t="shared" si="573"/>
        <v xml:space="preserve"> </v>
      </c>
      <c r="BY599" s="388">
        <f t="shared" si="574"/>
        <v>2.2723767016441658</v>
      </c>
      <c r="BZ599" s="392">
        <f t="shared" si="575"/>
        <v>0.63998340851817337</v>
      </c>
      <c r="CA599" s="393">
        <f t="shared" si="576"/>
        <v>3845.0246944734849</v>
      </c>
      <c r="CB599" s="390">
        <f t="shared" si="577"/>
        <v>5055.6899999999996</v>
      </c>
      <c r="CC599" s="18" t="str">
        <f t="shared" si="578"/>
        <v xml:space="preserve"> </v>
      </c>
    </row>
    <row r="600" spans="1:82" s="26" customFormat="1" ht="9" customHeight="1">
      <c r="A600" s="368">
        <v>211</v>
      </c>
      <c r="B600" s="354" t="s">
        <v>808</v>
      </c>
      <c r="C600" s="361">
        <v>375.9</v>
      </c>
      <c r="D600" s="396"/>
      <c r="E600" s="361"/>
      <c r="F600" s="361"/>
      <c r="G600" s="184">
        <f t="shared" si="601"/>
        <v>999211.71</v>
      </c>
      <c r="H600" s="361">
        <f t="shared" si="602"/>
        <v>0</v>
      </c>
      <c r="I600" s="190">
        <v>0</v>
      </c>
      <c r="J600" s="190">
        <v>0</v>
      </c>
      <c r="K600" s="190">
        <v>0</v>
      </c>
      <c r="L600" s="190">
        <v>0</v>
      </c>
      <c r="M600" s="190">
        <v>0</v>
      </c>
      <c r="N600" s="361">
        <v>0</v>
      </c>
      <c r="O600" s="361">
        <v>0</v>
      </c>
      <c r="P600" s="361">
        <v>0</v>
      </c>
      <c r="Q600" s="361">
        <v>0</v>
      </c>
      <c r="R600" s="361">
        <v>0</v>
      </c>
      <c r="S600" s="361">
        <v>0</v>
      </c>
      <c r="T600" s="103">
        <v>0</v>
      </c>
      <c r="U600" s="361">
        <v>0</v>
      </c>
      <c r="V600" s="426" t="s">
        <v>975</v>
      </c>
      <c r="W600" s="380">
        <v>307</v>
      </c>
      <c r="X600" s="361">
        <v>950207.11</v>
      </c>
      <c r="Y600" s="380">
        <v>0</v>
      </c>
      <c r="Z600" s="380">
        <v>0</v>
      </c>
      <c r="AA600" s="380">
        <v>0</v>
      </c>
      <c r="AB600" s="380">
        <v>0</v>
      </c>
      <c r="AC600" s="380">
        <v>0</v>
      </c>
      <c r="AD600" s="380">
        <v>0</v>
      </c>
      <c r="AE600" s="380">
        <v>0</v>
      </c>
      <c r="AF600" s="380">
        <v>0</v>
      </c>
      <c r="AG600" s="380">
        <v>0</v>
      </c>
      <c r="AH600" s="380">
        <v>0</v>
      </c>
      <c r="AI600" s="380">
        <v>0</v>
      </c>
      <c r="AJ600" s="380">
        <v>32669.73</v>
      </c>
      <c r="AK600" s="380">
        <v>16334.87</v>
      </c>
      <c r="AL600" s="380">
        <v>0</v>
      </c>
      <c r="AN600" s="390">
        <f>I600/'Приложение 1.1'!I598</f>
        <v>0</v>
      </c>
      <c r="AO600" s="390" t="e">
        <f t="shared" si="550"/>
        <v>#DIV/0!</v>
      </c>
      <c r="AP600" s="390" t="e">
        <f t="shared" si="551"/>
        <v>#DIV/0!</v>
      </c>
      <c r="AQ600" s="390" t="e">
        <f t="shared" si="552"/>
        <v>#DIV/0!</v>
      </c>
      <c r="AR600" s="390" t="e">
        <f t="shared" si="553"/>
        <v>#DIV/0!</v>
      </c>
      <c r="AS600" s="390" t="e">
        <f t="shared" si="554"/>
        <v>#DIV/0!</v>
      </c>
      <c r="AT600" s="390" t="e">
        <f t="shared" si="555"/>
        <v>#DIV/0!</v>
      </c>
      <c r="AU600" s="390">
        <f t="shared" si="556"/>
        <v>3095.1371661237786</v>
      </c>
      <c r="AV600" s="390" t="e">
        <f t="shared" si="557"/>
        <v>#DIV/0!</v>
      </c>
      <c r="AW600" s="390" t="e">
        <f t="shared" si="558"/>
        <v>#DIV/0!</v>
      </c>
      <c r="AX600" s="390" t="e">
        <f t="shared" si="559"/>
        <v>#DIV/0!</v>
      </c>
      <c r="AY600" s="390">
        <f>AI600/'Приложение 1.1'!J598</f>
        <v>0</v>
      </c>
      <c r="AZ600" s="390">
        <v>766.59</v>
      </c>
      <c r="BA600" s="390">
        <v>2173.62</v>
      </c>
      <c r="BB600" s="390">
        <v>891.36</v>
      </c>
      <c r="BC600" s="390">
        <v>860.72</v>
      </c>
      <c r="BD600" s="390">
        <v>1699.83</v>
      </c>
      <c r="BE600" s="390">
        <v>1134.04</v>
      </c>
      <c r="BF600" s="390">
        <v>2338035</v>
      </c>
      <c r="BG600" s="390">
        <f t="shared" si="560"/>
        <v>4837.9799999999996</v>
      </c>
      <c r="BH600" s="390">
        <v>9186</v>
      </c>
      <c r="BI600" s="390">
        <v>3559.09</v>
      </c>
      <c r="BJ600" s="390">
        <v>6295.55</v>
      </c>
      <c r="BK600" s="390">
        <f t="shared" si="561"/>
        <v>934101.09</v>
      </c>
      <c r="BL600" s="391" t="str">
        <f t="shared" si="562"/>
        <v xml:space="preserve"> </v>
      </c>
      <c r="BM600" s="391" t="e">
        <f t="shared" si="563"/>
        <v>#DIV/0!</v>
      </c>
      <c r="BN600" s="391" t="e">
        <f t="shared" si="564"/>
        <v>#DIV/0!</v>
      </c>
      <c r="BO600" s="391" t="e">
        <f t="shared" si="565"/>
        <v>#DIV/0!</v>
      </c>
      <c r="BP600" s="391" t="e">
        <f t="shared" si="566"/>
        <v>#DIV/0!</v>
      </c>
      <c r="BQ600" s="391" t="e">
        <f t="shared" si="567"/>
        <v>#DIV/0!</v>
      </c>
      <c r="BR600" s="391" t="e">
        <f t="shared" si="568"/>
        <v>#DIV/0!</v>
      </c>
      <c r="BS600" s="391" t="str">
        <f t="shared" si="569"/>
        <v xml:space="preserve"> </v>
      </c>
      <c r="BT600" s="391" t="e">
        <f t="shared" si="570"/>
        <v>#DIV/0!</v>
      </c>
      <c r="BU600" s="391" t="e">
        <f t="shared" si="571"/>
        <v>#DIV/0!</v>
      </c>
      <c r="BV600" s="391" t="e">
        <f t="shared" si="572"/>
        <v>#DIV/0!</v>
      </c>
      <c r="BW600" s="391" t="str">
        <f t="shared" si="573"/>
        <v xml:space="preserve"> </v>
      </c>
      <c r="BY600" s="388">
        <f t="shared" si="574"/>
        <v>3.2695503538484356</v>
      </c>
      <c r="BZ600" s="392">
        <f t="shared" si="575"/>
        <v>1.6347756773186739</v>
      </c>
      <c r="CA600" s="393">
        <f t="shared" si="576"/>
        <v>3254.7612703583059</v>
      </c>
      <c r="CB600" s="390">
        <f t="shared" si="577"/>
        <v>5055.6899999999996</v>
      </c>
      <c r="CC600" s="18" t="str">
        <f t="shared" si="578"/>
        <v xml:space="preserve"> </v>
      </c>
      <c r="CD600" s="418">
        <f>CA600-CB600</f>
        <v>-1800.9287296416937</v>
      </c>
    </row>
    <row r="601" spans="1:82" s="26" customFormat="1" ht="9" customHeight="1">
      <c r="A601" s="368">
        <v>212</v>
      </c>
      <c r="B601" s="354" t="s">
        <v>822</v>
      </c>
      <c r="C601" s="361">
        <v>732.9</v>
      </c>
      <c r="D601" s="396"/>
      <c r="E601" s="361"/>
      <c r="F601" s="361"/>
      <c r="G601" s="184">
        <f t="shared" si="601"/>
        <v>1840049.98</v>
      </c>
      <c r="H601" s="361">
        <f t="shared" si="602"/>
        <v>0</v>
      </c>
      <c r="I601" s="190">
        <v>0</v>
      </c>
      <c r="J601" s="190">
        <v>0</v>
      </c>
      <c r="K601" s="190">
        <v>0</v>
      </c>
      <c r="L601" s="190">
        <v>0</v>
      </c>
      <c r="M601" s="190">
        <v>0</v>
      </c>
      <c r="N601" s="361">
        <v>0</v>
      </c>
      <c r="O601" s="361">
        <v>0</v>
      </c>
      <c r="P601" s="361">
        <v>0</v>
      </c>
      <c r="Q601" s="361">
        <v>0</v>
      </c>
      <c r="R601" s="361">
        <v>0</v>
      </c>
      <c r="S601" s="361">
        <v>0</v>
      </c>
      <c r="T601" s="103">
        <v>0</v>
      </c>
      <c r="U601" s="361">
        <v>0</v>
      </c>
      <c r="V601" s="426" t="s">
        <v>975</v>
      </c>
      <c r="W601" s="380">
        <v>560</v>
      </c>
      <c r="X601" s="361">
        <v>1758280.24</v>
      </c>
      <c r="Y601" s="380">
        <v>0</v>
      </c>
      <c r="Z601" s="380">
        <v>0</v>
      </c>
      <c r="AA601" s="380">
        <v>0</v>
      </c>
      <c r="AB601" s="380">
        <v>0</v>
      </c>
      <c r="AC601" s="380">
        <v>0</v>
      </c>
      <c r="AD601" s="380">
        <v>0</v>
      </c>
      <c r="AE601" s="380">
        <v>0</v>
      </c>
      <c r="AF601" s="380">
        <v>0</v>
      </c>
      <c r="AG601" s="380">
        <v>0</v>
      </c>
      <c r="AH601" s="380">
        <v>0</v>
      </c>
      <c r="AI601" s="380">
        <v>0</v>
      </c>
      <c r="AJ601" s="380">
        <v>54422</v>
      </c>
      <c r="AK601" s="380">
        <v>27347.74</v>
      </c>
      <c r="AL601" s="380">
        <v>0</v>
      </c>
      <c r="AN601" s="390">
        <f>I601/'Приложение 1.1'!I599</f>
        <v>0</v>
      </c>
      <c r="AO601" s="390" t="e">
        <f t="shared" si="550"/>
        <v>#DIV/0!</v>
      </c>
      <c r="AP601" s="390" t="e">
        <f t="shared" si="551"/>
        <v>#DIV/0!</v>
      </c>
      <c r="AQ601" s="390" t="e">
        <f t="shared" si="552"/>
        <v>#DIV/0!</v>
      </c>
      <c r="AR601" s="390" t="e">
        <f t="shared" si="553"/>
        <v>#DIV/0!</v>
      </c>
      <c r="AS601" s="390" t="e">
        <f t="shared" si="554"/>
        <v>#DIV/0!</v>
      </c>
      <c r="AT601" s="390" t="e">
        <f t="shared" si="555"/>
        <v>#DIV/0!</v>
      </c>
      <c r="AU601" s="390">
        <f t="shared" si="556"/>
        <v>3139.7861428571427</v>
      </c>
      <c r="AV601" s="390" t="e">
        <f t="shared" si="557"/>
        <v>#DIV/0!</v>
      </c>
      <c r="AW601" s="390" t="e">
        <f t="shared" si="558"/>
        <v>#DIV/0!</v>
      </c>
      <c r="AX601" s="390" t="e">
        <f t="shared" si="559"/>
        <v>#DIV/0!</v>
      </c>
      <c r="AY601" s="390">
        <f>AI601/'Приложение 1.1'!J599</f>
        <v>0</v>
      </c>
      <c r="AZ601" s="390">
        <v>766.59</v>
      </c>
      <c r="BA601" s="390">
        <v>2173.62</v>
      </c>
      <c r="BB601" s="390">
        <v>891.36</v>
      </c>
      <c r="BC601" s="390">
        <v>860.72</v>
      </c>
      <c r="BD601" s="390">
        <v>1699.83</v>
      </c>
      <c r="BE601" s="390">
        <v>1134.04</v>
      </c>
      <c r="BF601" s="390">
        <v>2338035</v>
      </c>
      <c r="BG601" s="390">
        <f t="shared" si="560"/>
        <v>4837.9799999999996</v>
      </c>
      <c r="BH601" s="390">
        <v>9186</v>
      </c>
      <c r="BI601" s="390">
        <v>3559.09</v>
      </c>
      <c r="BJ601" s="390">
        <v>6295.55</v>
      </c>
      <c r="BK601" s="390">
        <f t="shared" si="561"/>
        <v>934101.09</v>
      </c>
      <c r="BL601" s="391" t="str">
        <f t="shared" si="562"/>
        <v xml:space="preserve"> </v>
      </c>
      <c r="BM601" s="391" t="e">
        <f t="shared" si="563"/>
        <v>#DIV/0!</v>
      </c>
      <c r="BN601" s="391" t="e">
        <f t="shared" si="564"/>
        <v>#DIV/0!</v>
      </c>
      <c r="BO601" s="391" t="e">
        <f t="shared" si="565"/>
        <v>#DIV/0!</v>
      </c>
      <c r="BP601" s="391" t="e">
        <f t="shared" si="566"/>
        <v>#DIV/0!</v>
      </c>
      <c r="BQ601" s="391" t="e">
        <f t="shared" si="567"/>
        <v>#DIV/0!</v>
      </c>
      <c r="BR601" s="391" t="e">
        <f t="shared" si="568"/>
        <v>#DIV/0!</v>
      </c>
      <c r="BS601" s="391" t="str">
        <f t="shared" si="569"/>
        <v xml:space="preserve"> </v>
      </c>
      <c r="BT601" s="391" t="e">
        <f t="shared" si="570"/>
        <v>#DIV/0!</v>
      </c>
      <c r="BU601" s="391" t="e">
        <f t="shared" si="571"/>
        <v>#DIV/0!</v>
      </c>
      <c r="BV601" s="391" t="e">
        <f t="shared" si="572"/>
        <v>#DIV/0!</v>
      </c>
      <c r="BW601" s="391" t="str">
        <f t="shared" si="573"/>
        <v xml:space="preserve"> </v>
      </c>
      <c r="BY601" s="388">
        <f t="shared" si="574"/>
        <v>2.9576370528804876</v>
      </c>
      <c r="BZ601" s="392">
        <f t="shared" si="575"/>
        <v>1.4862498463221092</v>
      </c>
      <c r="CA601" s="393">
        <f t="shared" si="576"/>
        <v>3285.8035357142858</v>
      </c>
      <c r="CB601" s="390">
        <f t="shared" si="577"/>
        <v>5055.6899999999996</v>
      </c>
      <c r="CC601" s="18" t="str">
        <f t="shared" si="578"/>
        <v xml:space="preserve"> </v>
      </c>
    </row>
    <row r="602" spans="1:82" s="26" customFormat="1" ht="9" customHeight="1">
      <c r="A602" s="368">
        <v>213</v>
      </c>
      <c r="B602" s="354" t="s">
        <v>823</v>
      </c>
      <c r="C602" s="361">
        <v>476.9</v>
      </c>
      <c r="D602" s="396">
        <v>61.1</v>
      </c>
      <c r="E602" s="361"/>
      <c r="F602" s="361"/>
      <c r="G602" s="184">
        <f>ROUND((H602+AI602+AJ602+AK602),2)</f>
        <v>708817.66</v>
      </c>
      <c r="H602" s="361">
        <f>ROUND(I602+K602+M602+O602+Q602+S602,2)</f>
        <v>621665.30000000005</v>
      </c>
      <c r="I602" s="190">
        <v>186665.38</v>
      </c>
      <c r="J602" s="190">
        <v>546</v>
      </c>
      <c r="K602" s="190">
        <v>434999.92</v>
      </c>
      <c r="L602" s="190">
        <v>0</v>
      </c>
      <c r="M602" s="190">
        <f>ROUND(L602*931.47*0.955*0.96,2)</f>
        <v>0</v>
      </c>
      <c r="N602" s="361">
        <v>0</v>
      </c>
      <c r="O602" s="361">
        <f>ROUND(899.45*0.955*N602*0.98,2)</f>
        <v>0</v>
      </c>
      <c r="P602" s="361">
        <v>0</v>
      </c>
      <c r="Q602" s="361">
        <v>0</v>
      </c>
      <c r="R602" s="361">
        <v>0</v>
      </c>
      <c r="S602" s="361">
        <f>ROUND(1185.07*0.955*R602*0.85,2)</f>
        <v>0</v>
      </c>
      <c r="T602" s="103">
        <v>0</v>
      </c>
      <c r="U602" s="361">
        <v>0</v>
      </c>
      <c r="V602" s="361" t="s">
        <v>994</v>
      </c>
      <c r="W602" s="380">
        <v>0</v>
      </c>
      <c r="X602" s="361">
        <v>0</v>
      </c>
      <c r="Y602" s="380">
        <v>0</v>
      </c>
      <c r="Z602" s="380">
        <v>0</v>
      </c>
      <c r="AA602" s="380">
        <v>0</v>
      </c>
      <c r="AB602" s="380">
        <v>0</v>
      </c>
      <c r="AC602" s="380">
        <v>0</v>
      </c>
      <c r="AD602" s="380">
        <v>0</v>
      </c>
      <c r="AE602" s="380">
        <v>0</v>
      </c>
      <c r="AF602" s="380">
        <v>0</v>
      </c>
      <c r="AG602" s="380">
        <v>0</v>
      </c>
      <c r="AH602" s="380">
        <v>0</v>
      </c>
      <c r="AI602" s="361">
        <v>0</v>
      </c>
      <c r="AJ602" s="380">
        <v>64650.2</v>
      </c>
      <c r="AK602" s="380">
        <v>22502.16</v>
      </c>
      <c r="AL602" s="380">
        <v>0</v>
      </c>
      <c r="AN602" s="390">
        <f>I602/'Приложение 1.1'!I600</f>
        <v>346.96167286245355</v>
      </c>
      <c r="AO602" s="390">
        <f t="shared" si="550"/>
        <v>796.70315018315011</v>
      </c>
      <c r="AP602" s="390" t="e">
        <f t="shared" si="551"/>
        <v>#DIV/0!</v>
      </c>
      <c r="AQ602" s="390" t="e">
        <f t="shared" si="552"/>
        <v>#DIV/0!</v>
      </c>
      <c r="AR602" s="390" t="e">
        <f t="shared" si="553"/>
        <v>#DIV/0!</v>
      </c>
      <c r="AS602" s="390" t="e">
        <f t="shared" si="554"/>
        <v>#DIV/0!</v>
      </c>
      <c r="AT602" s="390" t="e">
        <f t="shared" si="555"/>
        <v>#DIV/0!</v>
      </c>
      <c r="AU602" s="390" t="e">
        <f t="shared" si="556"/>
        <v>#DIV/0!</v>
      </c>
      <c r="AV602" s="390" t="e">
        <f t="shared" si="557"/>
        <v>#DIV/0!</v>
      </c>
      <c r="AW602" s="390" t="e">
        <f t="shared" si="558"/>
        <v>#DIV/0!</v>
      </c>
      <c r="AX602" s="390" t="e">
        <f t="shared" si="559"/>
        <v>#DIV/0!</v>
      </c>
      <c r="AY602" s="390">
        <f>AI602/'Приложение 1.1'!J600</f>
        <v>0</v>
      </c>
      <c r="AZ602" s="390">
        <v>766.59</v>
      </c>
      <c r="BA602" s="390">
        <v>2173.62</v>
      </c>
      <c r="BB602" s="390">
        <v>891.36</v>
      </c>
      <c r="BC602" s="390">
        <v>860.72</v>
      </c>
      <c r="BD602" s="390">
        <v>1699.83</v>
      </c>
      <c r="BE602" s="390">
        <v>1134.04</v>
      </c>
      <c r="BF602" s="390">
        <v>2338035</v>
      </c>
      <c r="BG602" s="390">
        <f t="shared" si="560"/>
        <v>4644</v>
      </c>
      <c r="BH602" s="390">
        <v>9186</v>
      </c>
      <c r="BI602" s="390">
        <v>3559.09</v>
      </c>
      <c r="BJ602" s="390">
        <v>6295.55</v>
      </c>
      <c r="BK602" s="390">
        <f t="shared" si="561"/>
        <v>934101.09</v>
      </c>
      <c r="BL602" s="391" t="str">
        <f t="shared" si="562"/>
        <v xml:space="preserve"> </v>
      </c>
      <c r="BM602" s="391" t="str">
        <f t="shared" si="563"/>
        <v xml:space="preserve"> </v>
      </c>
      <c r="BN602" s="391" t="e">
        <f t="shared" si="564"/>
        <v>#DIV/0!</v>
      </c>
      <c r="BO602" s="391" t="e">
        <f t="shared" si="565"/>
        <v>#DIV/0!</v>
      </c>
      <c r="BP602" s="391" t="e">
        <f t="shared" si="566"/>
        <v>#DIV/0!</v>
      </c>
      <c r="BQ602" s="391" t="e">
        <f t="shared" si="567"/>
        <v>#DIV/0!</v>
      </c>
      <c r="BR602" s="391" t="e">
        <f t="shared" si="568"/>
        <v>#DIV/0!</v>
      </c>
      <c r="BS602" s="391" t="e">
        <f t="shared" si="569"/>
        <v>#DIV/0!</v>
      </c>
      <c r="BT602" s="391" t="e">
        <f t="shared" si="570"/>
        <v>#DIV/0!</v>
      </c>
      <c r="BU602" s="391" t="e">
        <f t="shared" si="571"/>
        <v>#DIV/0!</v>
      </c>
      <c r="BV602" s="391" t="e">
        <f t="shared" si="572"/>
        <v>#DIV/0!</v>
      </c>
      <c r="BW602" s="391" t="str">
        <f t="shared" si="573"/>
        <v xml:space="preserve"> </v>
      </c>
      <c r="BY602" s="388">
        <f t="shared" si="574"/>
        <v>9.1208506289191487</v>
      </c>
      <c r="BZ602" s="392">
        <f t="shared" si="575"/>
        <v>3.174604876520712</v>
      </c>
      <c r="CA602" s="393" t="e">
        <f t="shared" si="576"/>
        <v>#DIV/0!</v>
      </c>
      <c r="CB602" s="390">
        <f t="shared" si="577"/>
        <v>4852.9799999999996</v>
      </c>
      <c r="CC602" s="18" t="e">
        <f t="shared" si="578"/>
        <v>#DIV/0!</v>
      </c>
    </row>
    <row r="603" spans="1:82" s="26" customFormat="1" ht="9" customHeight="1">
      <c r="A603" s="368">
        <v>214</v>
      </c>
      <c r="B603" s="354" t="s">
        <v>1192</v>
      </c>
      <c r="C603" s="361"/>
      <c r="D603" s="396"/>
      <c r="E603" s="361"/>
      <c r="F603" s="361"/>
      <c r="G603" s="184">
        <f t="shared" si="601"/>
        <v>1160749.69</v>
      </c>
      <c r="H603" s="361">
        <v>0</v>
      </c>
      <c r="I603" s="190">
        <v>0</v>
      </c>
      <c r="J603" s="190">
        <v>0</v>
      </c>
      <c r="K603" s="190">
        <v>0</v>
      </c>
      <c r="L603" s="190">
        <v>0</v>
      </c>
      <c r="M603" s="190">
        <v>0</v>
      </c>
      <c r="N603" s="361">
        <v>0</v>
      </c>
      <c r="O603" s="361">
        <v>0</v>
      </c>
      <c r="P603" s="361">
        <v>0</v>
      </c>
      <c r="Q603" s="361">
        <v>0</v>
      </c>
      <c r="R603" s="361">
        <v>0</v>
      </c>
      <c r="S603" s="361">
        <v>0</v>
      </c>
      <c r="T603" s="103">
        <v>0</v>
      </c>
      <c r="U603" s="361">
        <v>0</v>
      </c>
      <c r="V603" s="426" t="s">
        <v>975</v>
      </c>
      <c r="W603" s="380">
        <v>257</v>
      </c>
      <c r="X603" s="361">
        <v>1115487.51</v>
      </c>
      <c r="Y603" s="380">
        <v>0</v>
      </c>
      <c r="Z603" s="380">
        <v>0</v>
      </c>
      <c r="AA603" s="380">
        <v>0</v>
      </c>
      <c r="AB603" s="380">
        <v>0</v>
      </c>
      <c r="AC603" s="380">
        <v>0</v>
      </c>
      <c r="AD603" s="380">
        <v>0</v>
      </c>
      <c r="AE603" s="380">
        <v>0</v>
      </c>
      <c r="AF603" s="380">
        <v>0</v>
      </c>
      <c r="AG603" s="380">
        <v>0</v>
      </c>
      <c r="AH603" s="380">
        <v>0</v>
      </c>
      <c r="AI603" s="361">
        <v>0</v>
      </c>
      <c r="AJ603" s="380">
        <v>30846.48</v>
      </c>
      <c r="AK603" s="380">
        <v>14415.7</v>
      </c>
      <c r="AL603" s="380">
        <v>0</v>
      </c>
      <c r="AN603" s="390">
        <f>I603/'Приложение 1.1'!I601</f>
        <v>0</v>
      </c>
      <c r="AO603" s="390" t="e">
        <f t="shared" si="550"/>
        <v>#DIV/0!</v>
      </c>
      <c r="AP603" s="390" t="e">
        <f t="shared" si="551"/>
        <v>#DIV/0!</v>
      </c>
      <c r="AQ603" s="390" t="e">
        <f t="shared" si="552"/>
        <v>#DIV/0!</v>
      </c>
      <c r="AR603" s="390" t="e">
        <f t="shared" si="553"/>
        <v>#DIV/0!</v>
      </c>
      <c r="AS603" s="390" t="e">
        <f t="shared" si="554"/>
        <v>#DIV/0!</v>
      </c>
      <c r="AT603" s="390" t="e">
        <f t="shared" si="555"/>
        <v>#DIV/0!</v>
      </c>
      <c r="AU603" s="390">
        <f t="shared" si="556"/>
        <v>4340.4183268482493</v>
      </c>
      <c r="AV603" s="390" t="e">
        <f t="shared" si="557"/>
        <v>#DIV/0!</v>
      </c>
      <c r="AW603" s="390" t="e">
        <f t="shared" si="558"/>
        <v>#DIV/0!</v>
      </c>
      <c r="AX603" s="390" t="e">
        <f t="shared" si="559"/>
        <v>#DIV/0!</v>
      </c>
      <c r="AY603" s="390">
        <f>AI603/'Приложение 1.1'!J601</f>
        <v>0</v>
      </c>
      <c r="AZ603" s="390">
        <v>766.59</v>
      </c>
      <c r="BA603" s="390">
        <v>2173.62</v>
      </c>
      <c r="BB603" s="390">
        <v>891.36</v>
      </c>
      <c r="BC603" s="390">
        <v>860.72</v>
      </c>
      <c r="BD603" s="390">
        <v>1699.83</v>
      </c>
      <c r="BE603" s="390">
        <v>1134.04</v>
      </c>
      <c r="BF603" s="390">
        <v>2338035</v>
      </c>
      <c r="BG603" s="390">
        <f t="shared" si="560"/>
        <v>4837.9799999999996</v>
      </c>
      <c r="BH603" s="390">
        <v>9186</v>
      </c>
      <c r="BI603" s="390">
        <v>3559.09</v>
      </c>
      <c r="BJ603" s="390">
        <v>6295.55</v>
      </c>
      <c r="BK603" s="390">
        <f t="shared" si="561"/>
        <v>934101.09</v>
      </c>
      <c r="BL603" s="391" t="str">
        <f t="shared" si="562"/>
        <v xml:space="preserve"> </v>
      </c>
      <c r="BM603" s="391" t="e">
        <f t="shared" si="563"/>
        <v>#DIV/0!</v>
      </c>
      <c r="BN603" s="391" t="e">
        <f t="shared" si="564"/>
        <v>#DIV/0!</v>
      </c>
      <c r="BO603" s="391" t="e">
        <f t="shared" si="565"/>
        <v>#DIV/0!</v>
      </c>
      <c r="BP603" s="391" t="e">
        <f t="shared" si="566"/>
        <v>#DIV/0!</v>
      </c>
      <c r="BQ603" s="391" t="e">
        <f t="shared" si="567"/>
        <v>#DIV/0!</v>
      </c>
      <c r="BR603" s="391" t="e">
        <f t="shared" si="568"/>
        <v>#DIV/0!</v>
      </c>
      <c r="BS603" s="391" t="str">
        <f t="shared" si="569"/>
        <v xml:space="preserve"> </v>
      </c>
      <c r="BT603" s="391" t="e">
        <f t="shared" si="570"/>
        <v>#DIV/0!</v>
      </c>
      <c r="BU603" s="391" t="e">
        <f t="shared" si="571"/>
        <v>#DIV/0!</v>
      </c>
      <c r="BV603" s="391" t="e">
        <f t="shared" si="572"/>
        <v>#DIV/0!</v>
      </c>
      <c r="BW603" s="391" t="str">
        <f t="shared" si="573"/>
        <v xml:space="preserve"> </v>
      </c>
      <c r="BY603" s="388">
        <f t="shared" si="574"/>
        <v>2.6574618339979912</v>
      </c>
      <c r="BZ603" s="392">
        <f t="shared" si="575"/>
        <v>1.2419301184564606</v>
      </c>
      <c r="CA603" s="393">
        <f t="shared" si="576"/>
        <v>4516.5357587548633</v>
      </c>
      <c r="CB603" s="390">
        <f t="shared" si="577"/>
        <v>5055.6899999999996</v>
      </c>
      <c r="CC603" s="18" t="str">
        <f t="shared" si="578"/>
        <v xml:space="preserve"> </v>
      </c>
    </row>
    <row r="604" spans="1:82" s="26" customFormat="1" ht="9" customHeight="1">
      <c r="A604" s="368">
        <v>215</v>
      </c>
      <c r="B604" s="354" t="s">
        <v>1222</v>
      </c>
      <c r="C604" s="361"/>
      <c r="D604" s="396"/>
      <c r="E604" s="361"/>
      <c r="F604" s="361"/>
      <c r="G604" s="184">
        <f>ROUND(X604+AJ604+AK604,2)</f>
        <v>2984274.98</v>
      </c>
      <c r="H604" s="361">
        <f t="shared" ref="H604" si="603">I604+K604+M604+O604+Q604+S604</f>
        <v>0</v>
      </c>
      <c r="I604" s="190">
        <v>0</v>
      </c>
      <c r="J604" s="190">
        <v>0</v>
      </c>
      <c r="K604" s="190">
        <v>0</v>
      </c>
      <c r="L604" s="190">
        <v>0</v>
      </c>
      <c r="M604" s="190">
        <v>0</v>
      </c>
      <c r="N604" s="361">
        <v>0</v>
      </c>
      <c r="O604" s="361">
        <v>0</v>
      </c>
      <c r="P604" s="361">
        <v>0</v>
      </c>
      <c r="Q604" s="361">
        <v>0</v>
      </c>
      <c r="R604" s="361">
        <v>0</v>
      </c>
      <c r="S604" s="361">
        <v>0</v>
      </c>
      <c r="T604" s="103">
        <v>0</v>
      </c>
      <c r="U604" s="361">
        <v>0</v>
      </c>
      <c r="V604" s="426" t="s">
        <v>976</v>
      </c>
      <c r="W604" s="380">
        <v>800</v>
      </c>
      <c r="X604" s="361">
        <v>2877919.2</v>
      </c>
      <c r="Y604" s="380">
        <v>0</v>
      </c>
      <c r="Z604" s="380">
        <v>0</v>
      </c>
      <c r="AA604" s="380">
        <v>0</v>
      </c>
      <c r="AB604" s="380">
        <v>0</v>
      </c>
      <c r="AC604" s="380">
        <v>0</v>
      </c>
      <c r="AD604" s="380">
        <v>0</v>
      </c>
      <c r="AE604" s="380">
        <v>0</v>
      </c>
      <c r="AF604" s="380">
        <v>0</v>
      </c>
      <c r="AG604" s="380">
        <v>0</v>
      </c>
      <c r="AH604" s="380">
        <v>0</v>
      </c>
      <c r="AI604" s="380">
        <v>0</v>
      </c>
      <c r="AJ604" s="380">
        <v>63800</v>
      </c>
      <c r="AK604" s="380">
        <v>42555.78</v>
      </c>
      <c r="AL604" s="380">
        <v>0</v>
      </c>
      <c r="AN604" s="390">
        <f>I604/'Приложение 1.1'!I602</f>
        <v>0</v>
      </c>
      <c r="AO604" s="390" t="e">
        <f t="shared" si="550"/>
        <v>#DIV/0!</v>
      </c>
      <c r="AP604" s="390" t="e">
        <f t="shared" si="551"/>
        <v>#DIV/0!</v>
      </c>
      <c r="AQ604" s="390" t="e">
        <f t="shared" si="552"/>
        <v>#DIV/0!</v>
      </c>
      <c r="AR604" s="390" t="e">
        <f t="shared" si="553"/>
        <v>#DIV/0!</v>
      </c>
      <c r="AS604" s="390" t="e">
        <f t="shared" si="554"/>
        <v>#DIV/0!</v>
      </c>
      <c r="AT604" s="390" t="e">
        <f t="shared" si="555"/>
        <v>#DIV/0!</v>
      </c>
      <c r="AU604" s="390">
        <f t="shared" si="556"/>
        <v>3597.3990000000003</v>
      </c>
      <c r="AV604" s="390" t="e">
        <f t="shared" si="557"/>
        <v>#DIV/0!</v>
      </c>
      <c r="AW604" s="390" t="e">
        <f t="shared" si="558"/>
        <v>#DIV/0!</v>
      </c>
      <c r="AX604" s="390" t="e">
        <f t="shared" si="559"/>
        <v>#DIV/0!</v>
      </c>
      <c r="AY604" s="390">
        <f>AI604/'Приложение 1.1'!J602</f>
        <v>0</v>
      </c>
      <c r="AZ604" s="390">
        <v>766.59</v>
      </c>
      <c r="BA604" s="390">
        <v>2173.62</v>
      </c>
      <c r="BB604" s="390">
        <v>891.36</v>
      </c>
      <c r="BC604" s="390">
        <v>860.72</v>
      </c>
      <c r="BD604" s="390">
        <v>1699.83</v>
      </c>
      <c r="BE604" s="390">
        <v>1134.04</v>
      </c>
      <c r="BF604" s="390">
        <v>2338035</v>
      </c>
      <c r="BG604" s="390">
        <f t="shared" si="560"/>
        <v>4644</v>
      </c>
      <c r="BH604" s="390">
        <v>9186</v>
      </c>
      <c r="BI604" s="390">
        <v>3559.09</v>
      </c>
      <c r="BJ604" s="390">
        <v>6295.55</v>
      </c>
      <c r="BK604" s="390">
        <f t="shared" si="561"/>
        <v>934101.09</v>
      </c>
      <c r="BL604" s="391" t="str">
        <f t="shared" si="562"/>
        <v xml:space="preserve"> </v>
      </c>
      <c r="BM604" s="391" t="e">
        <f t="shared" si="563"/>
        <v>#DIV/0!</v>
      </c>
      <c r="BN604" s="391" t="e">
        <f t="shared" si="564"/>
        <v>#DIV/0!</v>
      </c>
      <c r="BO604" s="391" t="e">
        <f t="shared" si="565"/>
        <v>#DIV/0!</v>
      </c>
      <c r="BP604" s="391" t="e">
        <f t="shared" si="566"/>
        <v>#DIV/0!</v>
      </c>
      <c r="BQ604" s="391" t="e">
        <f t="shared" si="567"/>
        <v>#DIV/0!</v>
      </c>
      <c r="BR604" s="391" t="e">
        <f t="shared" si="568"/>
        <v>#DIV/0!</v>
      </c>
      <c r="BS604" s="391" t="str">
        <f t="shared" si="569"/>
        <v xml:space="preserve"> </v>
      </c>
      <c r="BT604" s="391" t="e">
        <f t="shared" si="570"/>
        <v>#DIV/0!</v>
      </c>
      <c r="BU604" s="391" t="e">
        <f t="shared" si="571"/>
        <v>#DIV/0!</v>
      </c>
      <c r="BV604" s="391" t="e">
        <f t="shared" si="572"/>
        <v>#DIV/0!</v>
      </c>
      <c r="BW604" s="391" t="str">
        <f t="shared" si="573"/>
        <v xml:space="preserve"> </v>
      </c>
      <c r="BY604" s="388">
        <f t="shared" si="574"/>
        <v>2.1378726969724484</v>
      </c>
      <c r="BZ604" s="392">
        <f t="shared" si="575"/>
        <v>1.4260006294728242</v>
      </c>
      <c r="CA604" s="393">
        <f t="shared" si="576"/>
        <v>3730.3437250000002</v>
      </c>
      <c r="CB604" s="390">
        <f t="shared" si="577"/>
        <v>4852.9799999999996</v>
      </c>
      <c r="CC604" s="18" t="str">
        <f t="shared" si="578"/>
        <v xml:space="preserve"> </v>
      </c>
    </row>
    <row r="605" spans="1:82" s="26" customFormat="1" ht="23.25" customHeight="1">
      <c r="A605" s="514" t="s">
        <v>269</v>
      </c>
      <c r="B605" s="514"/>
      <c r="C605" s="361">
        <f>SUM(C590:C602)</f>
        <v>13284.199999999999</v>
      </c>
      <c r="D605" s="275"/>
      <c r="E605" s="269"/>
      <c r="F605" s="269"/>
      <c r="G605" s="361">
        <f>SUM(G590:G604)</f>
        <v>31337623.850000001</v>
      </c>
      <c r="H605" s="361">
        <f t="shared" ref="H605:S605" si="604">SUM(H590:H604)</f>
        <v>4308880.1000000006</v>
      </c>
      <c r="I605" s="361">
        <f t="shared" si="604"/>
        <v>1334972.98</v>
      </c>
      <c r="J605" s="361">
        <f t="shared" si="604"/>
        <v>2259.8000000000002</v>
      </c>
      <c r="K605" s="361">
        <f t="shared" si="604"/>
        <v>2261307.52</v>
      </c>
      <c r="L605" s="361">
        <f t="shared" si="604"/>
        <v>398</v>
      </c>
      <c r="M605" s="361">
        <f t="shared" si="604"/>
        <v>349695.6</v>
      </c>
      <c r="N605" s="361">
        <f t="shared" si="604"/>
        <v>191.76</v>
      </c>
      <c r="O605" s="361">
        <f t="shared" si="604"/>
        <v>119391.6</v>
      </c>
      <c r="P605" s="361">
        <f t="shared" si="604"/>
        <v>0</v>
      </c>
      <c r="Q605" s="361">
        <f t="shared" si="604"/>
        <v>0</v>
      </c>
      <c r="R605" s="361">
        <f t="shared" si="604"/>
        <v>216.4</v>
      </c>
      <c r="S605" s="361">
        <f t="shared" si="604"/>
        <v>243512.4</v>
      </c>
      <c r="T605" s="103">
        <f>SUM(T590:T604)</f>
        <v>0</v>
      </c>
      <c r="U605" s="361">
        <f>SUM(U590:U604)</f>
        <v>0</v>
      </c>
      <c r="V605" s="269" t="s">
        <v>388</v>
      </c>
      <c r="W605" s="361">
        <f>SUM(W590:W604)</f>
        <v>7321.1500000000005</v>
      </c>
      <c r="X605" s="361">
        <f t="shared" ref="X605:AL605" si="605">SUM(X590:X604)</f>
        <v>25298489.279999997</v>
      </c>
      <c r="Y605" s="361">
        <f t="shared" si="605"/>
        <v>0</v>
      </c>
      <c r="Z605" s="361">
        <f t="shared" si="605"/>
        <v>0</v>
      </c>
      <c r="AA605" s="361">
        <f t="shared" si="605"/>
        <v>0</v>
      </c>
      <c r="AB605" s="361">
        <f t="shared" si="605"/>
        <v>0</v>
      </c>
      <c r="AC605" s="361">
        <f t="shared" si="605"/>
        <v>0</v>
      </c>
      <c r="AD605" s="361">
        <f t="shared" si="605"/>
        <v>0</v>
      </c>
      <c r="AE605" s="361">
        <f t="shared" si="605"/>
        <v>0</v>
      </c>
      <c r="AF605" s="361">
        <f t="shared" si="605"/>
        <v>0</v>
      </c>
      <c r="AG605" s="361">
        <f t="shared" si="605"/>
        <v>0</v>
      </c>
      <c r="AH605" s="361">
        <f t="shared" si="605"/>
        <v>0</v>
      </c>
      <c r="AI605" s="361">
        <f t="shared" si="605"/>
        <v>333814.8</v>
      </c>
      <c r="AJ605" s="361">
        <f t="shared" si="605"/>
        <v>954849.59</v>
      </c>
      <c r="AK605" s="361">
        <f t="shared" si="605"/>
        <v>441590.07999999996</v>
      </c>
      <c r="AL605" s="361">
        <f t="shared" si="605"/>
        <v>0</v>
      </c>
      <c r="AN605" s="390">
        <f>I605/'Приложение 1.1'!I603</f>
        <v>67.063849090726407</v>
      </c>
      <c r="AO605" s="390">
        <f t="shared" si="550"/>
        <v>1000.6671032834763</v>
      </c>
      <c r="AP605" s="390">
        <f t="shared" si="551"/>
        <v>878.63216080402003</v>
      </c>
      <c r="AQ605" s="390">
        <f t="shared" si="552"/>
        <v>622.60951188986235</v>
      </c>
      <c r="AR605" s="390" t="e">
        <f t="shared" si="553"/>
        <v>#DIV/0!</v>
      </c>
      <c r="AS605" s="390">
        <f t="shared" si="554"/>
        <v>1125.2883548983364</v>
      </c>
      <c r="AT605" s="390" t="e">
        <f t="shared" si="555"/>
        <v>#DIV/0!</v>
      </c>
      <c r="AU605" s="390">
        <f t="shared" si="556"/>
        <v>3455.5348927422597</v>
      </c>
      <c r="AV605" s="390" t="e">
        <f t="shared" si="557"/>
        <v>#DIV/0!</v>
      </c>
      <c r="AW605" s="390" t="e">
        <f t="shared" si="558"/>
        <v>#DIV/0!</v>
      </c>
      <c r="AX605" s="390" t="e">
        <f t="shared" si="559"/>
        <v>#DIV/0!</v>
      </c>
      <c r="AY605" s="390">
        <f>AI605/'Приложение 1.1'!J603</f>
        <v>21.2041491720077</v>
      </c>
      <c r="AZ605" s="390">
        <v>766.59</v>
      </c>
      <c r="BA605" s="390">
        <v>2173.62</v>
      </c>
      <c r="BB605" s="390">
        <v>891.36</v>
      </c>
      <c r="BC605" s="390">
        <v>860.72</v>
      </c>
      <c r="BD605" s="390">
        <v>1699.83</v>
      </c>
      <c r="BE605" s="390">
        <v>1134.04</v>
      </c>
      <c r="BF605" s="390">
        <v>2338035</v>
      </c>
      <c r="BG605" s="390">
        <f t="shared" si="560"/>
        <v>4644</v>
      </c>
      <c r="BH605" s="390">
        <v>9186</v>
      </c>
      <c r="BI605" s="390">
        <v>3559.09</v>
      </c>
      <c r="BJ605" s="390">
        <v>6295.55</v>
      </c>
      <c r="BK605" s="390">
        <f t="shared" si="561"/>
        <v>934101.09</v>
      </c>
      <c r="BL605" s="391" t="str">
        <f t="shared" si="562"/>
        <v xml:space="preserve"> </v>
      </c>
      <c r="BM605" s="391" t="str">
        <f t="shared" si="563"/>
        <v xml:space="preserve"> </v>
      </c>
      <c r="BN605" s="391" t="str">
        <f t="shared" si="564"/>
        <v xml:space="preserve"> </v>
      </c>
      <c r="BO605" s="391" t="str">
        <f t="shared" si="565"/>
        <v xml:space="preserve"> </v>
      </c>
      <c r="BP605" s="391" t="e">
        <f t="shared" si="566"/>
        <v>#DIV/0!</v>
      </c>
      <c r="BQ605" s="391" t="str">
        <f t="shared" si="567"/>
        <v xml:space="preserve"> </v>
      </c>
      <c r="BR605" s="391" t="e">
        <f t="shared" si="568"/>
        <v>#DIV/0!</v>
      </c>
      <c r="BS605" s="391" t="str">
        <f t="shared" si="569"/>
        <v xml:space="preserve"> </v>
      </c>
      <c r="BT605" s="391" t="e">
        <f t="shared" si="570"/>
        <v>#DIV/0!</v>
      </c>
      <c r="BU605" s="391" t="e">
        <f t="shared" si="571"/>
        <v>#DIV/0!</v>
      </c>
      <c r="BV605" s="391" t="e">
        <f t="shared" si="572"/>
        <v>#DIV/0!</v>
      </c>
      <c r="BW605" s="391" t="str">
        <f t="shared" si="573"/>
        <v xml:space="preserve"> </v>
      </c>
      <c r="BY605" s="388">
        <f t="shared" si="574"/>
        <v>3.0469750819987582</v>
      </c>
      <c r="BZ605" s="392">
        <f t="shared" si="575"/>
        <v>1.4091370874629983</v>
      </c>
      <c r="CA605" s="393">
        <f t="shared" si="576"/>
        <v>4280.4236834377116</v>
      </c>
      <c r="CB605" s="390">
        <f t="shared" si="577"/>
        <v>4852.9799999999996</v>
      </c>
      <c r="CC605" s="18" t="str">
        <f t="shared" si="578"/>
        <v xml:space="preserve"> </v>
      </c>
    </row>
    <row r="606" spans="1:82" s="26" customFormat="1" ht="15" customHeight="1">
      <c r="A606" s="443" t="s">
        <v>442</v>
      </c>
      <c r="B606" s="444"/>
      <c r="C606" s="444"/>
      <c r="D606" s="444"/>
      <c r="E606" s="444"/>
      <c r="F606" s="444"/>
      <c r="G606" s="444"/>
      <c r="H606" s="444"/>
      <c r="I606" s="444"/>
      <c r="J606" s="444"/>
      <c r="K606" s="444"/>
      <c r="L606" s="444"/>
      <c r="M606" s="444"/>
      <c r="N606" s="444"/>
      <c r="O606" s="444"/>
      <c r="P606" s="444"/>
      <c r="Q606" s="444"/>
      <c r="R606" s="444"/>
      <c r="S606" s="444"/>
      <c r="T606" s="444"/>
      <c r="U606" s="444"/>
      <c r="V606" s="444"/>
      <c r="W606" s="444"/>
      <c r="X606" s="444"/>
      <c r="Y606" s="444"/>
      <c r="Z606" s="444"/>
      <c r="AA606" s="444"/>
      <c r="AB606" s="444"/>
      <c r="AC606" s="444"/>
      <c r="AD606" s="444"/>
      <c r="AE606" s="444"/>
      <c r="AF606" s="444"/>
      <c r="AG606" s="444"/>
      <c r="AH606" s="444"/>
      <c r="AI606" s="444"/>
      <c r="AJ606" s="444"/>
      <c r="AK606" s="444"/>
      <c r="AL606" s="445"/>
      <c r="AN606" s="390" t="e">
        <f>I606/'Приложение 1.1'!I604</f>
        <v>#DIV/0!</v>
      </c>
      <c r="AO606" s="390" t="e">
        <f t="shared" si="550"/>
        <v>#DIV/0!</v>
      </c>
      <c r="AP606" s="390" t="e">
        <f t="shared" si="551"/>
        <v>#DIV/0!</v>
      </c>
      <c r="AQ606" s="390" t="e">
        <f t="shared" si="552"/>
        <v>#DIV/0!</v>
      </c>
      <c r="AR606" s="390" t="e">
        <f t="shared" si="553"/>
        <v>#DIV/0!</v>
      </c>
      <c r="AS606" s="390" t="e">
        <f t="shared" si="554"/>
        <v>#DIV/0!</v>
      </c>
      <c r="AT606" s="390" t="e">
        <f t="shared" si="555"/>
        <v>#DIV/0!</v>
      </c>
      <c r="AU606" s="390" t="e">
        <f t="shared" si="556"/>
        <v>#DIV/0!</v>
      </c>
      <c r="AV606" s="390" t="e">
        <f t="shared" si="557"/>
        <v>#DIV/0!</v>
      </c>
      <c r="AW606" s="390" t="e">
        <f t="shared" si="558"/>
        <v>#DIV/0!</v>
      </c>
      <c r="AX606" s="390" t="e">
        <f t="shared" si="559"/>
        <v>#DIV/0!</v>
      </c>
      <c r="AY606" s="390" t="e">
        <f>AI606/'Приложение 1.1'!J604</f>
        <v>#DIV/0!</v>
      </c>
      <c r="AZ606" s="390">
        <v>766.59</v>
      </c>
      <c r="BA606" s="390">
        <v>2173.62</v>
      </c>
      <c r="BB606" s="390">
        <v>891.36</v>
      </c>
      <c r="BC606" s="390">
        <v>860.72</v>
      </c>
      <c r="BD606" s="390">
        <v>1699.83</v>
      </c>
      <c r="BE606" s="390">
        <v>1134.04</v>
      </c>
      <c r="BF606" s="390">
        <v>2338035</v>
      </c>
      <c r="BG606" s="390">
        <f t="shared" si="560"/>
        <v>4644</v>
      </c>
      <c r="BH606" s="390">
        <v>9186</v>
      </c>
      <c r="BI606" s="390">
        <v>3559.09</v>
      </c>
      <c r="BJ606" s="390">
        <v>6295.55</v>
      </c>
      <c r="BK606" s="390">
        <f t="shared" si="561"/>
        <v>934101.09</v>
      </c>
      <c r="BL606" s="391" t="e">
        <f t="shared" si="562"/>
        <v>#DIV/0!</v>
      </c>
      <c r="BM606" s="391" t="e">
        <f t="shared" si="563"/>
        <v>#DIV/0!</v>
      </c>
      <c r="BN606" s="391" t="e">
        <f t="shared" si="564"/>
        <v>#DIV/0!</v>
      </c>
      <c r="BO606" s="391" t="e">
        <f t="shared" si="565"/>
        <v>#DIV/0!</v>
      </c>
      <c r="BP606" s="391" t="e">
        <f t="shared" si="566"/>
        <v>#DIV/0!</v>
      </c>
      <c r="BQ606" s="391" t="e">
        <f t="shared" si="567"/>
        <v>#DIV/0!</v>
      </c>
      <c r="BR606" s="391" t="e">
        <f t="shared" si="568"/>
        <v>#DIV/0!</v>
      </c>
      <c r="BS606" s="391" t="e">
        <f t="shared" si="569"/>
        <v>#DIV/0!</v>
      </c>
      <c r="BT606" s="391" t="e">
        <f t="shared" si="570"/>
        <v>#DIV/0!</v>
      </c>
      <c r="BU606" s="391" t="e">
        <f t="shared" si="571"/>
        <v>#DIV/0!</v>
      </c>
      <c r="BV606" s="391" t="e">
        <f t="shared" si="572"/>
        <v>#DIV/0!</v>
      </c>
      <c r="BW606" s="391" t="e">
        <f t="shared" si="573"/>
        <v>#DIV/0!</v>
      </c>
      <c r="BY606" s="388" t="e">
        <f t="shared" si="574"/>
        <v>#DIV/0!</v>
      </c>
      <c r="BZ606" s="392" t="e">
        <f t="shared" si="575"/>
        <v>#DIV/0!</v>
      </c>
      <c r="CA606" s="393" t="e">
        <f t="shared" si="576"/>
        <v>#DIV/0!</v>
      </c>
      <c r="CB606" s="390">
        <f t="shared" si="577"/>
        <v>4852.9799999999996</v>
      </c>
      <c r="CC606" s="18" t="e">
        <f t="shared" si="578"/>
        <v>#DIV/0!</v>
      </c>
    </row>
    <row r="607" spans="1:82" s="26" customFormat="1" ht="9" customHeight="1">
      <c r="A607" s="139">
        <v>216</v>
      </c>
      <c r="B607" s="354" t="s">
        <v>828</v>
      </c>
      <c r="C607" s="361">
        <v>1332.3</v>
      </c>
      <c r="D607" s="396"/>
      <c r="E607" s="361"/>
      <c r="F607" s="361"/>
      <c r="G607" s="184">
        <f>ROUND(X607+AJ607+AK607,2)</f>
        <v>2790457.31</v>
      </c>
      <c r="H607" s="361">
        <f>I607+K607+M607+O607+Q607+S607</f>
        <v>0</v>
      </c>
      <c r="I607" s="190">
        <v>0</v>
      </c>
      <c r="J607" s="190">
        <v>0</v>
      </c>
      <c r="K607" s="190">
        <v>0</v>
      </c>
      <c r="L607" s="190">
        <v>0</v>
      </c>
      <c r="M607" s="190">
        <v>0</v>
      </c>
      <c r="N607" s="361">
        <v>0</v>
      </c>
      <c r="O607" s="361">
        <v>0</v>
      </c>
      <c r="P607" s="361">
        <v>0</v>
      </c>
      <c r="Q607" s="361">
        <v>0</v>
      </c>
      <c r="R607" s="361">
        <v>0</v>
      </c>
      <c r="S607" s="361">
        <v>0</v>
      </c>
      <c r="T607" s="103">
        <v>0</v>
      </c>
      <c r="U607" s="361">
        <v>0</v>
      </c>
      <c r="V607" s="361" t="s">
        <v>976</v>
      </c>
      <c r="W607" s="41">
        <v>748.4</v>
      </c>
      <c r="X607" s="361">
        <v>2682311</v>
      </c>
      <c r="Y607" s="380">
        <v>0</v>
      </c>
      <c r="Z607" s="380">
        <v>0</v>
      </c>
      <c r="AA607" s="380">
        <v>0</v>
      </c>
      <c r="AB607" s="380">
        <v>0</v>
      </c>
      <c r="AC607" s="380">
        <v>0</v>
      </c>
      <c r="AD607" s="380">
        <v>0</v>
      </c>
      <c r="AE607" s="380">
        <v>0</v>
      </c>
      <c r="AF607" s="380">
        <v>0</v>
      </c>
      <c r="AG607" s="380">
        <v>0</v>
      </c>
      <c r="AH607" s="380">
        <v>0</v>
      </c>
      <c r="AI607" s="380">
        <v>0</v>
      </c>
      <c r="AJ607" s="380">
        <v>72097.539999999994</v>
      </c>
      <c r="AK607" s="380">
        <v>36048.769999999997</v>
      </c>
      <c r="AL607" s="380">
        <v>0</v>
      </c>
      <c r="AN607" s="390">
        <f>I607/'Приложение 1.1'!I605</f>
        <v>0</v>
      </c>
      <c r="AO607" s="390" t="e">
        <f t="shared" si="550"/>
        <v>#DIV/0!</v>
      </c>
      <c r="AP607" s="390" t="e">
        <f t="shared" si="551"/>
        <v>#DIV/0!</v>
      </c>
      <c r="AQ607" s="390" t="e">
        <f t="shared" si="552"/>
        <v>#DIV/0!</v>
      </c>
      <c r="AR607" s="390" t="e">
        <f t="shared" si="553"/>
        <v>#DIV/0!</v>
      </c>
      <c r="AS607" s="390" t="e">
        <f t="shared" si="554"/>
        <v>#DIV/0!</v>
      </c>
      <c r="AT607" s="390" t="e">
        <f t="shared" si="555"/>
        <v>#DIV/0!</v>
      </c>
      <c r="AU607" s="390">
        <f t="shared" si="556"/>
        <v>3584.0606627471943</v>
      </c>
      <c r="AV607" s="390" t="e">
        <f t="shared" si="557"/>
        <v>#DIV/0!</v>
      </c>
      <c r="AW607" s="390" t="e">
        <f t="shared" si="558"/>
        <v>#DIV/0!</v>
      </c>
      <c r="AX607" s="390" t="e">
        <f t="shared" si="559"/>
        <v>#DIV/0!</v>
      </c>
      <c r="AY607" s="390">
        <f>AI607/'Приложение 1.1'!J605</f>
        <v>0</v>
      </c>
      <c r="AZ607" s="390">
        <v>766.59</v>
      </c>
      <c r="BA607" s="390">
        <v>2173.62</v>
      </c>
      <c r="BB607" s="390">
        <v>891.36</v>
      </c>
      <c r="BC607" s="390">
        <v>860.72</v>
      </c>
      <c r="BD607" s="390">
        <v>1699.83</v>
      </c>
      <c r="BE607" s="390">
        <v>1134.04</v>
      </c>
      <c r="BF607" s="390">
        <v>2338035</v>
      </c>
      <c r="BG607" s="390">
        <f t="shared" si="560"/>
        <v>4644</v>
      </c>
      <c r="BH607" s="390">
        <v>9186</v>
      </c>
      <c r="BI607" s="390">
        <v>3559.09</v>
      </c>
      <c r="BJ607" s="390">
        <v>6295.55</v>
      </c>
      <c r="BK607" s="390">
        <f t="shared" si="561"/>
        <v>934101.09</v>
      </c>
      <c r="BL607" s="391" t="str">
        <f t="shared" si="562"/>
        <v xml:space="preserve"> </v>
      </c>
      <c r="BM607" s="391" t="e">
        <f t="shared" si="563"/>
        <v>#DIV/0!</v>
      </c>
      <c r="BN607" s="391" t="e">
        <f t="shared" si="564"/>
        <v>#DIV/0!</v>
      </c>
      <c r="BO607" s="391" t="e">
        <f t="shared" si="565"/>
        <v>#DIV/0!</v>
      </c>
      <c r="BP607" s="391" t="e">
        <f t="shared" si="566"/>
        <v>#DIV/0!</v>
      </c>
      <c r="BQ607" s="391" t="e">
        <f t="shared" si="567"/>
        <v>#DIV/0!</v>
      </c>
      <c r="BR607" s="391" t="e">
        <f t="shared" si="568"/>
        <v>#DIV/0!</v>
      </c>
      <c r="BS607" s="391" t="str">
        <f t="shared" si="569"/>
        <v xml:space="preserve"> </v>
      </c>
      <c r="BT607" s="391" t="e">
        <f t="shared" si="570"/>
        <v>#DIV/0!</v>
      </c>
      <c r="BU607" s="391" t="e">
        <f t="shared" si="571"/>
        <v>#DIV/0!</v>
      </c>
      <c r="BV607" s="391" t="e">
        <f t="shared" si="572"/>
        <v>#DIV/0!</v>
      </c>
      <c r="BW607" s="391" t="str">
        <f t="shared" si="573"/>
        <v xml:space="preserve"> </v>
      </c>
      <c r="BY607" s="388">
        <f t="shared" si="574"/>
        <v>2.5837177204477637</v>
      </c>
      <c r="BZ607" s="392">
        <f t="shared" si="575"/>
        <v>1.2918588602238819</v>
      </c>
      <c r="CA607" s="393">
        <f t="shared" si="576"/>
        <v>3728.56401656868</v>
      </c>
      <c r="CB607" s="390">
        <f t="shared" si="577"/>
        <v>4852.9799999999996</v>
      </c>
      <c r="CC607" s="18" t="str">
        <f t="shared" si="578"/>
        <v xml:space="preserve"> </v>
      </c>
    </row>
    <row r="608" spans="1:82" s="26" customFormat="1" ht="9" customHeight="1">
      <c r="A608" s="139">
        <v>217</v>
      </c>
      <c r="B608" s="354" t="s">
        <v>1207</v>
      </c>
      <c r="C608" s="361"/>
      <c r="D608" s="396"/>
      <c r="E608" s="361"/>
      <c r="F608" s="361"/>
      <c r="G608" s="184">
        <f>ROUND(X608+AJ608+AK608,2)</f>
        <v>3614183.96</v>
      </c>
      <c r="H608" s="361">
        <v>0</v>
      </c>
      <c r="I608" s="190">
        <v>0</v>
      </c>
      <c r="J608" s="190">
        <v>0</v>
      </c>
      <c r="K608" s="190">
        <v>0</v>
      </c>
      <c r="L608" s="190">
        <v>0</v>
      </c>
      <c r="M608" s="190">
        <v>0</v>
      </c>
      <c r="N608" s="361">
        <v>0</v>
      </c>
      <c r="O608" s="361">
        <v>0</v>
      </c>
      <c r="P608" s="361">
        <v>0</v>
      </c>
      <c r="Q608" s="361">
        <v>0</v>
      </c>
      <c r="R608" s="361">
        <v>0</v>
      </c>
      <c r="S608" s="361">
        <v>0</v>
      </c>
      <c r="T608" s="103">
        <v>0</v>
      </c>
      <c r="U608" s="361">
        <v>0</v>
      </c>
      <c r="V608" s="361" t="s">
        <v>976</v>
      </c>
      <c r="W608" s="41">
        <v>840</v>
      </c>
      <c r="X608" s="361">
        <v>3541036.8</v>
      </c>
      <c r="Y608" s="380">
        <v>0</v>
      </c>
      <c r="Z608" s="380">
        <v>0</v>
      </c>
      <c r="AA608" s="380">
        <v>0</v>
      </c>
      <c r="AB608" s="380">
        <v>0</v>
      </c>
      <c r="AC608" s="380">
        <v>0</v>
      </c>
      <c r="AD608" s="380">
        <v>0</v>
      </c>
      <c r="AE608" s="380">
        <v>0</v>
      </c>
      <c r="AF608" s="380">
        <v>0</v>
      </c>
      <c r="AG608" s="380">
        <v>0</v>
      </c>
      <c r="AH608" s="380">
        <v>0</v>
      </c>
      <c r="AI608" s="380">
        <v>0</v>
      </c>
      <c r="AJ608" s="380">
        <v>36917.24</v>
      </c>
      <c r="AK608" s="380">
        <v>36229.919999999998</v>
      </c>
      <c r="AL608" s="380">
        <v>0</v>
      </c>
      <c r="AN608" s="390">
        <f>I608/'Приложение 1.1'!I606</f>
        <v>0</v>
      </c>
      <c r="AO608" s="390" t="e">
        <f t="shared" si="550"/>
        <v>#DIV/0!</v>
      </c>
      <c r="AP608" s="390" t="e">
        <f t="shared" si="551"/>
        <v>#DIV/0!</v>
      </c>
      <c r="AQ608" s="390" t="e">
        <f t="shared" si="552"/>
        <v>#DIV/0!</v>
      </c>
      <c r="AR608" s="390" t="e">
        <f t="shared" si="553"/>
        <v>#DIV/0!</v>
      </c>
      <c r="AS608" s="390" t="e">
        <f t="shared" si="554"/>
        <v>#DIV/0!</v>
      </c>
      <c r="AT608" s="390" t="e">
        <f t="shared" si="555"/>
        <v>#DIV/0!</v>
      </c>
      <c r="AU608" s="390">
        <f t="shared" si="556"/>
        <v>4215.5199999999995</v>
      </c>
      <c r="AV608" s="390" t="e">
        <f t="shared" si="557"/>
        <v>#DIV/0!</v>
      </c>
      <c r="AW608" s="390" t="e">
        <f t="shared" si="558"/>
        <v>#DIV/0!</v>
      </c>
      <c r="AX608" s="390" t="e">
        <f t="shared" si="559"/>
        <v>#DIV/0!</v>
      </c>
      <c r="AY608" s="390">
        <f>AI608/'Приложение 1.1'!J606</f>
        <v>0</v>
      </c>
      <c r="AZ608" s="390">
        <v>766.59</v>
      </c>
      <c r="BA608" s="390">
        <v>2173.62</v>
      </c>
      <c r="BB608" s="390">
        <v>891.36</v>
      </c>
      <c r="BC608" s="390">
        <v>860.72</v>
      </c>
      <c r="BD608" s="390">
        <v>1699.83</v>
      </c>
      <c r="BE608" s="390">
        <v>1134.04</v>
      </c>
      <c r="BF608" s="390">
        <v>2338035</v>
      </c>
      <c r="BG608" s="390">
        <f t="shared" si="560"/>
        <v>4644</v>
      </c>
      <c r="BH608" s="390">
        <v>9186</v>
      </c>
      <c r="BI608" s="390">
        <v>3559.09</v>
      </c>
      <c r="BJ608" s="390">
        <v>6295.55</v>
      </c>
      <c r="BK608" s="390">
        <f t="shared" si="561"/>
        <v>934101.09</v>
      </c>
      <c r="BL608" s="391" t="str">
        <f t="shared" si="562"/>
        <v xml:space="preserve"> </v>
      </c>
      <c r="BM608" s="391" t="e">
        <f t="shared" si="563"/>
        <v>#DIV/0!</v>
      </c>
      <c r="BN608" s="391" t="e">
        <f t="shared" si="564"/>
        <v>#DIV/0!</v>
      </c>
      <c r="BO608" s="391" t="e">
        <f t="shared" si="565"/>
        <v>#DIV/0!</v>
      </c>
      <c r="BP608" s="391" t="e">
        <f t="shared" si="566"/>
        <v>#DIV/0!</v>
      </c>
      <c r="BQ608" s="391" t="e">
        <f t="shared" si="567"/>
        <v>#DIV/0!</v>
      </c>
      <c r="BR608" s="391" t="e">
        <f t="shared" si="568"/>
        <v>#DIV/0!</v>
      </c>
      <c r="BS608" s="391" t="str">
        <f t="shared" si="569"/>
        <v xml:space="preserve"> </v>
      </c>
      <c r="BT608" s="391" t="e">
        <f t="shared" si="570"/>
        <v>#DIV/0!</v>
      </c>
      <c r="BU608" s="391" t="e">
        <f t="shared" si="571"/>
        <v>#DIV/0!</v>
      </c>
      <c r="BV608" s="391" t="e">
        <f t="shared" si="572"/>
        <v>#DIV/0!</v>
      </c>
      <c r="BW608" s="391" t="str">
        <f t="shared" si="573"/>
        <v xml:space="preserve"> </v>
      </c>
      <c r="BY608" s="388">
        <f t="shared" si="574"/>
        <v>1.021454370020501</v>
      </c>
      <c r="BZ608" s="392">
        <f t="shared" si="575"/>
        <v>1.002437075726494</v>
      </c>
      <c r="CA608" s="393">
        <f t="shared" si="576"/>
        <v>4302.5999523809523</v>
      </c>
      <c r="CB608" s="390">
        <f t="shared" si="577"/>
        <v>4852.9799999999996</v>
      </c>
      <c r="CC608" s="18" t="str">
        <f t="shared" si="578"/>
        <v xml:space="preserve"> </v>
      </c>
    </row>
    <row r="609" spans="1:81" s="26" customFormat="1" ht="34.5" customHeight="1">
      <c r="A609" s="515" t="s">
        <v>443</v>
      </c>
      <c r="B609" s="515"/>
      <c r="C609" s="140">
        <f>SUM(C607)</f>
        <v>1332.3</v>
      </c>
      <c r="D609" s="415"/>
      <c r="E609" s="140"/>
      <c r="F609" s="140"/>
      <c r="G609" s="140">
        <f t="shared" ref="G609:U609" si="606">SUM(G607:G608)</f>
        <v>6404641.2699999996</v>
      </c>
      <c r="H609" s="140">
        <f t="shared" si="606"/>
        <v>0</v>
      </c>
      <c r="I609" s="140">
        <f t="shared" si="606"/>
        <v>0</v>
      </c>
      <c r="J609" s="140">
        <f t="shared" si="606"/>
        <v>0</v>
      </c>
      <c r="K609" s="140">
        <f t="shared" si="606"/>
        <v>0</v>
      </c>
      <c r="L609" s="140">
        <f t="shared" si="606"/>
        <v>0</v>
      </c>
      <c r="M609" s="140">
        <f t="shared" si="606"/>
        <v>0</v>
      </c>
      <c r="N609" s="140">
        <f t="shared" si="606"/>
        <v>0</v>
      </c>
      <c r="O609" s="140">
        <f t="shared" si="606"/>
        <v>0</v>
      </c>
      <c r="P609" s="140">
        <f t="shared" si="606"/>
        <v>0</v>
      </c>
      <c r="Q609" s="140">
        <f t="shared" si="606"/>
        <v>0</v>
      </c>
      <c r="R609" s="140">
        <f t="shared" si="606"/>
        <v>0</v>
      </c>
      <c r="S609" s="140">
        <f t="shared" si="606"/>
        <v>0</v>
      </c>
      <c r="T609" s="103">
        <f t="shared" si="606"/>
        <v>0</v>
      </c>
      <c r="U609" s="140">
        <f t="shared" si="606"/>
        <v>0</v>
      </c>
      <c r="V609" s="140" t="s">
        <v>388</v>
      </c>
      <c r="W609" s="140">
        <f t="shared" ref="W609:AL609" si="607">SUM(W607:W608)</f>
        <v>1588.4</v>
      </c>
      <c r="X609" s="140">
        <f t="shared" si="607"/>
        <v>6223347.7999999998</v>
      </c>
      <c r="Y609" s="140">
        <f t="shared" si="607"/>
        <v>0</v>
      </c>
      <c r="Z609" s="140">
        <f t="shared" si="607"/>
        <v>0</v>
      </c>
      <c r="AA609" s="140">
        <f t="shared" si="607"/>
        <v>0</v>
      </c>
      <c r="AB609" s="140">
        <f t="shared" si="607"/>
        <v>0</v>
      </c>
      <c r="AC609" s="140">
        <f t="shared" si="607"/>
        <v>0</v>
      </c>
      <c r="AD609" s="140">
        <f t="shared" si="607"/>
        <v>0</v>
      </c>
      <c r="AE609" s="140">
        <f t="shared" si="607"/>
        <v>0</v>
      </c>
      <c r="AF609" s="140">
        <f t="shared" si="607"/>
        <v>0</v>
      </c>
      <c r="AG609" s="140">
        <f t="shared" si="607"/>
        <v>0</v>
      </c>
      <c r="AH609" s="140">
        <f t="shared" si="607"/>
        <v>0</v>
      </c>
      <c r="AI609" s="140">
        <f t="shared" si="607"/>
        <v>0</v>
      </c>
      <c r="AJ609" s="140">
        <f t="shared" si="607"/>
        <v>109014.78</v>
      </c>
      <c r="AK609" s="140">
        <f t="shared" si="607"/>
        <v>72278.69</v>
      </c>
      <c r="AL609" s="140">
        <f t="shared" si="607"/>
        <v>0</v>
      </c>
      <c r="AN609" s="390">
        <f>I609/'Приложение 1.1'!I607</f>
        <v>0</v>
      </c>
      <c r="AO609" s="390" t="e">
        <f t="shared" si="550"/>
        <v>#DIV/0!</v>
      </c>
      <c r="AP609" s="390" t="e">
        <f t="shared" si="551"/>
        <v>#DIV/0!</v>
      </c>
      <c r="AQ609" s="390" t="e">
        <f t="shared" si="552"/>
        <v>#DIV/0!</v>
      </c>
      <c r="AR609" s="390" t="e">
        <f t="shared" si="553"/>
        <v>#DIV/0!</v>
      </c>
      <c r="AS609" s="390" t="e">
        <f t="shared" si="554"/>
        <v>#DIV/0!</v>
      </c>
      <c r="AT609" s="390" t="e">
        <f t="shared" si="555"/>
        <v>#DIV/0!</v>
      </c>
      <c r="AU609" s="390">
        <f t="shared" si="556"/>
        <v>3917.9978594812387</v>
      </c>
      <c r="AV609" s="390" t="e">
        <f t="shared" si="557"/>
        <v>#DIV/0!</v>
      </c>
      <c r="AW609" s="390" t="e">
        <f t="shared" si="558"/>
        <v>#DIV/0!</v>
      </c>
      <c r="AX609" s="390" t="e">
        <f t="shared" si="559"/>
        <v>#DIV/0!</v>
      </c>
      <c r="AY609" s="390">
        <f>AI609/'Приложение 1.1'!J607</f>
        <v>0</v>
      </c>
      <c r="AZ609" s="390">
        <v>766.59</v>
      </c>
      <c r="BA609" s="390">
        <v>2173.62</v>
      </c>
      <c r="BB609" s="390">
        <v>891.36</v>
      </c>
      <c r="BC609" s="390">
        <v>860.72</v>
      </c>
      <c r="BD609" s="390">
        <v>1699.83</v>
      </c>
      <c r="BE609" s="390">
        <v>1134.04</v>
      </c>
      <c r="BF609" s="390">
        <v>2338035</v>
      </c>
      <c r="BG609" s="390">
        <f t="shared" si="560"/>
        <v>4644</v>
      </c>
      <c r="BH609" s="390">
        <v>9186</v>
      </c>
      <c r="BI609" s="390">
        <v>3559.09</v>
      </c>
      <c r="BJ609" s="390">
        <v>6295.55</v>
      </c>
      <c r="BK609" s="390">
        <f t="shared" si="561"/>
        <v>934101.09</v>
      </c>
      <c r="BL609" s="391" t="str">
        <f t="shared" si="562"/>
        <v xml:space="preserve"> </v>
      </c>
      <c r="BM609" s="391" t="e">
        <f t="shared" si="563"/>
        <v>#DIV/0!</v>
      </c>
      <c r="BN609" s="391" t="e">
        <f t="shared" si="564"/>
        <v>#DIV/0!</v>
      </c>
      <c r="BO609" s="391" t="e">
        <f t="shared" si="565"/>
        <v>#DIV/0!</v>
      </c>
      <c r="BP609" s="391" t="e">
        <f t="shared" si="566"/>
        <v>#DIV/0!</v>
      </c>
      <c r="BQ609" s="391" t="e">
        <f t="shared" si="567"/>
        <v>#DIV/0!</v>
      </c>
      <c r="BR609" s="391" t="e">
        <f t="shared" si="568"/>
        <v>#DIV/0!</v>
      </c>
      <c r="BS609" s="391" t="str">
        <f t="shared" si="569"/>
        <v xml:space="preserve"> </v>
      </c>
      <c r="BT609" s="391" t="e">
        <f t="shared" si="570"/>
        <v>#DIV/0!</v>
      </c>
      <c r="BU609" s="391" t="e">
        <f t="shared" si="571"/>
        <v>#DIV/0!</v>
      </c>
      <c r="BV609" s="391" t="e">
        <f t="shared" si="572"/>
        <v>#DIV/0!</v>
      </c>
      <c r="BW609" s="391" t="str">
        <f t="shared" si="573"/>
        <v xml:space="preserve"> </v>
      </c>
      <c r="BY609" s="388">
        <f t="shared" si="574"/>
        <v>1.7021215616030907</v>
      </c>
      <c r="BZ609" s="392">
        <f t="shared" si="575"/>
        <v>1.1285361186201146</v>
      </c>
      <c r="CA609" s="393">
        <f t="shared" si="576"/>
        <v>4032.1337635356326</v>
      </c>
      <c r="CB609" s="390">
        <f t="shared" si="577"/>
        <v>4852.9799999999996</v>
      </c>
      <c r="CC609" s="18" t="str">
        <f t="shared" si="578"/>
        <v xml:space="preserve"> </v>
      </c>
    </row>
    <row r="610" spans="1:81" s="26" customFormat="1" ht="14.25" customHeight="1">
      <c r="A610" s="443" t="s">
        <v>394</v>
      </c>
      <c r="B610" s="444"/>
      <c r="C610" s="444"/>
      <c r="D610" s="444"/>
      <c r="E610" s="444"/>
      <c r="F610" s="444"/>
      <c r="G610" s="444"/>
      <c r="H610" s="444"/>
      <c r="I610" s="444"/>
      <c r="J610" s="444"/>
      <c r="K610" s="444"/>
      <c r="L610" s="444"/>
      <c r="M610" s="444"/>
      <c r="N610" s="444"/>
      <c r="O610" s="444"/>
      <c r="P610" s="444"/>
      <c r="Q610" s="444"/>
      <c r="R610" s="444"/>
      <c r="S610" s="444"/>
      <c r="T610" s="444"/>
      <c r="U610" s="444"/>
      <c r="V610" s="444"/>
      <c r="W610" s="444"/>
      <c r="X610" s="444"/>
      <c r="Y610" s="444"/>
      <c r="Z610" s="444"/>
      <c r="AA610" s="444"/>
      <c r="AB610" s="444"/>
      <c r="AC610" s="444"/>
      <c r="AD610" s="444"/>
      <c r="AE610" s="444"/>
      <c r="AF610" s="444"/>
      <c r="AG610" s="444"/>
      <c r="AH610" s="444"/>
      <c r="AI610" s="444"/>
      <c r="AJ610" s="444"/>
      <c r="AK610" s="444"/>
      <c r="AL610" s="445"/>
      <c r="AN610" s="390" t="e">
        <f>I610/'Приложение 1.1'!I608</f>
        <v>#DIV/0!</v>
      </c>
      <c r="AO610" s="390" t="e">
        <f t="shared" si="550"/>
        <v>#DIV/0!</v>
      </c>
      <c r="AP610" s="390" t="e">
        <f t="shared" si="551"/>
        <v>#DIV/0!</v>
      </c>
      <c r="AQ610" s="390" t="e">
        <f t="shared" si="552"/>
        <v>#DIV/0!</v>
      </c>
      <c r="AR610" s="390" t="e">
        <f t="shared" si="553"/>
        <v>#DIV/0!</v>
      </c>
      <c r="AS610" s="390" t="e">
        <f t="shared" si="554"/>
        <v>#DIV/0!</v>
      </c>
      <c r="AT610" s="390" t="e">
        <f t="shared" si="555"/>
        <v>#DIV/0!</v>
      </c>
      <c r="AU610" s="390" t="e">
        <f t="shared" si="556"/>
        <v>#DIV/0!</v>
      </c>
      <c r="AV610" s="390" t="e">
        <f t="shared" si="557"/>
        <v>#DIV/0!</v>
      </c>
      <c r="AW610" s="390" t="e">
        <f t="shared" si="558"/>
        <v>#DIV/0!</v>
      </c>
      <c r="AX610" s="390" t="e">
        <f t="shared" si="559"/>
        <v>#DIV/0!</v>
      </c>
      <c r="AY610" s="390" t="e">
        <f>AI610/'Приложение 1.1'!J608</f>
        <v>#DIV/0!</v>
      </c>
      <c r="AZ610" s="390">
        <v>766.59</v>
      </c>
      <c r="BA610" s="390">
        <v>2173.62</v>
      </c>
      <c r="BB610" s="390">
        <v>891.36</v>
      </c>
      <c r="BC610" s="390">
        <v>860.72</v>
      </c>
      <c r="BD610" s="390">
        <v>1699.83</v>
      </c>
      <c r="BE610" s="390">
        <v>1134.04</v>
      </c>
      <c r="BF610" s="390">
        <v>2338035</v>
      </c>
      <c r="BG610" s="390">
        <f t="shared" si="560"/>
        <v>4644</v>
      </c>
      <c r="BH610" s="390">
        <v>9186</v>
      </c>
      <c r="BI610" s="390">
        <v>3559.09</v>
      </c>
      <c r="BJ610" s="390">
        <v>6295.55</v>
      </c>
      <c r="BK610" s="390">
        <f t="shared" si="561"/>
        <v>934101.09</v>
      </c>
      <c r="BL610" s="391" t="e">
        <f t="shared" si="562"/>
        <v>#DIV/0!</v>
      </c>
      <c r="BM610" s="391" t="e">
        <f t="shared" si="563"/>
        <v>#DIV/0!</v>
      </c>
      <c r="BN610" s="391" t="e">
        <f t="shared" si="564"/>
        <v>#DIV/0!</v>
      </c>
      <c r="BO610" s="391" t="e">
        <f t="shared" si="565"/>
        <v>#DIV/0!</v>
      </c>
      <c r="BP610" s="391" t="e">
        <f t="shared" si="566"/>
        <v>#DIV/0!</v>
      </c>
      <c r="BQ610" s="391" t="e">
        <f t="shared" si="567"/>
        <v>#DIV/0!</v>
      </c>
      <c r="BR610" s="391" t="e">
        <f t="shared" si="568"/>
        <v>#DIV/0!</v>
      </c>
      <c r="BS610" s="391" t="e">
        <f t="shared" si="569"/>
        <v>#DIV/0!</v>
      </c>
      <c r="BT610" s="391" t="e">
        <f t="shared" si="570"/>
        <v>#DIV/0!</v>
      </c>
      <c r="BU610" s="391" t="e">
        <f t="shared" si="571"/>
        <v>#DIV/0!</v>
      </c>
      <c r="BV610" s="391" t="e">
        <f t="shared" si="572"/>
        <v>#DIV/0!</v>
      </c>
      <c r="BW610" s="391" t="e">
        <f t="shared" si="573"/>
        <v>#DIV/0!</v>
      </c>
      <c r="BY610" s="388" t="e">
        <f t="shared" si="574"/>
        <v>#DIV/0!</v>
      </c>
      <c r="BZ610" s="392" t="e">
        <f t="shared" si="575"/>
        <v>#DIV/0!</v>
      </c>
      <c r="CA610" s="393" t="e">
        <f t="shared" si="576"/>
        <v>#DIV/0!</v>
      </c>
      <c r="CB610" s="390">
        <f t="shared" si="577"/>
        <v>4852.9799999999996</v>
      </c>
      <c r="CC610" s="18" t="e">
        <f t="shared" si="578"/>
        <v>#DIV/0!</v>
      </c>
    </row>
    <row r="611" spans="1:81" s="26" customFormat="1" ht="9" customHeight="1">
      <c r="A611" s="139">
        <v>218</v>
      </c>
      <c r="B611" s="354" t="s">
        <v>829</v>
      </c>
      <c r="C611" s="361">
        <v>887.8</v>
      </c>
      <c r="D611" s="396"/>
      <c r="E611" s="361"/>
      <c r="F611" s="361"/>
      <c r="G611" s="184">
        <f>ROUND(X611+AJ611+AK611,2)</f>
        <v>2068745.8</v>
      </c>
      <c r="H611" s="361">
        <f>I611+K611+M611+O611+Q611+S611</f>
        <v>0</v>
      </c>
      <c r="I611" s="190">
        <v>0</v>
      </c>
      <c r="J611" s="190">
        <v>0</v>
      </c>
      <c r="K611" s="190">
        <v>0</v>
      </c>
      <c r="L611" s="190">
        <v>0</v>
      </c>
      <c r="M611" s="190">
        <v>0</v>
      </c>
      <c r="N611" s="361">
        <v>0</v>
      </c>
      <c r="O611" s="361">
        <v>0</v>
      </c>
      <c r="P611" s="361">
        <v>0</v>
      </c>
      <c r="Q611" s="361">
        <v>0</v>
      </c>
      <c r="R611" s="361">
        <v>0</v>
      </c>
      <c r="S611" s="361">
        <v>0</v>
      </c>
      <c r="T611" s="103">
        <v>0</v>
      </c>
      <c r="U611" s="361">
        <v>0</v>
      </c>
      <c r="V611" s="361" t="s">
        <v>975</v>
      </c>
      <c r="W611" s="19">
        <v>696.76</v>
      </c>
      <c r="X611" s="361">
        <v>2002247.6</v>
      </c>
      <c r="Y611" s="380">
        <v>0</v>
      </c>
      <c r="Z611" s="380">
        <v>0</v>
      </c>
      <c r="AA611" s="380">
        <v>0</v>
      </c>
      <c r="AB611" s="380">
        <v>0</v>
      </c>
      <c r="AC611" s="380">
        <v>0</v>
      </c>
      <c r="AD611" s="380">
        <v>0</v>
      </c>
      <c r="AE611" s="380">
        <v>0</v>
      </c>
      <c r="AF611" s="380">
        <v>0</v>
      </c>
      <c r="AG611" s="380">
        <v>0</v>
      </c>
      <c r="AH611" s="380">
        <v>0</v>
      </c>
      <c r="AI611" s="380">
        <v>0</v>
      </c>
      <c r="AJ611" s="380">
        <v>46269.73</v>
      </c>
      <c r="AK611" s="380">
        <v>20228.47</v>
      </c>
      <c r="AL611" s="380">
        <v>0</v>
      </c>
      <c r="AN611" s="390">
        <f>I611/'Приложение 1.1'!I609</f>
        <v>0</v>
      </c>
      <c r="AO611" s="390" t="e">
        <f t="shared" si="550"/>
        <v>#DIV/0!</v>
      </c>
      <c r="AP611" s="390" t="e">
        <f t="shared" si="551"/>
        <v>#DIV/0!</v>
      </c>
      <c r="AQ611" s="390" t="e">
        <f t="shared" si="552"/>
        <v>#DIV/0!</v>
      </c>
      <c r="AR611" s="390" t="e">
        <f t="shared" si="553"/>
        <v>#DIV/0!</v>
      </c>
      <c r="AS611" s="390" t="e">
        <f t="shared" si="554"/>
        <v>#DIV/0!</v>
      </c>
      <c r="AT611" s="390" t="e">
        <f t="shared" si="555"/>
        <v>#DIV/0!</v>
      </c>
      <c r="AU611" s="390">
        <f t="shared" si="556"/>
        <v>2873.6546300017226</v>
      </c>
      <c r="AV611" s="390" t="e">
        <f t="shared" si="557"/>
        <v>#DIV/0!</v>
      </c>
      <c r="AW611" s="390" t="e">
        <f t="shared" si="558"/>
        <v>#DIV/0!</v>
      </c>
      <c r="AX611" s="390" t="e">
        <f t="shared" si="559"/>
        <v>#DIV/0!</v>
      </c>
      <c r="AY611" s="390">
        <f>AI611/'Приложение 1.1'!J609</f>
        <v>0</v>
      </c>
      <c r="AZ611" s="390">
        <v>766.59</v>
      </c>
      <c r="BA611" s="390">
        <v>2173.62</v>
      </c>
      <c r="BB611" s="390">
        <v>891.36</v>
      </c>
      <c r="BC611" s="390">
        <v>860.72</v>
      </c>
      <c r="BD611" s="390">
        <v>1699.83</v>
      </c>
      <c r="BE611" s="390">
        <v>1134.04</v>
      </c>
      <c r="BF611" s="390">
        <v>2338035</v>
      </c>
      <c r="BG611" s="390">
        <f t="shared" si="560"/>
        <v>4837.9799999999996</v>
      </c>
      <c r="BH611" s="390">
        <v>9186</v>
      </c>
      <c r="BI611" s="390">
        <v>3559.09</v>
      </c>
      <c r="BJ611" s="390">
        <v>6295.55</v>
      </c>
      <c r="BK611" s="390">
        <f t="shared" si="561"/>
        <v>934101.09</v>
      </c>
      <c r="BL611" s="391" t="str">
        <f t="shared" si="562"/>
        <v xml:space="preserve"> </v>
      </c>
      <c r="BM611" s="391" t="e">
        <f t="shared" si="563"/>
        <v>#DIV/0!</v>
      </c>
      <c r="BN611" s="391" t="e">
        <f t="shared" si="564"/>
        <v>#DIV/0!</v>
      </c>
      <c r="BO611" s="391" t="e">
        <f t="shared" si="565"/>
        <v>#DIV/0!</v>
      </c>
      <c r="BP611" s="391" t="e">
        <f t="shared" si="566"/>
        <v>#DIV/0!</v>
      </c>
      <c r="BQ611" s="391" t="e">
        <f t="shared" si="567"/>
        <v>#DIV/0!</v>
      </c>
      <c r="BR611" s="391" t="e">
        <f t="shared" si="568"/>
        <v>#DIV/0!</v>
      </c>
      <c r="BS611" s="391" t="str">
        <f t="shared" si="569"/>
        <v xml:space="preserve"> </v>
      </c>
      <c r="BT611" s="391" t="e">
        <f t="shared" si="570"/>
        <v>#DIV/0!</v>
      </c>
      <c r="BU611" s="391" t="e">
        <f t="shared" si="571"/>
        <v>#DIV/0!</v>
      </c>
      <c r="BV611" s="391" t="e">
        <f t="shared" si="572"/>
        <v>#DIV/0!</v>
      </c>
      <c r="BW611" s="391" t="str">
        <f t="shared" si="573"/>
        <v xml:space="preserve"> </v>
      </c>
      <c r="BY611" s="388">
        <f t="shared" si="574"/>
        <v>2.2366078036267192</v>
      </c>
      <c r="BZ611" s="392">
        <f t="shared" si="575"/>
        <v>0.97781322383832747</v>
      </c>
      <c r="CA611" s="393">
        <f t="shared" si="576"/>
        <v>2969.0938056145587</v>
      </c>
      <c r="CB611" s="390">
        <f t="shared" si="577"/>
        <v>5055.6899999999996</v>
      </c>
      <c r="CC611" s="18" t="str">
        <f t="shared" si="578"/>
        <v xml:space="preserve"> </v>
      </c>
    </row>
    <row r="612" spans="1:81" s="26" customFormat="1" ht="9" customHeight="1">
      <c r="A612" s="139">
        <v>219</v>
      </c>
      <c r="B612" s="354" t="s">
        <v>830</v>
      </c>
      <c r="C612" s="361">
        <v>581.79999999999995</v>
      </c>
      <c r="D612" s="396"/>
      <c r="E612" s="361"/>
      <c r="F612" s="361"/>
      <c r="G612" s="184">
        <f>ROUND(X612+AJ612+AK612,2)</f>
        <v>1697426.94</v>
      </c>
      <c r="H612" s="361">
        <f>I612+K612+M612+O612+Q612+S612</f>
        <v>0</v>
      </c>
      <c r="I612" s="190">
        <v>0</v>
      </c>
      <c r="J612" s="190">
        <v>0</v>
      </c>
      <c r="K612" s="190">
        <v>0</v>
      </c>
      <c r="L612" s="190">
        <v>0</v>
      </c>
      <c r="M612" s="190">
        <v>0</v>
      </c>
      <c r="N612" s="361">
        <v>0</v>
      </c>
      <c r="O612" s="361">
        <v>0</v>
      </c>
      <c r="P612" s="361">
        <v>0</v>
      </c>
      <c r="Q612" s="361">
        <v>0</v>
      </c>
      <c r="R612" s="361">
        <v>0</v>
      </c>
      <c r="S612" s="361">
        <v>0</v>
      </c>
      <c r="T612" s="103">
        <v>0</v>
      </c>
      <c r="U612" s="361">
        <v>0</v>
      </c>
      <c r="V612" s="361" t="s">
        <v>975</v>
      </c>
      <c r="W612" s="19">
        <v>446.86</v>
      </c>
      <c r="X612" s="361">
        <v>1630928.74</v>
      </c>
      <c r="Y612" s="380">
        <v>0</v>
      </c>
      <c r="Z612" s="380">
        <v>0</v>
      </c>
      <c r="AA612" s="380">
        <v>0</v>
      </c>
      <c r="AB612" s="380">
        <v>0</v>
      </c>
      <c r="AC612" s="380">
        <v>0</v>
      </c>
      <c r="AD612" s="380">
        <v>0</v>
      </c>
      <c r="AE612" s="380">
        <v>0</v>
      </c>
      <c r="AF612" s="380">
        <v>0</v>
      </c>
      <c r="AG612" s="380">
        <v>0</v>
      </c>
      <c r="AH612" s="380">
        <v>0</v>
      </c>
      <c r="AI612" s="380">
        <v>0</v>
      </c>
      <c r="AJ612" s="380">
        <v>46269.73</v>
      </c>
      <c r="AK612" s="380">
        <v>20228.47</v>
      </c>
      <c r="AL612" s="380">
        <v>0</v>
      </c>
      <c r="AN612" s="390">
        <f>I612/'Приложение 1.1'!I610</f>
        <v>0</v>
      </c>
      <c r="AO612" s="390" t="e">
        <f t="shared" si="550"/>
        <v>#DIV/0!</v>
      </c>
      <c r="AP612" s="390" t="e">
        <f t="shared" si="551"/>
        <v>#DIV/0!</v>
      </c>
      <c r="AQ612" s="390" t="e">
        <f t="shared" si="552"/>
        <v>#DIV/0!</v>
      </c>
      <c r="AR612" s="390" t="e">
        <f t="shared" si="553"/>
        <v>#DIV/0!</v>
      </c>
      <c r="AS612" s="390" t="e">
        <f t="shared" si="554"/>
        <v>#DIV/0!</v>
      </c>
      <c r="AT612" s="390" t="e">
        <f t="shared" si="555"/>
        <v>#DIV/0!</v>
      </c>
      <c r="AU612" s="390">
        <f t="shared" si="556"/>
        <v>3649.75325605335</v>
      </c>
      <c r="AV612" s="390" t="e">
        <f t="shared" si="557"/>
        <v>#DIV/0!</v>
      </c>
      <c r="AW612" s="390" t="e">
        <f t="shared" si="558"/>
        <v>#DIV/0!</v>
      </c>
      <c r="AX612" s="390" t="e">
        <f t="shared" si="559"/>
        <v>#DIV/0!</v>
      </c>
      <c r="AY612" s="390">
        <f>AI612/'Приложение 1.1'!J610</f>
        <v>0</v>
      </c>
      <c r="AZ612" s="390">
        <v>766.59</v>
      </c>
      <c r="BA612" s="390">
        <v>2173.62</v>
      </c>
      <c r="BB612" s="390">
        <v>891.36</v>
      </c>
      <c r="BC612" s="390">
        <v>860.72</v>
      </c>
      <c r="BD612" s="390">
        <v>1699.83</v>
      </c>
      <c r="BE612" s="390">
        <v>1134.04</v>
      </c>
      <c r="BF612" s="390">
        <v>2338035</v>
      </c>
      <c r="BG612" s="390">
        <f t="shared" si="560"/>
        <v>4837.9799999999996</v>
      </c>
      <c r="BH612" s="390">
        <v>9186</v>
      </c>
      <c r="BI612" s="390">
        <v>3559.09</v>
      </c>
      <c r="BJ612" s="390">
        <v>6295.55</v>
      </c>
      <c r="BK612" s="390">
        <f t="shared" si="561"/>
        <v>934101.09</v>
      </c>
      <c r="BL612" s="391" t="str">
        <f t="shared" si="562"/>
        <v xml:space="preserve"> </v>
      </c>
      <c r="BM612" s="391" t="e">
        <f t="shared" si="563"/>
        <v>#DIV/0!</v>
      </c>
      <c r="BN612" s="391" t="e">
        <f t="shared" si="564"/>
        <v>#DIV/0!</v>
      </c>
      <c r="BO612" s="391" t="e">
        <f t="shared" si="565"/>
        <v>#DIV/0!</v>
      </c>
      <c r="BP612" s="391" t="e">
        <f t="shared" si="566"/>
        <v>#DIV/0!</v>
      </c>
      <c r="BQ612" s="391" t="e">
        <f t="shared" si="567"/>
        <v>#DIV/0!</v>
      </c>
      <c r="BR612" s="391" t="e">
        <f t="shared" si="568"/>
        <v>#DIV/0!</v>
      </c>
      <c r="BS612" s="391" t="str">
        <f t="shared" si="569"/>
        <v xml:space="preserve"> </v>
      </c>
      <c r="BT612" s="391" t="e">
        <f t="shared" si="570"/>
        <v>#DIV/0!</v>
      </c>
      <c r="BU612" s="391" t="e">
        <f t="shared" si="571"/>
        <v>#DIV/0!</v>
      </c>
      <c r="BV612" s="391" t="e">
        <f t="shared" si="572"/>
        <v>#DIV/0!</v>
      </c>
      <c r="BW612" s="391" t="str">
        <f t="shared" si="573"/>
        <v xml:space="preserve"> </v>
      </c>
      <c r="BY612" s="388">
        <f t="shared" si="574"/>
        <v>2.7258746111334844</v>
      </c>
      <c r="BZ612" s="392">
        <f t="shared" si="575"/>
        <v>1.191713735850098</v>
      </c>
      <c r="CA612" s="393">
        <f t="shared" si="576"/>
        <v>3798.5654119858568</v>
      </c>
      <c r="CB612" s="390">
        <f t="shared" si="577"/>
        <v>5055.6899999999996</v>
      </c>
      <c r="CC612" s="18" t="str">
        <f t="shared" si="578"/>
        <v xml:space="preserve"> </v>
      </c>
    </row>
    <row r="613" spans="1:81" s="26" customFormat="1" ht="9" customHeight="1">
      <c r="A613" s="139">
        <v>220</v>
      </c>
      <c r="B613" s="354" t="s">
        <v>1233</v>
      </c>
      <c r="C613" s="361"/>
      <c r="D613" s="396"/>
      <c r="E613" s="361"/>
      <c r="F613" s="361"/>
      <c r="G613" s="184">
        <f>ROUND(Z613+AB613+AK613,2)</f>
        <v>758726</v>
      </c>
      <c r="H613" s="361">
        <v>0</v>
      </c>
      <c r="I613" s="190">
        <v>0</v>
      </c>
      <c r="J613" s="190">
        <v>0</v>
      </c>
      <c r="K613" s="190">
        <v>0</v>
      </c>
      <c r="L613" s="190">
        <v>0</v>
      </c>
      <c r="M613" s="190">
        <v>0</v>
      </c>
      <c r="N613" s="361">
        <v>0</v>
      </c>
      <c r="O613" s="361">
        <v>0</v>
      </c>
      <c r="P613" s="361">
        <v>0</v>
      </c>
      <c r="Q613" s="361">
        <v>0</v>
      </c>
      <c r="R613" s="361">
        <v>0</v>
      </c>
      <c r="S613" s="361">
        <v>0</v>
      </c>
      <c r="T613" s="103">
        <v>0</v>
      </c>
      <c r="U613" s="361">
        <v>0</v>
      </c>
      <c r="V613" s="361"/>
      <c r="W613" s="41">
        <v>0</v>
      </c>
      <c r="X613" s="361">
        <v>0</v>
      </c>
      <c r="Y613" s="380">
        <v>1121.4000000000001</v>
      </c>
      <c r="Z613" s="380">
        <v>605182</v>
      </c>
      <c r="AA613" s="380">
        <v>2872.4</v>
      </c>
      <c r="AB613" s="380">
        <v>153544</v>
      </c>
      <c r="AC613" s="380">
        <v>0</v>
      </c>
      <c r="AD613" s="380">
        <v>0</v>
      </c>
      <c r="AE613" s="380">
        <v>0</v>
      </c>
      <c r="AF613" s="380">
        <v>0</v>
      </c>
      <c r="AG613" s="380">
        <v>0</v>
      </c>
      <c r="AH613" s="380">
        <v>0</v>
      </c>
      <c r="AI613" s="380">
        <v>0</v>
      </c>
      <c r="AJ613" s="380">
        <v>0</v>
      </c>
      <c r="AK613" s="380">
        <v>0</v>
      </c>
      <c r="AL613" s="380">
        <v>0</v>
      </c>
      <c r="AM613" s="26" t="s">
        <v>1067</v>
      </c>
      <c r="AN613" s="390">
        <f>I613/'Приложение 1.1'!I611</f>
        <v>0</v>
      </c>
      <c r="AO613" s="390" t="e">
        <f t="shared" si="550"/>
        <v>#DIV/0!</v>
      </c>
      <c r="AP613" s="390" t="e">
        <f t="shared" si="551"/>
        <v>#DIV/0!</v>
      </c>
      <c r="AQ613" s="390" t="e">
        <f t="shared" si="552"/>
        <v>#DIV/0!</v>
      </c>
      <c r="AR613" s="390" t="e">
        <f t="shared" si="553"/>
        <v>#DIV/0!</v>
      </c>
      <c r="AS613" s="390" t="e">
        <f t="shared" si="554"/>
        <v>#DIV/0!</v>
      </c>
      <c r="AT613" s="390" t="e">
        <f t="shared" si="555"/>
        <v>#DIV/0!</v>
      </c>
      <c r="AU613" s="390" t="e">
        <f t="shared" si="556"/>
        <v>#DIV/0!</v>
      </c>
      <c r="AV613" s="390">
        <f t="shared" si="557"/>
        <v>539.66648831817372</v>
      </c>
      <c r="AW613" s="390">
        <f t="shared" si="558"/>
        <v>53.454950563988298</v>
      </c>
      <c r="AX613" s="390" t="e">
        <f t="shared" si="559"/>
        <v>#DIV/0!</v>
      </c>
      <c r="AY613" s="390">
        <f>AI613/'Приложение 1.1'!J611</f>
        <v>0</v>
      </c>
      <c r="AZ613" s="390">
        <v>766.59</v>
      </c>
      <c r="BA613" s="390">
        <v>2173.62</v>
      </c>
      <c r="BB613" s="390">
        <v>891.36</v>
      </c>
      <c r="BC613" s="390">
        <v>860.72</v>
      </c>
      <c r="BD613" s="390">
        <v>1699.83</v>
      </c>
      <c r="BE613" s="390">
        <v>1134.04</v>
      </c>
      <c r="BF613" s="390">
        <v>2338035</v>
      </c>
      <c r="BG613" s="390">
        <f t="shared" si="560"/>
        <v>4644</v>
      </c>
      <c r="BH613" s="390">
        <v>9186</v>
      </c>
      <c r="BI613" s="390">
        <v>3559.09</v>
      </c>
      <c r="BJ613" s="390">
        <v>6295.55</v>
      </c>
      <c r="BK613" s="390">
        <f t="shared" si="561"/>
        <v>934101.09</v>
      </c>
      <c r="BL613" s="391" t="str">
        <f t="shared" si="562"/>
        <v xml:space="preserve"> </v>
      </c>
      <c r="BM613" s="391" t="e">
        <f t="shared" si="563"/>
        <v>#DIV/0!</v>
      </c>
      <c r="BN613" s="391" t="e">
        <f t="shared" si="564"/>
        <v>#DIV/0!</v>
      </c>
      <c r="BO613" s="391" t="e">
        <f t="shared" si="565"/>
        <v>#DIV/0!</v>
      </c>
      <c r="BP613" s="391" t="e">
        <f t="shared" si="566"/>
        <v>#DIV/0!</v>
      </c>
      <c r="BQ613" s="391" t="e">
        <f t="shared" si="567"/>
        <v>#DIV/0!</v>
      </c>
      <c r="BR613" s="391" t="e">
        <f t="shared" si="568"/>
        <v>#DIV/0!</v>
      </c>
      <c r="BS613" s="391" t="e">
        <f t="shared" si="569"/>
        <v>#DIV/0!</v>
      </c>
      <c r="BT613" s="391" t="str">
        <f t="shared" si="570"/>
        <v xml:space="preserve"> </v>
      </c>
      <c r="BU613" s="391" t="str">
        <f t="shared" si="571"/>
        <v xml:space="preserve"> </v>
      </c>
      <c r="BV613" s="391" t="e">
        <f t="shared" si="572"/>
        <v>#DIV/0!</v>
      </c>
      <c r="BW613" s="391" t="str">
        <f t="shared" si="573"/>
        <v xml:space="preserve"> </v>
      </c>
      <c r="BY613" s="388">
        <f t="shared" si="574"/>
        <v>0</v>
      </c>
      <c r="BZ613" s="392">
        <f t="shared" si="575"/>
        <v>0</v>
      </c>
      <c r="CA613" s="393" t="e">
        <f t="shared" si="576"/>
        <v>#DIV/0!</v>
      </c>
      <c r="CB613" s="390">
        <f t="shared" si="577"/>
        <v>4852.9799999999996</v>
      </c>
      <c r="CC613" s="18" t="e">
        <f t="shared" si="578"/>
        <v>#DIV/0!</v>
      </c>
    </row>
    <row r="614" spans="1:81" s="26" customFormat="1" ht="9" customHeight="1">
      <c r="A614" s="139">
        <v>221</v>
      </c>
      <c r="B614" s="354" t="s">
        <v>1178</v>
      </c>
      <c r="C614" s="361"/>
      <c r="D614" s="396"/>
      <c r="E614" s="361"/>
      <c r="F614" s="361"/>
      <c r="G614" s="184">
        <f>ROUND(Z614+AI614+AK614,2)</f>
        <v>286636.2</v>
      </c>
      <c r="H614" s="361">
        <v>0</v>
      </c>
      <c r="I614" s="190">
        <v>0</v>
      </c>
      <c r="J614" s="190">
        <v>0</v>
      </c>
      <c r="K614" s="190">
        <v>0</v>
      </c>
      <c r="L614" s="190">
        <v>0</v>
      </c>
      <c r="M614" s="190">
        <v>0</v>
      </c>
      <c r="N614" s="361">
        <v>0</v>
      </c>
      <c r="O614" s="361">
        <v>0</v>
      </c>
      <c r="P614" s="361">
        <v>0</v>
      </c>
      <c r="Q614" s="361">
        <v>0</v>
      </c>
      <c r="R614" s="361">
        <v>0</v>
      </c>
      <c r="S614" s="361">
        <v>0</v>
      </c>
      <c r="T614" s="368">
        <v>0</v>
      </c>
      <c r="U614" s="361">
        <v>0</v>
      </c>
      <c r="V614" s="361"/>
      <c r="W614" s="19">
        <v>0</v>
      </c>
      <c r="X614" s="361">
        <v>0</v>
      </c>
      <c r="Y614" s="380">
        <v>0</v>
      </c>
      <c r="Z614" s="380">
        <v>0</v>
      </c>
      <c r="AA614" s="380">
        <v>0</v>
      </c>
      <c r="AB614" s="380">
        <v>0</v>
      </c>
      <c r="AC614" s="380">
        <v>0</v>
      </c>
      <c r="AD614" s="380">
        <v>0</v>
      </c>
      <c r="AE614" s="380">
        <v>0</v>
      </c>
      <c r="AF614" s="380">
        <v>0</v>
      </c>
      <c r="AG614" s="380">
        <v>0</v>
      </c>
      <c r="AH614" s="380">
        <v>0</v>
      </c>
      <c r="AI614" s="380">
        <v>286636.2</v>
      </c>
      <c r="AJ614" s="380">
        <v>0</v>
      </c>
      <c r="AK614" s="380">
        <v>0</v>
      </c>
      <c r="AL614" s="380">
        <v>0</v>
      </c>
      <c r="AM614" s="26" t="s">
        <v>1067</v>
      </c>
      <c r="AN614" s="390">
        <f>I614/'Приложение 1.1'!I612</f>
        <v>0</v>
      </c>
      <c r="AO614" s="390" t="e">
        <f t="shared" si="550"/>
        <v>#DIV/0!</v>
      </c>
      <c r="AP614" s="390" t="e">
        <f t="shared" si="551"/>
        <v>#DIV/0!</v>
      </c>
      <c r="AQ614" s="390" t="e">
        <f t="shared" si="552"/>
        <v>#DIV/0!</v>
      </c>
      <c r="AR614" s="390" t="e">
        <f t="shared" si="553"/>
        <v>#DIV/0!</v>
      </c>
      <c r="AS614" s="390" t="e">
        <f t="shared" si="554"/>
        <v>#DIV/0!</v>
      </c>
      <c r="AT614" s="390" t="e">
        <f t="shared" si="555"/>
        <v>#DIV/0!</v>
      </c>
      <c r="AU614" s="390" t="e">
        <f t="shared" si="556"/>
        <v>#DIV/0!</v>
      </c>
      <c r="AV614" s="390" t="e">
        <f t="shared" si="557"/>
        <v>#DIV/0!</v>
      </c>
      <c r="AW614" s="390" t="e">
        <f t="shared" si="558"/>
        <v>#DIV/0!</v>
      </c>
      <c r="AX614" s="390" t="e">
        <f t="shared" si="559"/>
        <v>#DIV/0!</v>
      </c>
      <c r="AY614" s="390">
        <f>AI614/'Приложение 1.1'!J612</f>
        <v>52.701134420562987</v>
      </c>
      <c r="AZ614" s="390">
        <v>766.59</v>
      </c>
      <c r="BA614" s="390">
        <v>2173.62</v>
      </c>
      <c r="BB614" s="390">
        <v>891.36</v>
      </c>
      <c r="BC614" s="390">
        <v>860.72</v>
      </c>
      <c r="BD614" s="390">
        <v>1699.83</v>
      </c>
      <c r="BE614" s="390">
        <v>1134.04</v>
      </c>
      <c r="BF614" s="390">
        <v>2338035</v>
      </c>
      <c r="BG614" s="390">
        <f t="shared" si="560"/>
        <v>4644</v>
      </c>
      <c r="BH614" s="390">
        <v>9186</v>
      </c>
      <c r="BI614" s="390">
        <v>3559.09</v>
      </c>
      <c r="BJ614" s="390">
        <v>6295.55</v>
      </c>
      <c r="BK614" s="390">
        <f t="shared" si="561"/>
        <v>934101.09</v>
      </c>
      <c r="BL614" s="391" t="str">
        <f t="shared" si="562"/>
        <v xml:space="preserve"> </v>
      </c>
      <c r="BM614" s="391" t="e">
        <f t="shared" si="563"/>
        <v>#DIV/0!</v>
      </c>
      <c r="BN614" s="391" t="e">
        <f t="shared" si="564"/>
        <v>#DIV/0!</v>
      </c>
      <c r="BO614" s="391" t="e">
        <f t="shared" si="565"/>
        <v>#DIV/0!</v>
      </c>
      <c r="BP614" s="391" t="e">
        <f t="shared" si="566"/>
        <v>#DIV/0!</v>
      </c>
      <c r="BQ614" s="391" t="e">
        <f t="shared" si="567"/>
        <v>#DIV/0!</v>
      </c>
      <c r="BR614" s="391" t="e">
        <f t="shared" si="568"/>
        <v>#DIV/0!</v>
      </c>
      <c r="BS614" s="391" t="e">
        <f t="shared" si="569"/>
        <v>#DIV/0!</v>
      </c>
      <c r="BT614" s="391" t="e">
        <f t="shared" si="570"/>
        <v>#DIV/0!</v>
      </c>
      <c r="BU614" s="391" t="e">
        <f t="shared" si="571"/>
        <v>#DIV/0!</v>
      </c>
      <c r="BV614" s="391" t="e">
        <f t="shared" si="572"/>
        <v>#DIV/0!</v>
      </c>
      <c r="BW614" s="391" t="str">
        <f t="shared" si="573"/>
        <v xml:space="preserve"> </v>
      </c>
      <c r="BY614" s="388">
        <f t="shared" si="574"/>
        <v>0</v>
      </c>
      <c r="BZ614" s="392">
        <f t="shared" si="575"/>
        <v>0</v>
      </c>
      <c r="CA614" s="393" t="e">
        <f t="shared" si="576"/>
        <v>#DIV/0!</v>
      </c>
      <c r="CB614" s="390">
        <f t="shared" si="577"/>
        <v>4852.9799999999996</v>
      </c>
      <c r="CC614" s="18" t="e">
        <f t="shared" si="578"/>
        <v>#DIV/0!</v>
      </c>
    </row>
    <row r="615" spans="1:81" s="26" customFormat="1" ht="9" customHeight="1">
      <c r="A615" s="139">
        <v>222</v>
      </c>
      <c r="B615" s="354" t="s">
        <v>1239</v>
      </c>
      <c r="C615" s="361"/>
      <c r="D615" s="396"/>
      <c r="E615" s="361"/>
      <c r="F615" s="361"/>
      <c r="G615" s="184">
        <f t="shared" ref="G615" si="608">ROUND(Z615+AB615+AK615,2)</f>
        <v>1305189</v>
      </c>
      <c r="H615" s="361">
        <v>0</v>
      </c>
      <c r="I615" s="190">
        <v>0</v>
      </c>
      <c r="J615" s="190">
        <v>0</v>
      </c>
      <c r="K615" s="190">
        <v>0</v>
      </c>
      <c r="L615" s="190">
        <v>0</v>
      </c>
      <c r="M615" s="190">
        <v>0</v>
      </c>
      <c r="N615" s="361">
        <v>0</v>
      </c>
      <c r="O615" s="361">
        <v>0</v>
      </c>
      <c r="P615" s="361">
        <v>0</v>
      </c>
      <c r="Q615" s="361">
        <v>0</v>
      </c>
      <c r="R615" s="361">
        <v>0</v>
      </c>
      <c r="S615" s="361">
        <v>0</v>
      </c>
      <c r="T615" s="368">
        <v>0</v>
      </c>
      <c r="U615" s="361">
        <v>0</v>
      </c>
      <c r="V615" s="361"/>
      <c r="W615" s="19">
        <v>0</v>
      </c>
      <c r="X615" s="361">
        <v>0</v>
      </c>
      <c r="Y615" s="380">
        <v>0</v>
      </c>
      <c r="Z615" s="380">
        <v>0</v>
      </c>
      <c r="AA615" s="380">
        <v>3427.2</v>
      </c>
      <c r="AB615" s="380">
        <v>1305189</v>
      </c>
      <c r="AC615" s="380">
        <v>0</v>
      </c>
      <c r="AD615" s="380">
        <v>0</v>
      </c>
      <c r="AE615" s="380">
        <v>0</v>
      </c>
      <c r="AF615" s="380">
        <v>0</v>
      </c>
      <c r="AG615" s="380">
        <v>0</v>
      </c>
      <c r="AH615" s="380">
        <v>0</v>
      </c>
      <c r="AI615" s="380">
        <v>0</v>
      </c>
      <c r="AJ615" s="380">
        <v>0</v>
      </c>
      <c r="AK615" s="380">
        <v>0</v>
      </c>
      <c r="AL615" s="380">
        <v>0</v>
      </c>
      <c r="AM615" s="26" t="s">
        <v>1067</v>
      </c>
      <c r="AN615" s="390">
        <f>I615/'Приложение 1.1'!I613</f>
        <v>0</v>
      </c>
      <c r="AO615" s="390" t="e">
        <f t="shared" si="550"/>
        <v>#DIV/0!</v>
      </c>
      <c r="AP615" s="390" t="e">
        <f t="shared" si="551"/>
        <v>#DIV/0!</v>
      </c>
      <c r="AQ615" s="390" t="e">
        <f t="shared" si="552"/>
        <v>#DIV/0!</v>
      </c>
      <c r="AR615" s="390" t="e">
        <f t="shared" si="553"/>
        <v>#DIV/0!</v>
      </c>
      <c r="AS615" s="390" t="e">
        <f t="shared" si="554"/>
        <v>#DIV/0!</v>
      </c>
      <c r="AT615" s="390" t="e">
        <f t="shared" si="555"/>
        <v>#DIV/0!</v>
      </c>
      <c r="AU615" s="390" t="e">
        <f t="shared" si="556"/>
        <v>#DIV/0!</v>
      </c>
      <c r="AV615" s="390" t="e">
        <f t="shared" si="557"/>
        <v>#DIV/0!</v>
      </c>
      <c r="AW615" s="390">
        <f t="shared" si="558"/>
        <v>380.83245798319331</v>
      </c>
      <c r="AX615" s="390" t="e">
        <f t="shared" si="559"/>
        <v>#DIV/0!</v>
      </c>
      <c r="AY615" s="390">
        <f>AI615/'Приложение 1.1'!J613</f>
        <v>0</v>
      </c>
      <c r="AZ615" s="390">
        <v>766.59</v>
      </c>
      <c r="BA615" s="390">
        <v>2173.62</v>
      </c>
      <c r="BB615" s="390">
        <v>891.36</v>
      </c>
      <c r="BC615" s="390">
        <v>860.72</v>
      </c>
      <c r="BD615" s="390">
        <v>1699.83</v>
      </c>
      <c r="BE615" s="390">
        <v>1134.04</v>
      </c>
      <c r="BF615" s="390">
        <v>2338035</v>
      </c>
      <c r="BG615" s="390">
        <f t="shared" si="560"/>
        <v>4644</v>
      </c>
      <c r="BH615" s="390">
        <v>9186</v>
      </c>
      <c r="BI615" s="390">
        <v>3559.09</v>
      </c>
      <c r="BJ615" s="390">
        <v>6295.55</v>
      </c>
      <c r="BK615" s="390">
        <f t="shared" si="561"/>
        <v>934101.09</v>
      </c>
      <c r="BL615" s="391" t="str">
        <f t="shared" si="562"/>
        <v xml:space="preserve"> </v>
      </c>
      <c r="BM615" s="391" t="e">
        <f t="shared" si="563"/>
        <v>#DIV/0!</v>
      </c>
      <c r="BN615" s="391" t="e">
        <f t="shared" si="564"/>
        <v>#DIV/0!</v>
      </c>
      <c r="BO615" s="391" t="e">
        <f t="shared" si="565"/>
        <v>#DIV/0!</v>
      </c>
      <c r="BP615" s="391" t="e">
        <f t="shared" si="566"/>
        <v>#DIV/0!</v>
      </c>
      <c r="BQ615" s="391" t="e">
        <f t="shared" si="567"/>
        <v>#DIV/0!</v>
      </c>
      <c r="BR615" s="391" t="e">
        <f t="shared" si="568"/>
        <v>#DIV/0!</v>
      </c>
      <c r="BS615" s="391" t="e">
        <f t="shared" si="569"/>
        <v>#DIV/0!</v>
      </c>
      <c r="BT615" s="391" t="e">
        <f t="shared" si="570"/>
        <v>#DIV/0!</v>
      </c>
      <c r="BU615" s="391" t="str">
        <f t="shared" si="571"/>
        <v xml:space="preserve"> </v>
      </c>
      <c r="BV615" s="391" t="e">
        <f t="shared" si="572"/>
        <v>#DIV/0!</v>
      </c>
      <c r="BW615" s="391" t="str">
        <f t="shared" si="573"/>
        <v xml:space="preserve"> </v>
      </c>
      <c r="BY615" s="388">
        <f t="shared" si="574"/>
        <v>0</v>
      </c>
      <c r="BZ615" s="392">
        <f t="shared" si="575"/>
        <v>0</v>
      </c>
      <c r="CA615" s="393" t="e">
        <f t="shared" si="576"/>
        <v>#DIV/0!</v>
      </c>
      <c r="CB615" s="390">
        <f t="shared" si="577"/>
        <v>4852.9799999999996</v>
      </c>
      <c r="CC615" s="18" t="e">
        <f t="shared" si="578"/>
        <v>#DIV/0!</v>
      </c>
    </row>
    <row r="616" spans="1:81" s="26" customFormat="1" ht="24.75" customHeight="1">
      <c r="A616" s="515" t="s">
        <v>395</v>
      </c>
      <c r="B616" s="515"/>
      <c r="C616" s="140">
        <f>SUM(C611:C612)</f>
        <v>1469.6</v>
      </c>
      <c r="D616" s="140"/>
      <c r="E616" s="140"/>
      <c r="F616" s="140"/>
      <c r="G616" s="140">
        <f>SUM(G611:G615)</f>
        <v>6116723.9400000004</v>
      </c>
      <c r="H616" s="140">
        <f t="shared" ref="H616:S616" si="609">SUM(H611:H615)</f>
        <v>0</v>
      </c>
      <c r="I616" s="140">
        <f t="shared" si="609"/>
        <v>0</v>
      </c>
      <c r="J616" s="140">
        <f t="shared" si="609"/>
        <v>0</v>
      </c>
      <c r="K616" s="140">
        <f t="shared" si="609"/>
        <v>0</v>
      </c>
      <c r="L616" s="140">
        <f t="shared" si="609"/>
        <v>0</v>
      </c>
      <c r="M616" s="140">
        <f t="shared" si="609"/>
        <v>0</v>
      </c>
      <c r="N616" s="140">
        <f t="shared" si="609"/>
        <v>0</v>
      </c>
      <c r="O616" s="140">
        <f t="shared" si="609"/>
        <v>0</v>
      </c>
      <c r="P616" s="140">
        <f t="shared" si="609"/>
        <v>0</v>
      </c>
      <c r="Q616" s="140">
        <f t="shared" si="609"/>
        <v>0</v>
      </c>
      <c r="R616" s="140">
        <f t="shared" si="609"/>
        <v>0</v>
      </c>
      <c r="S616" s="140">
        <f t="shared" si="609"/>
        <v>0</v>
      </c>
      <c r="T616" s="141">
        <f>SUM(T611:T615)</f>
        <v>0</v>
      </c>
      <c r="U616" s="140">
        <f>SUM(U611:U615)</f>
        <v>0</v>
      </c>
      <c r="V616" s="140" t="s">
        <v>388</v>
      </c>
      <c r="W616" s="140">
        <f>SUM(W611:W615)</f>
        <v>1143.6199999999999</v>
      </c>
      <c r="X616" s="140">
        <f t="shared" ref="X616:AL616" si="610">SUM(X611:X615)</f>
        <v>3633176.34</v>
      </c>
      <c r="Y616" s="140">
        <f t="shared" si="610"/>
        <v>1121.4000000000001</v>
      </c>
      <c r="Z616" s="140">
        <f t="shared" si="610"/>
        <v>605182</v>
      </c>
      <c r="AA616" s="140">
        <f t="shared" si="610"/>
        <v>6299.6</v>
      </c>
      <c r="AB616" s="140">
        <f t="shared" si="610"/>
        <v>1458733</v>
      </c>
      <c r="AC616" s="140">
        <f t="shared" si="610"/>
        <v>0</v>
      </c>
      <c r="AD616" s="140">
        <f t="shared" si="610"/>
        <v>0</v>
      </c>
      <c r="AE616" s="140">
        <f t="shared" si="610"/>
        <v>0</v>
      </c>
      <c r="AF616" s="140">
        <f t="shared" si="610"/>
        <v>0</v>
      </c>
      <c r="AG616" s="140">
        <f t="shared" si="610"/>
        <v>0</v>
      </c>
      <c r="AH616" s="140">
        <f t="shared" si="610"/>
        <v>0</v>
      </c>
      <c r="AI616" s="140">
        <f t="shared" si="610"/>
        <v>286636.2</v>
      </c>
      <c r="AJ616" s="140">
        <f t="shared" si="610"/>
        <v>92539.46</v>
      </c>
      <c r="AK616" s="140">
        <f t="shared" si="610"/>
        <v>40456.94</v>
      </c>
      <c r="AL616" s="140">
        <f t="shared" si="610"/>
        <v>0</v>
      </c>
      <c r="AN616" s="390">
        <f>I616/'Приложение 1.1'!I614</f>
        <v>0</v>
      </c>
      <c r="AO616" s="390" t="e">
        <f t="shared" si="550"/>
        <v>#DIV/0!</v>
      </c>
      <c r="AP616" s="390" t="e">
        <f t="shared" si="551"/>
        <v>#DIV/0!</v>
      </c>
      <c r="AQ616" s="390" t="e">
        <f t="shared" si="552"/>
        <v>#DIV/0!</v>
      </c>
      <c r="AR616" s="390" t="e">
        <f t="shared" si="553"/>
        <v>#DIV/0!</v>
      </c>
      <c r="AS616" s="390" t="e">
        <f t="shared" si="554"/>
        <v>#DIV/0!</v>
      </c>
      <c r="AT616" s="390" t="e">
        <f t="shared" si="555"/>
        <v>#DIV/0!</v>
      </c>
      <c r="AU616" s="390">
        <f t="shared" si="556"/>
        <v>3176.9087109354509</v>
      </c>
      <c r="AV616" s="390">
        <f t="shared" si="557"/>
        <v>539.66648831817372</v>
      </c>
      <c r="AW616" s="390">
        <f t="shared" si="558"/>
        <v>231.55962283319573</v>
      </c>
      <c r="AX616" s="390" t="e">
        <f t="shared" si="559"/>
        <v>#DIV/0!</v>
      </c>
      <c r="AY616" s="390">
        <f>AI616/'Приложение 1.1'!J614</f>
        <v>15.800985645299992</v>
      </c>
      <c r="AZ616" s="390">
        <v>766.59</v>
      </c>
      <c r="BA616" s="390">
        <v>2173.62</v>
      </c>
      <c r="BB616" s="390">
        <v>891.36</v>
      </c>
      <c r="BC616" s="390">
        <v>860.72</v>
      </c>
      <c r="BD616" s="390">
        <v>1699.83</v>
      </c>
      <c r="BE616" s="390">
        <v>1134.04</v>
      </c>
      <c r="BF616" s="390">
        <v>2338035</v>
      </c>
      <c r="BG616" s="390">
        <f t="shared" si="560"/>
        <v>4644</v>
      </c>
      <c r="BH616" s="390">
        <v>9186</v>
      </c>
      <c r="BI616" s="390">
        <v>3559.09</v>
      </c>
      <c r="BJ616" s="390">
        <v>6295.55</v>
      </c>
      <c r="BK616" s="390">
        <f t="shared" si="561"/>
        <v>934101.09</v>
      </c>
      <c r="BL616" s="391" t="str">
        <f t="shared" si="562"/>
        <v xml:space="preserve"> </v>
      </c>
      <c r="BM616" s="391" t="e">
        <f t="shared" si="563"/>
        <v>#DIV/0!</v>
      </c>
      <c r="BN616" s="391" t="e">
        <f t="shared" si="564"/>
        <v>#DIV/0!</v>
      </c>
      <c r="BO616" s="391" t="e">
        <f t="shared" si="565"/>
        <v>#DIV/0!</v>
      </c>
      <c r="BP616" s="391" t="e">
        <f t="shared" si="566"/>
        <v>#DIV/0!</v>
      </c>
      <c r="BQ616" s="391" t="e">
        <f t="shared" si="567"/>
        <v>#DIV/0!</v>
      </c>
      <c r="BR616" s="391" t="e">
        <f t="shared" si="568"/>
        <v>#DIV/0!</v>
      </c>
      <c r="BS616" s="391" t="str">
        <f t="shared" si="569"/>
        <v xml:space="preserve"> </v>
      </c>
      <c r="BT616" s="391" t="str">
        <f t="shared" si="570"/>
        <v xml:space="preserve"> </v>
      </c>
      <c r="BU616" s="391" t="str">
        <f t="shared" si="571"/>
        <v xml:space="preserve"> </v>
      </c>
      <c r="BV616" s="391" t="e">
        <f t="shared" si="572"/>
        <v>#DIV/0!</v>
      </c>
      <c r="BW616" s="391" t="str">
        <f t="shared" si="573"/>
        <v xml:space="preserve"> </v>
      </c>
      <c r="BY616" s="388">
        <f t="shared" si="574"/>
        <v>1.5128925370465551</v>
      </c>
      <c r="BZ616" s="392">
        <f t="shared" si="575"/>
        <v>0.661415169244993</v>
      </c>
      <c r="CA616" s="393">
        <f t="shared" si="576"/>
        <v>5348.5632815095933</v>
      </c>
      <c r="CB616" s="390">
        <f t="shared" si="577"/>
        <v>4852.9799999999996</v>
      </c>
      <c r="CC616" s="18" t="str">
        <f t="shared" si="578"/>
        <v>+</v>
      </c>
    </row>
    <row r="617" spans="1:81" s="26" customFormat="1" ht="14.25" customHeight="1">
      <c r="A617" s="433" t="s">
        <v>836</v>
      </c>
      <c r="B617" s="434"/>
      <c r="C617" s="434"/>
      <c r="D617" s="434"/>
      <c r="E617" s="434"/>
      <c r="F617" s="434"/>
      <c r="G617" s="434"/>
      <c r="H617" s="434"/>
      <c r="I617" s="434"/>
      <c r="J617" s="434"/>
      <c r="K617" s="434"/>
      <c r="L617" s="434"/>
      <c r="M617" s="434"/>
      <c r="N617" s="434"/>
      <c r="O617" s="434"/>
      <c r="P617" s="434"/>
      <c r="Q617" s="434"/>
      <c r="R617" s="434"/>
      <c r="S617" s="434"/>
      <c r="T617" s="434"/>
      <c r="U617" s="434"/>
      <c r="V617" s="434"/>
      <c r="W617" s="434"/>
      <c r="X617" s="434"/>
      <c r="Y617" s="434"/>
      <c r="Z617" s="434"/>
      <c r="AA617" s="434"/>
      <c r="AB617" s="434"/>
      <c r="AC617" s="434"/>
      <c r="AD617" s="434"/>
      <c r="AE617" s="434"/>
      <c r="AF617" s="434"/>
      <c r="AG617" s="434"/>
      <c r="AH617" s="434"/>
      <c r="AI617" s="434"/>
      <c r="AJ617" s="434"/>
      <c r="AK617" s="434"/>
      <c r="AL617" s="435"/>
      <c r="AN617" s="390" t="e">
        <f>I617/'Приложение 1.1'!I615</f>
        <v>#DIV/0!</v>
      </c>
      <c r="AO617" s="390" t="e">
        <f t="shared" si="550"/>
        <v>#DIV/0!</v>
      </c>
      <c r="AP617" s="390" t="e">
        <f t="shared" si="551"/>
        <v>#DIV/0!</v>
      </c>
      <c r="AQ617" s="390" t="e">
        <f t="shared" si="552"/>
        <v>#DIV/0!</v>
      </c>
      <c r="AR617" s="390" t="e">
        <f t="shared" si="553"/>
        <v>#DIV/0!</v>
      </c>
      <c r="AS617" s="390" t="e">
        <f t="shared" si="554"/>
        <v>#DIV/0!</v>
      </c>
      <c r="AT617" s="390" t="e">
        <f t="shared" si="555"/>
        <v>#DIV/0!</v>
      </c>
      <c r="AU617" s="390" t="e">
        <f t="shared" si="556"/>
        <v>#DIV/0!</v>
      </c>
      <c r="AV617" s="390" t="e">
        <f t="shared" si="557"/>
        <v>#DIV/0!</v>
      </c>
      <c r="AW617" s="390" t="e">
        <f t="shared" si="558"/>
        <v>#DIV/0!</v>
      </c>
      <c r="AX617" s="390" t="e">
        <f t="shared" si="559"/>
        <v>#DIV/0!</v>
      </c>
      <c r="AY617" s="390" t="e">
        <f>AI617/'Приложение 1.1'!J615</f>
        <v>#DIV/0!</v>
      </c>
      <c r="AZ617" s="390">
        <v>766.59</v>
      </c>
      <c r="BA617" s="390">
        <v>2173.62</v>
      </c>
      <c r="BB617" s="390">
        <v>891.36</v>
      </c>
      <c r="BC617" s="390">
        <v>860.72</v>
      </c>
      <c r="BD617" s="390">
        <v>1699.83</v>
      </c>
      <c r="BE617" s="390">
        <v>1134.04</v>
      </c>
      <c r="BF617" s="390">
        <v>2338035</v>
      </c>
      <c r="BG617" s="390">
        <f t="shared" si="560"/>
        <v>4644</v>
      </c>
      <c r="BH617" s="390">
        <v>9186</v>
      </c>
      <c r="BI617" s="390">
        <v>3559.09</v>
      </c>
      <c r="BJ617" s="390">
        <v>6295.55</v>
      </c>
      <c r="BK617" s="390">
        <f t="shared" si="561"/>
        <v>934101.09</v>
      </c>
      <c r="BL617" s="391" t="e">
        <f t="shared" si="562"/>
        <v>#DIV/0!</v>
      </c>
      <c r="BM617" s="391" t="e">
        <f t="shared" si="563"/>
        <v>#DIV/0!</v>
      </c>
      <c r="BN617" s="391" t="e">
        <f t="shared" si="564"/>
        <v>#DIV/0!</v>
      </c>
      <c r="BO617" s="391" t="e">
        <f t="shared" si="565"/>
        <v>#DIV/0!</v>
      </c>
      <c r="BP617" s="391" t="e">
        <f t="shared" si="566"/>
        <v>#DIV/0!</v>
      </c>
      <c r="BQ617" s="391" t="e">
        <f t="shared" si="567"/>
        <v>#DIV/0!</v>
      </c>
      <c r="BR617" s="391" t="e">
        <f t="shared" si="568"/>
        <v>#DIV/0!</v>
      </c>
      <c r="BS617" s="391" t="e">
        <f t="shared" si="569"/>
        <v>#DIV/0!</v>
      </c>
      <c r="BT617" s="391" t="e">
        <f t="shared" si="570"/>
        <v>#DIV/0!</v>
      </c>
      <c r="BU617" s="391" t="e">
        <f t="shared" si="571"/>
        <v>#DIV/0!</v>
      </c>
      <c r="BV617" s="391" t="e">
        <f t="shared" si="572"/>
        <v>#DIV/0!</v>
      </c>
      <c r="BW617" s="391" t="e">
        <f t="shared" si="573"/>
        <v>#DIV/0!</v>
      </c>
      <c r="BY617" s="388" t="e">
        <f t="shared" si="574"/>
        <v>#DIV/0!</v>
      </c>
      <c r="BZ617" s="392" t="e">
        <f t="shared" si="575"/>
        <v>#DIV/0!</v>
      </c>
      <c r="CA617" s="393" t="e">
        <f t="shared" si="576"/>
        <v>#DIV/0!</v>
      </c>
      <c r="CB617" s="390">
        <f t="shared" si="577"/>
        <v>4852.9799999999996</v>
      </c>
      <c r="CC617" s="18" t="e">
        <f t="shared" si="578"/>
        <v>#DIV/0!</v>
      </c>
    </row>
    <row r="618" spans="1:81" s="26" customFormat="1" ht="9" customHeight="1">
      <c r="A618" s="368">
        <v>223</v>
      </c>
      <c r="B618" s="354" t="s">
        <v>832</v>
      </c>
      <c r="C618" s="361">
        <v>858.98</v>
      </c>
      <c r="D618" s="396"/>
      <c r="E618" s="361"/>
      <c r="F618" s="361"/>
      <c r="G618" s="184">
        <f>ROUND((H618+AI618+AJ618+AK618),2)</f>
        <v>340841.76</v>
      </c>
      <c r="H618" s="361">
        <f>ROUND(I618+K618+M618+O618+Q618+S618,2)</f>
        <v>312982.59999999998</v>
      </c>
      <c r="I618" s="190">
        <v>0</v>
      </c>
      <c r="J618" s="190">
        <v>0</v>
      </c>
      <c r="K618" s="190">
        <v>0</v>
      </c>
      <c r="L618" s="190">
        <v>263.14999999999998</v>
      </c>
      <c r="M618" s="190">
        <v>312982.59999999998</v>
      </c>
      <c r="N618" s="361">
        <v>0</v>
      </c>
      <c r="O618" s="361">
        <v>0</v>
      </c>
      <c r="P618" s="361">
        <v>0</v>
      </c>
      <c r="Q618" s="361">
        <v>0</v>
      </c>
      <c r="R618" s="361">
        <v>0</v>
      </c>
      <c r="S618" s="361">
        <v>0</v>
      </c>
      <c r="T618" s="103">
        <v>0</v>
      </c>
      <c r="U618" s="361">
        <v>0</v>
      </c>
      <c r="V618" s="361"/>
      <c r="W618" s="380">
        <v>0</v>
      </c>
      <c r="X618" s="361">
        <v>0</v>
      </c>
      <c r="Y618" s="380">
        <v>0</v>
      </c>
      <c r="Z618" s="380">
        <v>0</v>
      </c>
      <c r="AA618" s="380">
        <v>0</v>
      </c>
      <c r="AB618" s="380">
        <v>0</v>
      </c>
      <c r="AC618" s="380">
        <v>0</v>
      </c>
      <c r="AD618" s="380">
        <v>0</v>
      </c>
      <c r="AE618" s="380">
        <v>0</v>
      </c>
      <c r="AF618" s="380">
        <v>0</v>
      </c>
      <c r="AG618" s="380">
        <v>0</v>
      </c>
      <c r="AH618" s="380">
        <v>0</v>
      </c>
      <c r="AI618" s="361">
        <v>0</v>
      </c>
      <c r="AJ618" s="380">
        <v>18572.78</v>
      </c>
      <c r="AK618" s="380">
        <v>9286.3799999999992</v>
      </c>
      <c r="AL618" s="380">
        <v>0</v>
      </c>
      <c r="AN618" s="390">
        <f>I618/'Приложение 1.1'!I616</f>
        <v>0</v>
      </c>
      <c r="AO618" s="390" t="e">
        <f t="shared" si="550"/>
        <v>#DIV/0!</v>
      </c>
      <c r="AP618" s="390">
        <f t="shared" si="551"/>
        <v>1189.3695610868326</v>
      </c>
      <c r="AQ618" s="390" t="e">
        <f t="shared" si="552"/>
        <v>#DIV/0!</v>
      </c>
      <c r="AR618" s="390" t="e">
        <f t="shared" si="553"/>
        <v>#DIV/0!</v>
      </c>
      <c r="AS618" s="390" t="e">
        <f t="shared" si="554"/>
        <v>#DIV/0!</v>
      </c>
      <c r="AT618" s="390" t="e">
        <f t="shared" si="555"/>
        <v>#DIV/0!</v>
      </c>
      <c r="AU618" s="390" t="e">
        <f t="shared" si="556"/>
        <v>#DIV/0!</v>
      </c>
      <c r="AV618" s="390" t="e">
        <f t="shared" si="557"/>
        <v>#DIV/0!</v>
      </c>
      <c r="AW618" s="390" t="e">
        <f t="shared" si="558"/>
        <v>#DIV/0!</v>
      </c>
      <c r="AX618" s="390" t="e">
        <f t="shared" si="559"/>
        <v>#DIV/0!</v>
      </c>
      <c r="AY618" s="390">
        <f>AI618/'Приложение 1.1'!J616</f>
        <v>0</v>
      </c>
      <c r="AZ618" s="390">
        <v>766.59</v>
      </c>
      <c r="BA618" s="390">
        <v>2173.62</v>
      </c>
      <c r="BB618" s="390">
        <v>891.36</v>
      </c>
      <c r="BC618" s="390">
        <v>860.72</v>
      </c>
      <c r="BD618" s="390">
        <v>1699.83</v>
      </c>
      <c r="BE618" s="390">
        <v>1134.04</v>
      </c>
      <c r="BF618" s="390">
        <v>2338035</v>
      </c>
      <c r="BG618" s="390">
        <f t="shared" si="560"/>
        <v>4644</v>
      </c>
      <c r="BH618" s="390">
        <v>9186</v>
      </c>
      <c r="BI618" s="390">
        <v>3559.09</v>
      </c>
      <c r="BJ618" s="390">
        <v>6295.55</v>
      </c>
      <c r="BK618" s="390">
        <f t="shared" si="561"/>
        <v>934101.09</v>
      </c>
      <c r="BL618" s="391" t="str">
        <f t="shared" si="562"/>
        <v xml:space="preserve"> </v>
      </c>
      <c r="BM618" s="391" t="e">
        <f t="shared" si="563"/>
        <v>#DIV/0!</v>
      </c>
      <c r="BN618" s="391" t="str">
        <f t="shared" si="564"/>
        <v>+</v>
      </c>
      <c r="BO618" s="391" t="e">
        <f t="shared" si="565"/>
        <v>#DIV/0!</v>
      </c>
      <c r="BP618" s="391" t="e">
        <f t="shared" si="566"/>
        <v>#DIV/0!</v>
      </c>
      <c r="BQ618" s="391" t="e">
        <f t="shared" si="567"/>
        <v>#DIV/0!</v>
      </c>
      <c r="BR618" s="391" t="e">
        <f t="shared" si="568"/>
        <v>#DIV/0!</v>
      </c>
      <c r="BS618" s="391" t="e">
        <f t="shared" si="569"/>
        <v>#DIV/0!</v>
      </c>
      <c r="BT618" s="391" t="e">
        <f t="shared" si="570"/>
        <v>#DIV/0!</v>
      </c>
      <c r="BU618" s="391" t="e">
        <f t="shared" si="571"/>
        <v>#DIV/0!</v>
      </c>
      <c r="BV618" s="391" t="e">
        <f t="shared" si="572"/>
        <v>#DIV/0!</v>
      </c>
      <c r="BW618" s="391" t="str">
        <f t="shared" si="573"/>
        <v xml:space="preserve"> </v>
      </c>
      <c r="BY618" s="388">
        <f t="shared" si="574"/>
        <v>5.4490916840706367</v>
      </c>
      <c r="BZ618" s="392">
        <f t="shared" si="575"/>
        <v>2.7245429081225252</v>
      </c>
      <c r="CA618" s="393" t="e">
        <f t="shared" si="576"/>
        <v>#DIV/0!</v>
      </c>
      <c r="CB618" s="390">
        <f t="shared" si="577"/>
        <v>4852.9799999999996</v>
      </c>
      <c r="CC618" s="18" t="e">
        <f t="shared" si="578"/>
        <v>#DIV/0!</v>
      </c>
    </row>
    <row r="619" spans="1:81" s="26" customFormat="1" ht="9" customHeight="1">
      <c r="A619" s="368">
        <v>224</v>
      </c>
      <c r="B619" s="354" t="s">
        <v>833</v>
      </c>
      <c r="C619" s="361">
        <v>596.15</v>
      </c>
      <c r="D619" s="396"/>
      <c r="E619" s="361"/>
      <c r="F619" s="361"/>
      <c r="G619" s="184">
        <f>ROUND((H619+AI619+AJ619+AK619),2)</f>
        <v>176118.34</v>
      </c>
      <c r="H619" s="361">
        <f>ROUND(I619+K619+M619+O619+Q619+S619,2)</f>
        <v>147858.79999999999</v>
      </c>
      <c r="I619" s="190">
        <v>0</v>
      </c>
      <c r="J619" s="190">
        <v>0</v>
      </c>
      <c r="K619" s="190">
        <v>0</v>
      </c>
      <c r="L619" s="190">
        <v>91.6</v>
      </c>
      <c r="M619" s="190">
        <v>147858.79999999999</v>
      </c>
      <c r="N619" s="361">
        <v>0</v>
      </c>
      <c r="O619" s="361">
        <v>0</v>
      </c>
      <c r="P619" s="361">
        <v>0</v>
      </c>
      <c r="Q619" s="361">
        <v>0</v>
      </c>
      <c r="R619" s="361">
        <v>0</v>
      </c>
      <c r="S619" s="361">
        <v>0</v>
      </c>
      <c r="T619" s="103">
        <v>0</v>
      </c>
      <c r="U619" s="361">
        <v>0</v>
      </c>
      <c r="V619" s="361"/>
      <c r="W619" s="380">
        <v>0</v>
      </c>
      <c r="X619" s="361">
        <v>0</v>
      </c>
      <c r="Y619" s="380">
        <v>0</v>
      </c>
      <c r="Z619" s="380">
        <v>0</v>
      </c>
      <c r="AA619" s="380">
        <v>0</v>
      </c>
      <c r="AB619" s="380">
        <v>0</v>
      </c>
      <c r="AC619" s="380">
        <v>0</v>
      </c>
      <c r="AD619" s="380">
        <v>0</v>
      </c>
      <c r="AE619" s="380">
        <v>0</v>
      </c>
      <c r="AF619" s="380">
        <v>0</v>
      </c>
      <c r="AG619" s="380">
        <v>0</v>
      </c>
      <c r="AH619" s="380">
        <v>0</v>
      </c>
      <c r="AI619" s="361">
        <v>0</v>
      </c>
      <c r="AJ619" s="380">
        <v>18839.7</v>
      </c>
      <c r="AK619" s="380">
        <v>9419.84</v>
      </c>
      <c r="AL619" s="380">
        <v>0</v>
      </c>
      <c r="AN619" s="390">
        <f>I619/'Приложение 1.1'!I617</f>
        <v>0</v>
      </c>
      <c r="AO619" s="390" t="e">
        <f t="shared" si="550"/>
        <v>#DIV/0!</v>
      </c>
      <c r="AP619" s="390">
        <f t="shared" si="551"/>
        <v>1614.17903930131</v>
      </c>
      <c r="AQ619" s="390" t="e">
        <f t="shared" si="552"/>
        <v>#DIV/0!</v>
      </c>
      <c r="AR619" s="390" t="e">
        <f t="shared" si="553"/>
        <v>#DIV/0!</v>
      </c>
      <c r="AS619" s="390" t="e">
        <f t="shared" si="554"/>
        <v>#DIV/0!</v>
      </c>
      <c r="AT619" s="390" t="e">
        <f t="shared" si="555"/>
        <v>#DIV/0!</v>
      </c>
      <c r="AU619" s="390" t="e">
        <f t="shared" si="556"/>
        <v>#DIV/0!</v>
      </c>
      <c r="AV619" s="390" t="e">
        <f t="shared" si="557"/>
        <v>#DIV/0!</v>
      </c>
      <c r="AW619" s="390" t="e">
        <f t="shared" si="558"/>
        <v>#DIV/0!</v>
      </c>
      <c r="AX619" s="390" t="e">
        <f t="shared" si="559"/>
        <v>#DIV/0!</v>
      </c>
      <c r="AY619" s="390">
        <f>AI619/'Приложение 1.1'!J617</f>
        <v>0</v>
      </c>
      <c r="AZ619" s="390">
        <v>766.59</v>
      </c>
      <c r="BA619" s="390">
        <v>2173.62</v>
      </c>
      <c r="BB619" s="390">
        <v>891.36</v>
      </c>
      <c r="BC619" s="390">
        <v>860.72</v>
      </c>
      <c r="BD619" s="390">
        <v>1699.83</v>
      </c>
      <c r="BE619" s="390">
        <v>1134.04</v>
      </c>
      <c r="BF619" s="390">
        <v>2338035</v>
      </c>
      <c r="BG619" s="390">
        <f t="shared" si="560"/>
        <v>4644</v>
      </c>
      <c r="BH619" s="390">
        <v>9186</v>
      </c>
      <c r="BI619" s="390">
        <v>3559.09</v>
      </c>
      <c r="BJ619" s="390">
        <v>6295.55</v>
      </c>
      <c r="BK619" s="390">
        <f t="shared" si="561"/>
        <v>934101.09</v>
      </c>
      <c r="BL619" s="391" t="str">
        <f t="shared" si="562"/>
        <v xml:space="preserve"> </v>
      </c>
      <c r="BM619" s="391" t="e">
        <f t="shared" si="563"/>
        <v>#DIV/0!</v>
      </c>
      <c r="BN619" s="391" t="str">
        <f t="shared" si="564"/>
        <v>+</v>
      </c>
      <c r="BO619" s="391" t="e">
        <f t="shared" si="565"/>
        <v>#DIV/0!</v>
      </c>
      <c r="BP619" s="391" t="e">
        <f t="shared" si="566"/>
        <v>#DIV/0!</v>
      </c>
      <c r="BQ619" s="391" t="e">
        <f t="shared" si="567"/>
        <v>#DIV/0!</v>
      </c>
      <c r="BR619" s="391" t="e">
        <f t="shared" si="568"/>
        <v>#DIV/0!</v>
      </c>
      <c r="BS619" s="391" t="e">
        <f t="shared" si="569"/>
        <v>#DIV/0!</v>
      </c>
      <c r="BT619" s="391" t="e">
        <f t="shared" si="570"/>
        <v>#DIV/0!</v>
      </c>
      <c r="BU619" s="391" t="e">
        <f t="shared" si="571"/>
        <v>#DIV/0!</v>
      </c>
      <c r="BV619" s="391" t="e">
        <f t="shared" si="572"/>
        <v>#DIV/0!</v>
      </c>
      <c r="BW619" s="391" t="str">
        <f t="shared" si="573"/>
        <v xml:space="preserve"> </v>
      </c>
      <c r="BY619" s="388">
        <f t="shared" si="574"/>
        <v>10.697182360451501</v>
      </c>
      <c r="BZ619" s="392">
        <f t="shared" si="575"/>
        <v>5.3485855022253785</v>
      </c>
      <c r="CA619" s="393" t="e">
        <f t="shared" si="576"/>
        <v>#DIV/0!</v>
      </c>
      <c r="CB619" s="390">
        <f t="shared" si="577"/>
        <v>4852.9799999999996</v>
      </c>
      <c r="CC619" s="18" t="e">
        <f t="shared" si="578"/>
        <v>#DIV/0!</v>
      </c>
    </row>
    <row r="620" spans="1:81" s="26" customFormat="1" ht="9" customHeight="1">
      <c r="A620" s="368">
        <v>225</v>
      </c>
      <c r="B620" s="354" t="s">
        <v>834</v>
      </c>
      <c r="C620" s="361">
        <v>590.36</v>
      </c>
      <c r="D620" s="396"/>
      <c r="E620" s="361"/>
      <c r="F620" s="361"/>
      <c r="G620" s="184">
        <f>ROUND((H620+AI620+AJ620+AK620),2)</f>
        <v>215633.2</v>
      </c>
      <c r="H620" s="361">
        <f>ROUND(I620+K620+M620+O620+Q620+S620,2)</f>
        <v>189615.8</v>
      </c>
      <c r="I620" s="190">
        <v>0</v>
      </c>
      <c r="J620" s="190">
        <v>0</v>
      </c>
      <c r="K620" s="190">
        <v>0</v>
      </c>
      <c r="L620" s="190">
        <v>137.30000000000001</v>
      </c>
      <c r="M620" s="190">
        <v>189615.8</v>
      </c>
      <c r="N620" s="361">
        <v>0</v>
      </c>
      <c r="O620" s="361">
        <v>0</v>
      </c>
      <c r="P620" s="361">
        <v>0</v>
      </c>
      <c r="Q620" s="361">
        <v>0</v>
      </c>
      <c r="R620" s="361">
        <v>0</v>
      </c>
      <c r="S620" s="361">
        <v>0</v>
      </c>
      <c r="T620" s="103">
        <v>0</v>
      </c>
      <c r="U620" s="361">
        <v>0</v>
      </c>
      <c r="V620" s="361"/>
      <c r="W620" s="380">
        <v>0</v>
      </c>
      <c r="X620" s="361">
        <v>0</v>
      </c>
      <c r="Y620" s="380">
        <v>0</v>
      </c>
      <c r="Z620" s="380">
        <v>0</v>
      </c>
      <c r="AA620" s="380">
        <v>0</v>
      </c>
      <c r="AB620" s="380">
        <v>0</v>
      </c>
      <c r="AC620" s="380">
        <v>0</v>
      </c>
      <c r="AD620" s="380">
        <v>0</v>
      </c>
      <c r="AE620" s="380">
        <v>0</v>
      </c>
      <c r="AF620" s="380">
        <v>0</v>
      </c>
      <c r="AG620" s="380">
        <v>0</v>
      </c>
      <c r="AH620" s="380">
        <v>0</v>
      </c>
      <c r="AI620" s="361">
        <v>0</v>
      </c>
      <c r="AJ620" s="380">
        <v>17344.93</v>
      </c>
      <c r="AK620" s="380">
        <v>8672.4699999999993</v>
      </c>
      <c r="AL620" s="380">
        <v>0</v>
      </c>
      <c r="AN620" s="390">
        <f>I620/'Приложение 1.1'!I618</f>
        <v>0</v>
      </c>
      <c r="AO620" s="390" t="e">
        <f t="shared" si="550"/>
        <v>#DIV/0!</v>
      </c>
      <c r="AP620" s="390">
        <f t="shared" si="551"/>
        <v>1381.032774945375</v>
      </c>
      <c r="AQ620" s="390" t="e">
        <f t="shared" si="552"/>
        <v>#DIV/0!</v>
      </c>
      <c r="AR620" s="390" t="e">
        <f t="shared" si="553"/>
        <v>#DIV/0!</v>
      </c>
      <c r="AS620" s="390" t="e">
        <f t="shared" si="554"/>
        <v>#DIV/0!</v>
      </c>
      <c r="AT620" s="390" t="e">
        <f t="shared" si="555"/>
        <v>#DIV/0!</v>
      </c>
      <c r="AU620" s="390" t="e">
        <f t="shared" si="556"/>
        <v>#DIV/0!</v>
      </c>
      <c r="AV620" s="390" t="e">
        <f t="shared" si="557"/>
        <v>#DIV/0!</v>
      </c>
      <c r="AW620" s="390" t="e">
        <f t="shared" si="558"/>
        <v>#DIV/0!</v>
      </c>
      <c r="AX620" s="390" t="e">
        <f t="shared" si="559"/>
        <v>#DIV/0!</v>
      </c>
      <c r="AY620" s="390">
        <f>AI620/'Приложение 1.1'!J618</f>
        <v>0</v>
      </c>
      <c r="AZ620" s="390">
        <v>766.59</v>
      </c>
      <c r="BA620" s="390">
        <v>2173.62</v>
      </c>
      <c r="BB620" s="390">
        <v>891.36</v>
      </c>
      <c r="BC620" s="390">
        <v>860.72</v>
      </c>
      <c r="BD620" s="390">
        <v>1699.83</v>
      </c>
      <c r="BE620" s="390">
        <v>1134.04</v>
      </c>
      <c r="BF620" s="390">
        <v>2338035</v>
      </c>
      <c r="BG620" s="390">
        <f t="shared" si="560"/>
        <v>4644</v>
      </c>
      <c r="BH620" s="390">
        <v>9186</v>
      </c>
      <c r="BI620" s="390">
        <v>3559.09</v>
      </c>
      <c r="BJ620" s="390">
        <v>6295.55</v>
      </c>
      <c r="BK620" s="390">
        <f t="shared" si="561"/>
        <v>934101.09</v>
      </c>
      <c r="BL620" s="391" t="str">
        <f t="shared" si="562"/>
        <v xml:space="preserve"> </v>
      </c>
      <c r="BM620" s="391" t="e">
        <f t="shared" si="563"/>
        <v>#DIV/0!</v>
      </c>
      <c r="BN620" s="391" t="str">
        <f t="shared" si="564"/>
        <v>+</v>
      </c>
      <c r="BO620" s="391" t="e">
        <f t="shared" si="565"/>
        <v>#DIV/0!</v>
      </c>
      <c r="BP620" s="391" t="e">
        <f t="shared" si="566"/>
        <v>#DIV/0!</v>
      </c>
      <c r="BQ620" s="391" t="e">
        <f t="shared" si="567"/>
        <v>#DIV/0!</v>
      </c>
      <c r="BR620" s="391" t="e">
        <f t="shared" si="568"/>
        <v>#DIV/0!</v>
      </c>
      <c r="BS620" s="391" t="e">
        <f t="shared" si="569"/>
        <v>#DIV/0!</v>
      </c>
      <c r="BT620" s="391" t="e">
        <f t="shared" si="570"/>
        <v>#DIV/0!</v>
      </c>
      <c r="BU620" s="391" t="e">
        <f t="shared" si="571"/>
        <v>#DIV/0!</v>
      </c>
      <c r="BV620" s="391" t="e">
        <f t="shared" si="572"/>
        <v>#DIV/0!</v>
      </c>
      <c r="BW620" s="391" t="str">
        <f t="shared" si="573"/>
        <v xml:space="preserve"> </v>
      </c>
      <c r="BY620" s="388">
        <f t="shared" si="574"/>
        <v>8.0437196127497987</v>
      </c>
      <c r="BZ620" s="392">
        <f t="shared" si="575"/>
        <v>4.0218621251272992</v>
      </c>
      <c r="CA620" s="393" t="e">
        <f t="shared" si="576"/>
        <v>#DIV/0!</v>
      </c>
      <c r="CB620" s="390">
        <f t="shared" si="577"/>
        <v>4852.9799999999996</v>
      </c>
      <c r="CC620" s="18" t="e">
        <f t="shared" si="578"/>
        <v>#DIV/0!</v>
      </c>
    </row>
    <row r="621" spans="1:81" s="26" customFormat="1" ht="9" customHeight="1">
      <c r="A621" s="368">
        <v>226</v>
      </c>
      <c r="B621" s="354" t="s">
        <v>835</v>
      </c>
      <c r="C621" s="361">
        <v>585.69000000000005</v>
      </c>
      <c r="D621" s="396"/>
      <c r="E621" s="361"/>
      <c r="F621" s="361"/>
      <c r="G621" s="184">
        <f>ROUND((H621+AI621+AJ621+AK621),2)</f>
        <v>220236.12</v>
      </c>
      <c r="H621" s="361">
        <f>ROUND(I621+K621+M621+O621+Q621+S621,2)</f>
        <v>193257.8</v>
      </c>
      <c r="I621" s="190">
        <v>0</v>
      </c>
      <c r="J621" s="190">
        <v>0</v>
      </c>
      <c r="K621" s="190">
        <v>0</v>
      </c>
      <c r="L621" s="190">
        <v>164.3</v>
      </c>
      <c r="M621" s="190">
        <v>193257.8</v>
      </c>
      <c r="N621" s="361">
        <v>0</v>
      </c>
      <c r="O621" s="361">
        <v>0</v>
      </c>
      <c r="P621" s="361">
        <v>0</v>
      </c>
      <c r="Q621" s="361">
        <v>0</v>
      </c>
      <c r="R621" s="361">
        <v>0</v>
      </c>
      <c r="S621" s="361">
        <v>0</v>
      </c>
      <c r="T621" s="103">
        <v>0</v>
      </c>
      <c r="U621" s="361">
        <v>0</v>
      </c>
      <c r="V621" s="361"/>
      <c r="W621" s="380">
        <v>0</v>
      </c>
      <c r="X621" s="361">
        <v>0</v>
      </c>
      <c r="Y621" s="380">
        <v>0</v>
      </c>
      <c r="Z621" s="380">
        <v>0</v>
      </c>
      <c r="AA621" s="380">
        <v>0</v>
      </c>
      <c r="AB621" s="380">
        <v>0</v>
      </c>
      <c r="AC621" s="380">
        <v>0</v>
      </c>
      <c r="AD621" s="380">
        <v>0</v>
      </c>
      <c r="AE621" s="380">
        <v>0</v>
      </c>
      <c r="AF621" s="380">
        <v>0</v>
      </c>
      <c r="AG621" s="380">
        <v>0</v>
      </c>
      <c r="AH621" s="380">
        <v>0</v>
      </c>
      <c r="AI621" s="361">
        <v>0</v>
      </c>
      <c r="AJ621" s="380">
        <v>17985.55</v>
      </c>
      <c r="AK621" s="380">
        <v>8992.77</v>
      </c>
      <c r="AL621" s="380">
        <v>0</v>
      </c>
      <c r="AN621" s="390">
        <f>I621/'Приложение 1.1'!I619</f>
        <v>0</v>
      </c>
      <c r="AO621" s="390" t="e">
        <f t="shared" si="550"/>
        <v>#DIV/0!</v>
      </c>
      <c r="AP621" s="390">
        <f t="shared" si="551"/>
        <v>1176.2495435179549</v>
      </c>
      <c r="AQ621" s="390" t="e">
        <f t="shared" si="552"/>
        <v>#DIV/0!</v>
      </c>
      <c r="AR621" s="390" t="e">
        <f t="shared" si="553"/>
        <v>#DIV/0!</v>
      </c>
      <c r="AS621" s="390" t="e">
        <f t="shared" si="554"/>
        <v>#DIV/0!</v>
      </c>
      <c r="AT621" s="390" t="e">
        <f t="shared" si="555"/>
        <v>#DIV/0!</v>
      </c>
      <c r="AU621" s="390" t="e">
        <f t="shared" si="556"/>
        <v>#DIV/0!</v>
      </c>
      <c r="AV621" s="390" t="e">
        <f t="shared" si="557"/>
        <v>#DIV/0!</v>
      </c>
      <c r="AW621" s="390" t="e">
        <f t="shared" si="558"/>
        <v>#DIV/0!</v>
      </c>
      <c r="AX621" s="390" t="e">
        <f t="shared" si="559"/>
        <v>#DIV/0!</v>
      </c>
      <c r="AY621" s="390">
        <f>AI621/'Приложение 1.1'!J619</f>
        <v>0</v>
      </c>
      <c r="AZ621" s="390">
        <v>766.59</v>
      </c>
      <c r="BA621" s="390">
        <v>2173.62</v>
      </c>
      <c r="BB621" s="390">
        <v>891.36</v>
      </c>
      <c r="BC621" s="390">
        <v>860.72</v>
      </c>
      <c r="BD621" s="390">
        <v>1699.83</v>
      </c>
      <c r="BE621" s="390">
        <v>1134.04</v>
      </c>
      <c r="BF621" s="390">
        <v>2338035</v>
      </c>
      <c r="BG621" s="390">
        <f t="shared" si="560"/>
        <v>4644</v>
      </c>
      <c r="BH621" s="390">
        <v>9186</v>
      </c>
      <c r="BI621" s="390">
        <v>3559.09</v>
      </c>
      <c r="BJ621" s="390">
        <v>6295.55</v>
      </c>
      <c r="BK621" s="390">
        <f t="shared" si="561"/>
        <v>934101.09</v>
      </c>
      <c r="BL621" s="391" t="str">
        <f t="shared" si="562"/>
        <v xml:space="preserve"> </v>
      </c>
      <c r="BM621" s="391" t="e">
        <f t="shared" si="563"/>
        <v>#DIV/0!</v>
      </c>
      <c r="BN621" s="391" t="str">
        <f t="shared" si="564"/>
        <v>+</v>
      </c>
      <c r="BO621" s="391" t="e">
        <f t="shared" si="565"/>
        <v>#DIV/0!</v>
      </c>
      <c r="BP621" s="391" t="e">
        <f t="shared" si="566"/>
        <v>#DIV/0!</v>
      </c>
      <c r="BQ621" s="391" t="e">
        <f t="shared" si="567"/>
        <v>#DIV/0!</v>
      </c>
      <c r="BR621" s="391" t="e">
        <f t="shared" si="568"/>
        <v>#DIV/0!</v>
      </c>
      <c r="BS621" s="391" t="e">
        <f t="shared" si="569"/>
        <v>#DIV/0!</v>
      </c>
      <c r="BT621" s="391" t="e">
        <f t="shared" si="570"/>
        <v>#DIV/0!</v>
      </c>
      <c r="BU621" s="391" t="e">
        <f t="shared" si="571"/>
        <v>#DIV/0!</v>
      </c>
      <c r="BV621" s="391" t="e">
        <f t="shared" si="572"/>
        <v>#DIV/0!</v>
      </c>
      <c r="BW621" s="391" t="str">
        <f t="shared" si="573"/>
        <v xml:space="preserve"> </v>
      </c>
      <c r="BY621" s="388">
        <f t="shared" si="574"/>
        <v>8.1664851342277558</v>
      </c>
      <c r="BZ621" s="392">
        <f t="shared" si="575"/>
        <v>4.083240296823246</v>
      </c>
      <c r="CA621" s="393" t="e">
        <f t="shared" si="576"/>
        <v>#DIV/0!</v>
      </c>
      <c r="CB621" s="390">
        <f t="shared" si="577"/>
        <v>4852.9799999999996</v>
      </c>
      <c r="CC621" s="18" t="e">
        <f t="shared" si="578"/>
        <v>#DIV/0!</v>
      </c>
    </row>
    <row r="622" spans="1:81" s="26" customFormat="1" ht="35.25" customHeight="1">
      <c r="A622" s="514" t="s">
        <v>1101</v>
      </c>
      <c r="B622" s="514"/>
      <c r="C622" s="361">
        <f>SUM(C618:C621)</f>
        <v>2631.1800000000003</v>
      </c>
      <c r="D622" s="361"/>
      <c r="E622" s="361"/>
      <c r="F622" s="361"/>
      <c r="G622" s="361">
        <f>SUM(G618:G621)</f>
        <v>952829.42</v>
      </c>
      <c r="H622" s="361">
        <f>ROUND(SUM(H618:H621),2)</f>
        <v>843715</v>
      </c>
      <c r="I622" s="361">
        <f t="shared" ref="I622:AL622" si="611">SUM(I618:I621)</f>
        <v>0</v>
      </c>
      <c r="J622" s="361">
        <f t="shared" si="611"/>
        <v>0</v>
      </c>
      <c r="K622" s="361">
        <f t="shared" si="611"/>
        <v>0</v>
      </c>
      <c r="L622" s="361">
        <f t="shared" si="611"/>
        <v>656.35</v>
      </c>
      <c r="M622" s="361">
        <f t="shared" si="611"/>
        <v>843715</v>
      </c>
      <c r="N622" s="361">
        <f t="shared" si="611"/>
        <v>0</v>
      </c>
      <c r="O622" s="361">
        <f t="shared" si="611"/>
        <v>0</v>
      </c>
      <c r="P622" s="361">
        <f t="shared" si="611"/>
        <v>0</v>
      </c>
      <c r="Q622" s="361">
        <f t="shared" si="611"/>
        <v>0</v>
      </c>
      <c r="R622" s="361">
        <f t="shared" si="611"/>
        <v>0</v>
      </c>
      <c r="S622" s="361">
        <f t="shared" si="611"/>
        <v>0</v>
      </c>
      <c r="T622" s="103">
        <f t="shared" si="611"/>
        <v>0</v>
      </c>
      <c r="U622" s="361">
        <f t="shared" si="611"/>
        <v>0</v>
      </c>
      <c r="V622" s="361" t="s">
        <v>388</v>
      </c>
      <c r="W622" s="361">
        <f t="shared" si="611"/>
        <v>0</v>
      </c>
      <c r="X622" s="361">
        <f t="shared" si="611"/>
        <v>0</v>
      </c>
      <c r="Y622" s="361">
        <f t="shared" si="611"/>
        <v>0</v>
      </c>
      <c r="Z622" s="361">
        <f t="shared" si="611"/>
        <v>0</v>
      </c>
      <c r="AA622" s="361">
        <f t="shared" si="611"/>
        <v>0</v>
      </c>
      <c r="AB622" s="361">
        <f t="shared" si="611"/>
        <v>0</v>
      </c>
      <c r="AC622" s="361">
        <f t="shared" si="611"/>
        <v>0</v>
      </c>
      <c r="AD622" s="361">
        <f t="shared" si="611"/>
        <v>0</v>
      </c>
      <c r="AE622" s="361">
        <f t="shared" si="611"/>
        <v>0</v>
      </c>
      <c r="AF622" s="361">
        <f t="shared" si="611"/>
        <v>0</v>
      </c>
      <c r="AG622" s="361">
        <f t="shared" si="611"/>
        <v>0</v>
      </c>
      <c r="AH622" s="361">
        <f t="shared" si="611"/>
        <v>0</v>
      </c>
      <c r="AI622" s="361">
        <f t="shared" si="611"/>
        <v>0</v>
      </c>
      <c r="AJ622" s="361">
        <f t="shared" si="611"/>
        <v>72742.959999999992</v>
      </c>
      <c r="AK622" s="361">
        <f t="shared" si="611"/>
        <v>36371.460000000006</v>
      </c>
      <c r="AL622" s="361">
        <f t="shared" si="611"/>
        <v>0</v>
      </c>
      <c r="AN622" s="390">
        <f>I622/'Приложение 1.1'!I620</f>
        <v>0</v>
      </c>
      <c r="AO622" s="390" t="e">
        <f t="shared" si="550"/>
        <v>#DIV/0!</v>
      </c>
      <c r="AP622" s="390">
        <f t="shared" si="551"/>
        <v>1285.4650719890301</v>
      </c>
      <c r="AQ622" s="390" t="e">
        <f t="shared" si="552"/>
        <v>#DIV/0!</v>
      </c>
      <c r="AR622" s="390" t="e">
        <f t="shared" si="553"/>
        <v>#DIV/0!</v>
      </c>
      <c r="AS622" s="390" t="e">
        <f t="shared" si="554"/>
        <v>#DIV/0!</v>
      </c>
      <c r="AT622" s="390" t="e">
        <f t="shared" si="555"/>
        <v>#DIV/0!</v>
      </c>
      <c r="AU622" s="390" t="e">
        <f t="shared" si="556"/>
        <v>#DIV/0!</v>
      </c>
      <c r="AV622" s="390" t="e">
        <f t="shared" si="557"/>
        <v>#DIV/0!</v>
      </c>
      <c r="AW622" s="390" t="e">
        <f t="shared" si="558"/>
        <v>#DIV/0!</v>
      </c>
      <c r="AX622" s="390" t="e">
        <f t="shared" si="559"/>
        <v>#DIV/0!</v>
      </c>
      <c r="AY622" s="390">
        <f>AI622/'Приложение 1.1'!J620</f>
        <v>0</v>
      </c>
      <c r="AZ622" s="390">
        <v>766.59</v>
      </c>
      <c r="BA622" s="390">
        <v>2173.62</v>
      </c>
      <c r="BB622" s="390">
        <v>891.36</v>
      </c>
      <c r="BC622" s="390">
        <v>860.72</v>
      </c>
      <c r="BD622" s="390">
        <v>1699.83</v>
      </c>
      <c r="BE622" s="390">
        <v>1134.04</v>
      </c>
      <c r="BF622" s="390">
        <v>2338035</v>
      </c>
      <c r="BG622" s="390">
        <f t="shared" si="560"/>
        <v>4644</v>
      </c>
      <c r="BH622" s="390">
        <v>9186</v>
      </c>
      <c r="BI622" s="390">
        <v>3559.09</v>
      </c>
      <c r="BJ622" s="390">
        <v>6295.55</v>
      </c>
      <c r="BK622" s="390">
        <f t="shared" si="561"/>
        <v>934101.09</v>
      </c>
      <c r="BL622" s="391" t="str">
        <f t="shared" si="562"/>
        <v xml:space="preserve"> </v>
      </c>
      <c r="BM622" s="391" t="e">
        <f t="shared" si="563"/>
        <v>#DIV/0!</v>
      </c>
      <c r="BN622" s="391" t="str">
        <f t="shared" si="564"/>
        <v>+</v>
      </c>
      <c r="BO622" s="391" t="e">
        <f t="shared" si="565"/>
        <v>#DIV/0!</v>
      </c>
      <c r="BP622" s="391" t="e">
        <f t="shared" si="566"/>
        <v>#DIV/0!</v>
      </c>
      <c r="BQ622" s="391" t="e">
        <f t="shared" si="567"/>
        <v>#DIV/0!</v>
      </c>
      <c r="BR622" s="391" t="e">
        <f t="shared" si="568"/>
        <v>#DIV/0!</v>
      </c>
      <c r="BS622" s="391" t="e">
        <f t="shared" si="569"/>
        <v>#DIV/0!</v>
      </c>
      <c r="BT622" s="391" t="e">
        <f t="shared" si="570"/>
        <v>#DIV/0!</v>
      </c>
      <c r="BU622" s="391" t="e">
        <f t="shared" si="571"/>
        <v>#DIV/0!</v>
      </c>
      <c r="BV622" s="391" t="e">
        <f t="shared" si="572"/>
        <v>#DIV/0!</v>
      </c>
      <c r="BW622" s="391" t="str">
        <f t="shared" si="573"/>
        <v xml:space="preserve"> </v>
      </c>
      <c r="BY622" s="388">
        <f t="shared" si="574"/>
        <v>7.6344158222990206</v>
      </c>
      <c r="BZ622" s="392">
        <f t="shared" si="575"/>
        <v>3.8172058121379173</v>
      </c>
      <c r="CA622" s="393" t="e">
        <f t="shared" si="576"/>
        <v>#DIV/0!</v>
      </c>
      <c r="CB622" s="390">
        <f t="shared" si="577"/>
        <v>4852.9799999999996</v>
      </c>
      <c r="CC622" s="18" t="e">
        <f t="shared" si="578"/>
        <v>#DIV/0!</v>
      </c>
    </row>
    <row r="623" spans="1:81" s="26" customFormat="1" ht="11.25" customHeight="1">
      <c r="A623" s="443" t="s">
        <v>432</v>
      </c>
      <c r="B623" s="444"/>
      <c r="C623" s="444"/>
      <c r="D623" s="444"/>
      <c r="E623" s="444"/>
      <c r="F623" s="444"/>
      <c r="G623" s="444"/>
      <c r="H623" s="444"/>
      <c r="I623" s="444"/>
      <c r="J623" s="444"/>
      <c r="K623" s="444"/>
      <c r="L623" s="444"/>
      <c r="M623" s="444"/>
      <c r="N623" s="444"/>
      <c r="O623" s="444"/>
      <c r="P623" s="444"/>
      <c r="Q623" s="444"/>
      <c r="R623" s="444"/>
      <c r="S623" s="444"/>
      <c r="T623" s="444"/>
      <c r="U623" s="444"/>
      <c r="V623" s="444"/>
      <c r="W623" s="444"/>
      <c r="X623" s="444"/>
      <c r="Y623" s="444"/>
      <c r="Z623" s="444"/>
      <c r="AA623" s="444"/>
      <c r="AB623" s="444"/>
      <c r="AC623" s="444"/>
      <c r="AD623" s="444"/>
      <c r="AE623" s="444"/>
      <c r="AF623" s="444"/>
      <c r="AG623" s="444"/>
      <c r="AH623" s="444"/>
      <c r="AI623" s="444"/>
      <c r="AJ623" s="444"/>
      <c r="AK623" s="444"/>
      <c r="AL623" s="445"/>
      <c r="AN623" s="390" t="e">
        <f>I623/'Приложение 1.1'!I621</f>
        <v>#DIV/0!</v>
      </c>
      <c r="AO623" s="390" t="e">
        <f t="shared" si="550"/>
        <v>#DIV/0!</v>
      </c>
      <c r="AP623" s="390" t="e">
        <f t="shared" si="551"/>
        <v>#DIV/0!</v>
      </c>
      <c r="AQ623" s="390" t="e">
        <f t="shared" si="552"/>
        <v>#DIV/0!</v>
      </c>
      <c r="AR623" s="390" t="e">
        <f t="shared" si="553"/>
        <v>#DIV/0!</v>
      </c>
      <c r="AS623" s="390" t="e">
        <f t="shared" si="554"/>
        <v>#DIV/0!</v>
      </c>
      <c r="AT623" s="390" t="e">
        <f t="shared" si="555"/>
        <v>#DIV/0!</v>
      </c>
      <c r="AU623" s="390" t="e">
        <f t="shared" si="556"/>
        <v>#DIV/0!</v>
      </c>
      <c r="AV623" s="390" t="e">
        <f t="shared" si="557"/>
        <v>#DIV/0!</v>
      </c>
      <c r="AW623" s="390" t="e">
        <f t="shared" si="558"/>
        <v>#DIV/0!</v>
      </c>
      <c r="AX623" s="390" t="e">
        <f t="shared" si="559"/>
        <v>#DIV/0!</v>
      </c>
      <c r="AY623" s="390" t="e">
        <f>AI623/'Приложение 1.1'!J621</f>
        <v>#DIV/0!</v>
      </c>
      <c r="AZ623" s="390">
        <v>766.59</v>
      </c>
      <c r="BA623" s="390">
        <v>2173.62</v>
      </c>
      <c r="BB623" s="390">
        <v>891.36</v>
      </c>
      <c r="BC623" s="390">
        <v>860.72</v>
      </c>
      <c r="BD623" s="390">
        <v>1699.83</v>
      </c>
      <c r="BE623" s="390">
        <v>1134.04</v>
      </c>
      <c r="BF623" s="390">
        <v>2338035</v>
      </c>
      <c r="BG623" s="390">
        <f t="shared" si="560"/>
        <v>4644</v>
      </c>
      <c r="BH623" s="390">
        <v>9186</v>
      </c>
      <c r="BI623" s="390">
        <v>3559.09</v>
      </c>
      <c r="BJ623" s="390">
        <v>6295.55</v>
      </c>
      <c r="BK623" s="390">
        <f t="shared" si="561"/>
        <v>934101.09</v>
      </c>
      <c r="BL623" s="391" t="e">
        <f t="shared" si="562"/>
        <v>#DIV/0!</v>
      </c>
      <c r="BM623" s="391" t="e">
        <f t="shared" si="563"/>
        <v>#DIV/0!</v>
      </c>
      <c r="BN623" s="391" t="e">
        <f t="shared" si="564"/>
        <v>#DIV/0!</v>
      </c>
      <c r="BO623" s="391" t="e">
        <f t="shared" si="565"/>
        <v>#DIV/0!</v>
      </c>
      <c r="BP623" s="391" t="e">
        <f t="shared" si="566"/>
        <v>#DIV/0!</v>
      </c>
      <c r="BQ623" s="391" t="e">
        <f t="shared" si="567"/>
        <v>#DIV/0!</v>
      </c>
      <c r="BR623" s="391" t="e">
        <f t="shared" si="568"/>
        <v>#DIV/0!</v>
      </c>
      <c r="BS623" s="391" t="e">
        <f t="shared" si="569"/>
        <v>#DIV/0!</v>
      </c>
      <c r="BT623" s="391" t="e">
        <f t="shared" si="570"/>
        <v>#DIV/0!</v>
      </c>
      <c r="BU623" s="391" t="e">
        <f t="shared" si="571"/>
        <v>#DIV/0!</v>
      </c>
      <c r="BV623" s="391" t="e">
        <f t="shared" si="572"/>
        <v>#DIV/0!</v>
      </c>
      <c r="BW623" s="391" t="e">
        <f t="shared" si="573"/>
        <v>#DIV/0!</v>
      </c>
      <c r="BY623" s="388" t="e">
        <f t="shared" si="574"/>
        <v>#DIV/0!</v>
      </c>
      <c r="BZ623" s="392" t="e">
        <f t="shared" si="575"/>
        <v>#DIV/0!</v>
      </c>
      <c r="CA623" s="393" t="e">
        <f t="shared" si="576"/>
        <v>#DIV/0!</v>
      </c>
      <c r="CB623" s="390">
        <f t="shared" si="577"/>
        <v>4852.9799999999996</v>
      </c>
      <c r="CC623" s="18" t="e">
        <f t="shared" si="578"/>
        <v>#DIV/0!</v>
      </c>
    </row>
    <row r="624" spans="1:81" s="26" customFormat="1" ht="9" customHeight="1">
      <c r="A624" s="139">
        <v>227</v>
      </c>
      <c r="B624" s="354" t="s">
        <v>839</v>
      </c>
      <c r="C624" s="361">
        <v>424.1</v>
      </c>
      <c r="D624" s="396"/>
      <c r="E624" s="361"/>
      <c r="F624" s="361"/>
      <c r="G624" s="184">
        <f>ROUND(X624+AJ624+AK624,2)</f>
        <v>1632435.06</v>
      </c>
      <c r="H624" s="361">
        <f>I624+K624+M624+O624+Q624+S624</f>
        <v>0</v>
      </c>
      <c r="I624" s="190">
        <v>0</v>
      </c>
      <c r="J624" s="190">
        <v>0</v>
      </c>
      <c r="K624" s="190">
        <v>0</v>
      </c>
      <c r="L624" s="190">
        <v>0</v>
      </c>
      <c r="M624" s="190">
        <v>0</v>
      </c>
      <c r="N624" s="361">
        <v>0</v>
      </c>
      <c r="O624" s="361">
        <v>0</v>
      </c>
      <c r="P624" s="361">
        <v>0</v>
      </c>
      <c r="Q624" s="361">
        <v>0</v>
      </c>
      <c r="R624" s="361">
        <v>0</v>
      </c>
      <c r="S624" s="361">
        <v>0</v>
      </c>
      <c r="T624" s="103">
        <v>0</v>
      </c>
      <c r="U624" s="361">
        <v>0</v>
      </c>
      <c r="V624" s="361" t="s">
        <v>976</v>
      </c>
      <c r="W624" s="380">
        <v>423.5</v>
      </c>
      <c r="X624" s="361">
        <v>1555462</v>
      </c>
      <c r="Y624" s="380">
        <v>0</v>
      </c>
      <c r="Z624" s="380">
        <v>0</v>
      </c>
      <c r="AA624" s="380">
        <v>0</v>
      </c>
      <c r="AB624" s="380">
        <v>0</v>
      </c>
      <c r="AC624" s="380">
        <v>0</v>
      </c>
      <c r="AD624" s="380">
        <v>0</v>
      </c>
      <c r="AE624" s="380">
        <v>0</v>
      </c>
      <c r="AF624" s="380">
        <v>0</v>
      </c>
      <c r="AG624" s="380">
        <v>0</v>
      </c>
      <c r="AH624" s="380">
        <v>0</v>
      </c>
      <c r="AI624" s="380">
        <v>0</v>
      </c>
      <c r="AJ624" s="380">
        <v>53558.18</v>
      </c>
      <c r="AK624" s="380">
        <v>23414.880000000001</v>
      </c>
      <c r="AL624" s="380">
        <v>0</v>
      </c>
      <c r="AN624" s="390">
        <f>I624/'Приложение 1.1'!I622</f>
        <v>0</v>
      </c>
      <c r="AO624" s="390" t="e">
        <f t="shared" si="550"/>
        <v>#DIV/0!</v>
      </c>
      <c r="AP624" s="390" t="e">
        <f t="shared" si="551"/>
        <v>#DIV/0!</v>
      </c>
      <c r="AQ624" s="390" t="e">
        <f t="shared" si="552"/>
        <v>#DIV/0!</v>
      </c>
      <c r="AR624" s="390" t="e">
        <f t="shared" si="553"/>
        <v>#DIV/0!</v>
      </c>
      <c r="AS624" s="390" t="e">
        <f t="shared" si="554"/>
        <v>#DIV/0!</v>
      </c>
      <c r="AT624" s="390" t="e">
        <f t="shared" si="555"/>
        <v>#DIV/0!</v>
      </c>
      <c r="AU624" s="390">
        <f t="shared" si="556"/>
        <v>3672.8736717827628</v>
      </c>
      <c r="AV624" s="390" t="e">
        <f t="shared" si="557"/>
        <v>#DIV/0!</v>
      </c>
      <c r="AW624" s="390" t="e">
        <f t="shared" si="558"/>
        <v>#DIV/0!</v>
      </c>
      <c r="AX624" s="390" t="e">
        <f t="shared" si="559"/>
        <v>#DIV/0!</v>
      </c>
      <c r="AY624" s="390">
        <f>AI624/'Приложение 1.1'!J622</f>
        <v>0</v>
      </c>
      <c r="AZ624" s="390">
        <v>766.59</v>
      </c>
      <c r="BA624" s="390">
        <v>2173.62</v>
      </c>
      <c r="BB624" s="390">
        <v>891.36</v>
      </c>
      <c r="BC624" s="390">
        <v>860.72</v>
      </c>
      <c r="BD624" s="390">
        <v>1699.83</v>
      </c>
      <c r="BE624" s="390">
        <v>1134.04</v>
      </c>
      <c r="BF624" s="390">
        <v>2338035</v>
      </c>
      <c r="BG624" s="390">
        <f t="shared" si="560"/>
        <v>4644</v>
      </c>
      <c r="BH624" s="390">
        <v>9186</v>
      </c>
      <c r="BI624" s="390">
        <v>3559.09</v>
      </c>
      <c r="BJ624" s="390">
        <v>6295.55</v>
      </c>
      <c r="BK624" s="390">
        <f t="shared" si="561"/>
        <v>934101.09</v>
      </c>
      <c r="BL624" s="391" t="str">
        <f t="shared" si="562"/>
        <v xml:space="preserve"> </v>
      </c>
      <c r="BM624" s="391" t="e">
        <f t="shared" si="563"/>
        <v>#DIV/0!</v>
      </c>
      <c r="BN624" s="391" t="e">
        <f t="shared" si="564"/>
        <v>#DIV/0!</v>
      </c>
      <c r="BO624" s="391" t="e">
        <f t="shared" si="565"/>
        <v>#DIV/0!</v>
      </c>
      <c r="BP624" s="391" t="e">
        <f t="shared" si="566"/>
        <v>#DIV/0!</v>
      </c>
      <c r="BQ624" s="391" t="e">
        <f t="shared" si="567"/>
        <v>#DIV/0!</v>
      </c>
      <c r="BR624" s="391" t="e">
        <f t="shared" si="568"/>
        <v>#DIV/0!</v>
      </c>
      <c r="BS624" s="391" t="str">
        <f t="shared" si="569"/>
        <v xml:space="preserve"> </v>
      </c>
      <c r="BT624" s="391" t="e">
        <f t="shared" si="570"/>
        <v>#DIV/0!</v>
      </c>
      <c r="BU624" s="391" t="e">
        <f t="shared" si="571"/>
        <v>#DIV/0!</v>
      </c>
      <c r="BV624" s="391" t="e">
        <f t="shared" si="572"/>
        <v>#DIV/0!</v>
      </c>
      <c r="BW624" s="391" t="str">
        <f t="shared" si="573"/>
        <v xml:space="preserve"> </v>
      </c>
      <c r="BY624" s="388">
        <f t="shared" si="574"/>
        <v>3.2808766065095418</v>
      </c>
      <c r="BZ624" s="392">
        <f t="shared" si="575"/>
        <v>1.4343529230498149</v>
      </c>
      <c r="CA624" s="393">
        <f t="shared" si="576"/>
        <v>3854.6282408500592</v>
      </c>
      <c r="CB624" s="390">
        <f t="shared" si="577"/>
        <v>4852.9799999999996</v>
      </c>
      <c r="CC624" s="18" t="str">
        <f t="shared" si="578"/>
        <v xml:space="preserve"> </v>
      </c>
    </row>
    <row r="625" spans="1:82" s="26" customFormat="1" ht="9" customHeight="1">
      <c r="A625" s="139">
        <v>228</v>
      </c>
      <c r="B625" s="354" t="s">
        <v>840</v>
      </c>
      <c r="C625" s="361">
        <v>488.2</v>
      </c>
      <c r="D625" s="396"/>
      <c r="E625" s="361"/>
      <c r="F625" s="361"/>
      <c r="G625" s="184">
        <f>ROUND(X625+AJ625+AK625,2)</f>
        <v>1908644.16</v>
      </c>
      <c r="H625" s="361">
        <f>I625+K625+M625+O625+Q625+S625</f>
        <v>0</v>
      </c>
      <c r="I625" s="190">
        <v>0</v>
      </c>
      <c r="J625" s="190">
        <v>0</v>
      </c>
      <c r="K625" s="190">
        <v>0</v>
      </c>
      <c r="L625" s="190">
        <v>0</v>
      </c>
      <c r="M625" s="190">
        <v>0</v>
      </c>
      <c r="N625" s="361">
        <v>0</v>
      </c>
      <c r="O625" s="361">
        <v>0</v>
      </c>
      <c r="P625" s="361">
        <v>0</v>
      </c>
      <c r="Q625" s="361">
        <v>0</v>
      </c>
      <c r="R625" s="361">
        <v>0</v>
      </c>
      <c r="S625" s="361">
        <v>0</v>
      </c>
      <c r="T625" s="103">
        <v>0</v>
      </c>
      <c r="U625" s="361">
        <v>0</v>
      </c>
      <c r="V625" s="361" t="s">
        <v>976</v>
      </c>
      <c r="W625" s="380">
        <v>476.27</v>
      </c>
      <c r="X625" s="361">
        <v>1815604</v>
      </c>
      <c r="Y625" s="380">
        <v>0</v>
      </c>
      <c r="Z625" s="380">
        <v>0</v>
      </c>
      <c r="AA625" s="380">
        <v>0</v>
      </c>
      <c r="AB625" s="380">
        <v>0</v>
      </c>
      <c r="AC625" s="380">
        <v>0</v>
      </c>
      <c r="AD625" s="380">
        <v>0</v>
      </c>
      <c r="AE625" s="380">
        <v>0</v>
      </c>
      <c r="AF625" s="380">
        <v>0</v>
      </c>
      <c r="AG625" s="380">
        <v>0</v>
      </c>
      <c r="AH625" s="380">
        <v>0</v>
      </c>
      <c r="AI625" s="380">
        <v>0</v>
      </c>
      <c r="AJ625" s="380">
        <v>62026.78</v>
      </c>
      <c r="AK625" s="380">
        <v>31013.38</v>
      </c>
      <c r="AL625" s="380">
        <v>0</v>
      </c>
      <c r="AN625" s="390">
        <f>I625/'Приложение 1.1'!I623</f>
        <v>0</v>
      </c>
      <c r="AO625" s="390" t="e">
        <f t="shared" si="550"/>
        <v>#DIV/0!</v>
      </c>
      <c r="AP625" s="390" t="e">
        <f t="shared" si="551"/>
        <v>#DIV/0!</v>
      </c>
      <c r="AQ625" s="390" t="e">
        <f t="shared" si="552"/>
        <v>#DIV/0!</v>
      </c>
      <c r="AR625" s="390" t="e">
        <f t="shared" si="553"/>
        <v>#DIV/0!</v>
      </c>
      <c r="AS625" s="390" t="e">
        <f t="shared" si="554"/>
        <v>#DIV/0!</v>
      </c>
      <c r="AT625" s="390" t="e">
        <f t="shared" si="555"/>
        <v>#DIV/0!</v>
      </c>
      <c r="AU625" s="390">
        <f t="shared" si="556"/>
        <v>3812.1317739937431</v>
      </c>
      <c r="AV625" s="390" t="e">
        <f t="shared" si="557"/>
        <v>#DIV/0!</v>
      </c>
      <c r="AW625" s="390" t="e">
        <f t="shared" si="558"/>
        <v>#DIV/0!</v>
      </c>
      <c r="AX625" s="390" t="e">
        <f t="shared" si="559"/>
        <v>#DIV/0!</v>
      </c>
      <c r="AY625" s="390">
        <f>AI625/'Приложение 1.1'!J623</f>
        <v>0</v>
      </c>
      <c r="AZ625" s="390">
        <v>766.59</v>
      </c>
      <c r="BA625" s="390">
        <v>2173.62</v>
      </c>
      <c r="BB625" s="390">
        <v>891.36</v>
      </c>
      <c r="BC625" s="390">
        <v>860.72</v>
      </c>
      <c r="BD625" s="390">
        <v>1699.83</v>
      </c>
      <c r="BE625" s="390">
        <v>1134.04</v>
      </c>
      <c r="BF625" s="390">
        <v>2338035</v>
      </c>
      <c r="BG625" s="390">
        <f t="shared" si="560"/>
        <v>4644</v>
      </c>
      <c r="BH625" s="390">
        <v>9186</v>
      </c>
      <c r="BI625" s="390">
        <v>3559.09</v>
      </c>
      <c r="BJ625" s="390">
        <v>6295.55</v>
      </c>
      <c r="BK625" s="390">
        <f t="shared" si="561"/>
        <v>934101.09</v>
      </c>
      <c r="BL625" s="391" t="str">
        <f t="shared" si="562"/>
        <v xml:space="preserve"> </v>
      </c>
      <c r="BM625" s="391" t="e">
        <f t="shared" si="563"/>
        <v>#DIV/0!</v>
      </c>
      <c r="BN625" s="391" t="e">
        <f t="shared" si="564"/>
        <v>#DIV/0!</v>
      </c>
      <c r="BO625" s="391" t="e">
        <f t="shared" si="565"/>
        <v>#DIV/0!</v>
      </c>
      <c r="BP625" s="391" t="e">
        <f t="shared" si="566"/>
        <v>#DIV/0!</v>
      </c>
      <c r="BQ625" s="391" t="e">
        <f t="shared" si="567"/>
        <v>#DIV/0!</v>
      </c>
      <c r="BR625" s="391" t="e">
        <f t="shared" si="568"/>
        <v>#DIV/0!</v>
      </c>
      <c r="BS625" s="391" t="str">
        <f t="shared" si="569"/>
        <v xml:space="preserve"> </v>
      </c>
      <c r="BT625" s="391" t="e">
        <f t="shared" si="570"/>
        <v>#DIV/0!</v>
      </c>
      <c r="BU625" s="391" t="e">
        <f t="shared" si="571"/>
        <v>#DIV/0!</v>
      </c>
      <c r="BV625" s="391" t="e">
        <f t="shared" si="572"/>
        <v>#DIV/0!</v>
      </c>
      <c r="BW625" s="391" t="str">
        <f t="shared" si="573"/>
        <v xml:space="preserve"> </v>
      </c>
      <c r="BY625" s="388">
        <f t="shared" si="574"/>
        <v>3.2497822957213778</v>
      </c>
      <c r="BZ625" s="392">
        <f t="shared" si="575"/>
        <v>1.6248906239285588</v>
      </c>
      <c r="CA625" s="393">
        <f t="shared" si="576"/>
        <v>4007.483486257795</v>
      </c>
      <c r="CB625" s="390">
        <f t="shared" si="577"/>
        <v>4852.9799999999996</v>
      </c>
      <c r="CC625" s="18" t="str">
        <f t="shared" si="578"/>
        <v xml:space="preserve"> </v>
      </c>
    </row>
    <row r="626" spans="1:82" s="26" customFormat="1" ht="24.75" customHeight="1">
      <c r="A626" s="514" t="s">
        <v>433</v>
      </c>
      <c r="B626" s="514"/>
      <c r="C626" s="361">
        <f>SUM(C624:C625)</f>
        <v>912.3</v>
      </c>
      <c r="D626" s="275"/>
      <c r="E626" s="140"/>
      <c r="F626" s="140"/>
      <c r="G626" s="361">
        <f>SUM(G624:G625)</f>
        <v>3541079.2199999997</v>
      </c>
      <c r="H626" s="361">
        <f t="shared" ref="H626:AL626" si="612">SUM(H624:H625)</f>
        <v>0</v>
      </c>
      <c r="I626" s="361">
        <f t="shared" si="612"/>
        <v>0</v>
      </c>
      <c r="J626" s="361">
        <f t="shared" si="612"/>
        <v>0</v>
      </c>
      <c r="K626" s="361">
        <f t="shared" si="612"/>
        <v>0</v>
      </c>
      <c r="L626" s="361">
        <f t="shared" si="612"/>
        <v>0</v>
      </c>
      <c r="M626" s="361">
        <f t="shared" si="612"/>
        <v>0</v>
      </c>
      <c r="N626" s="361">
        <f t="shared" si="612"/>
        <v>0</v>
      </c>
      <c r="O626" s="361">
        <f t="shared" si="612"/>
        <v>0</v>
      </c>
      <c r="P626" s="361">
        <f t="shared" si="612"/>
        <v>0</v>
      </c>
      <c r="Q626" s="361">
        <f t="shared" si="612"/>
        <v>0</v>
      </c>
      <c r="R626" s="361">
        <f t="shared" si="612"/>
        <v>0</v>
      </c>
      <c r="S626" s="361">
        <f t="shared" si="612"/>
        <v>0</v>
      </c>
      <c r="T626" s="103">
        <f t="shared" si="612"/>
        <v>0</v>
      </c>
      <c r="U626" s="361">
        <f t="shared" si="612"/>
        <v>0</v>
      </c>
      <c r="V626" s="140" t="s">
        <v>388</v>
      </c>
      <c r="W626" s="361">
        <f t="shared" si="612"/>
        <v>899.77</v>
      </c>
      <c r="X626" s="361">
        <f t="shared" si="612"/>
        <v>3371066</v>
      </c>
      <c r="Y626" s="361">
        <f t="shared" si="612"/>
        <v>0</v>
      </c>
      <c r="Z626" s="361">
        <f t="shared" si="612"/>
        <v>0</v>
      </c>
      <c r="AA626" s="361">
        <f t="shared" si="612"/>
        <v>0</v>
      </c>
      <c r="AB626" s="361">
        <f t="shared" si="612"/>
        <v>0</v>
      </c>
      <c r="AC626" s="361">
        <f t="shared" si="612"/>
        <v>0</v>
      </c>
      <c r="AD626" s="361">
        <f t="shared" si="612"/>
        <v>0</v>
      </c>
      <c r="AE626" s="361">
        <f t="shared" si="612"/>
        <v>0</v>
      </c>
      <c r="AF626" s="361">
        <f t="shared" si="612"/>
        <v>0</v>
      </c>
      <c r="AG626" s="361">
        <f t="shared" si="612"/>
        <v>0</v>
      </c>
      <c r="AH626" s="361">
        <f t="shared" si="612"/>
        <v>0</v>
      </c>
      <c r="AI626" s="361">
        <f t="shared" si="612"/>
        <v>0</v>
      </c>
      <c r="AJ626" s="361">
        <f t="shared" si="612"/>
        <v>115584.95999999999</v>
      </c>
      <c r="AK626" s="361">
        <f t="shared" si="612"/>
        <v>54428.26</v>
      </c>
      <c r="AL626" s="361">
        <f t="shared" si="612"/>
        <v>0</v>
      </c>
      <c r="AN626" s="390">
        <f>I626/'Приложение 1.1'!I624</f>
        <v>0</v>
      </c>
      <c r="AO626" s="390" t="e">
        <f t="shared" si="550"/>
        <v>#DIV/0!</v>
      </c>
      <c r="AP626" s="390" t="e">
        <f t="shared" si="551"/>
        <v>#DIV/0!</v>
      </c>
      <c r="AQ626" s="390" t="e">
        <f t="shared" si="552"/>
        <v>#DIV/0!</v>
      </c>
      <c r="AR626" s="390" t="e">
        <f t="shared" si="553"/>
        <v>#DIV/0!</v>
      </c>
      <c r="AS626" s="390" t="e">
        <f t="shared" si="554"/>
        <v>#DIV/0!</v>
      </c>
      <c r="AT626" s="390" t="e">
        <f t="shared" si="555"/>
        <v>#DIV/0!</v>
      </c>
      <c r="AU626" s="390">
        <f t="shared" si="556"/>
        <v>3746.5863498449603</v>
      </c>
      <c r="AV626" s="390" t="e">
        <f t="shared" si="557"/>
        <v>#DIV/0!</v>
      </c>
      <c r="AW626" s="390" t="e">
        <f t="shared" si="558"/>
        <v>#DIV/0!</v>
      </c>
      <c r="AX626" s="390" t="e">
        <f t="shared" si="559"/>
        <v>#DIV/0!</v>
      </c>
      <c r="AY626" s="390">
        <f>AI626/'Приложение 1.1'!J624</f>
        <v>0</v>
      </c>
      <c r="AZ626" s="390">
        <v>766.59</v>
      </c>
      <c r="BA626" s="390">
        <v>2173.62</v>
      </c>
      <c r="BB626" s="390">
        <v>891.36</v>
      </c>
      <c r="BC626" s="390">
        <v>860.72</v>
      </c>
      <c r="BD626" s="390">
        <v>1699.83</v>
      </c>
      <c r="BE626" s="390">
        <v>1134.04</v>
      </c>
      <c r="BF626" s="390">
        <v>2338035</v>
      </c>
      <c r="BG626" s="390">
        <f t="shared" si="560"/>
        <v>4644</v>
      </c>
      <c r="BH626" s="390">
        <v>9186</v>
      </c>
      <c r="BI626" s="390">
        <v>3559.09</v>
      </c>
      <c r="BJ626" s="390">
        <v>6295.55</v>
      </c>
      <c r="BK626" s="390">
        <f t="shared" si="561"/>
        <v>934101.09</v>
      </c>
      <c r="BL626" s="391" t="str">
        <f t="shared" si="562"/>
        <v xml:space="preserve"> </v>
      </c>
      <c r="BM626" s="391" t="e">
        <f t="shared" si="563"/>
        <v>#DIV/0!</v>
      </c>
      <c r="BN626" s="391" t="e">
        <f t="shared" si="564"/>
        <v>#DIV/0!</v>
      </c>
      <c r="BO626" s="391" t="e">
        <f t="shared" si="565"/>
        <v>#DIV/0!</v>
      </c>
      <c r="BP626" s="391" t="e">
        <f t="shared" si="566"/>
        <v>#DIV/0!</v>
      </c>
      <c r="BQ626" s="391" t="e">
        <f t="shared" si="567"/>
        <v>#DIV/0!</v>
      </c>
      <c r="BR626" s="391" t="e">
        <f t="shared" si="568"/>
        <v>#DIV/0!</v>
      </c>
      <c r="BS626" s="391" t="str">
        <f t="shared" si="569"/>
        <v xml:space="preserve"> </v>
      </c>
      <c r="BT626" s="391" t="e">
        <f t="shared" si="570"/>
        <v>#DIV/0!</v>
      </c>
      <c r="BU626" s="391" t="e">
        <f t="shared" si="571"/>
        <v>#DIV/0!</v>
      </c>
      <c r="BV626" s="391" t="e">
        <f t="shared" si="572"/>
        <v>#DIV/0!</v>
      </c>
      <c r="BW626" s="391" t="str">
        <f t="shared" si="573"/>
        <v xml:space="preserve"> </v>
      </c>
      <c r="BY626" s="388">
        <f t="shared" si="574"/>
        <v>3.2641167513897078</v>
      </c>
      <c r="BZ626" s="392">
        <f t="shared" si="575"/>
        <v>1.537052876213258</v>
      </c>
      <c r="CA626" s="393">
        <f t="shared" si="576"/>
        <v>3935.5382153216933</v>
      </c>
      <c r="CB626" s="390">
        <f t="shared" si="577"/>
        <v>4852.9799999999996</v>
      </c>
      <c r="CC626" s="18" t="str">
        <f t="shared" si="578"/>
        <v xml:space="preserve"> </v>
      </c>
    </row>
    <row r="627" spans="1:82" s="26" customFormat="1" ht="13.5" customHeight="1">
      <c r="A627" s="433" t="s">
        <v>1047</v>
      </c>
      <c r="B627" s="434"/>
      <c r="C627" s="434"/>
      <c r="D627" s="434"/>
      <c r="E627" s="434"/>
      <c r="F627" s="434"/>
      <c r="G627" s="434"/>
      <c r="H627" s="434"/>
      <c r="I627" s="434"/>
      <c r="J627" s="434"/>
      <c r="K627" s="434"/>
      <c r="L627" s="434"/>
      <c r="M627" s="434"/>
      <c r="N627" s="434"/>
      <c r="O627" s="434"/>
      <c r="P627" s="434"/>
      <c r="Q627" s="434"/>
      <c r="R627" s="434"/>
      <c r="S627" s="434"/>
      <c r="T627" s="434"/>
      <c r="U627" s="434"/>
      <c r="V627" s="434"/>
      <c r="W627" s="434"/>
      <c r="X627" s="434"/>
      <c r="Y627" s="434"/>
      <c r="Z627" s="434"/>
      <c r="AA627" s="434"/>
      <c r="AB627" s="434"/>
      <c r="AC627" s="434"/>
      <c r="AD627" s="434"/>
      <c r="AE627" s="434"/>
      <c r="AF627" s="434"/>
      <c r="AG627" s="434"/>
      <c r="AH627" s="434"/>
      <c r="AI627" s="434"/>
      <c r="AJ627" s="434"/>
      <c r="AK627" s="434"/>
      <c r="AL627" s="435"/>
      <c r="AN627" s="390" t="e">
        <f>I627/'Приложение 1.1'!I625</f>
        <v>#DIV/0!</v>
      </c>
      <c r="AO627" s="390" t="e">
        <f t="shared" si="550"/>
        <v>#DIV/0!</v>
      </c>
      <c r="AP627" s="390" t="e">
        <f t="shared" si="551"/>
        <v>#DIV/0!</v>
      </c>
      <c r="AQ627" s="390" t="e">
        <f t="shared" si="552"/>
        <v>#DIV/0!</v>
      </c>
      <c r="AR627" s="390" t="e">
        <f t="shared" si="553"/>
        <v>#DIV/0!</v>
      </c>
      <c r="AS627" s="390" t="e">
        <f t="shared" si="554"/>
        <v>#DIV/0!</v>
      </c>
      <c r="AT627" s="390" t="e">
        <f t="shared" si="555"/>
        <v>#DIV/0!</v>
      </c>
      <c r="AU627" s="390" t="e">
        <f t="shared" si="556"/>
        <v>#DIV/0!</v>
      </c>
      <c r="AV627" s="390" t="e">
        <f t="shared" si="557"/>
        <v>#DIV/0!</v>
      </c>
      <c r="AW627" s="390" t="e">
        <f t="shared" si="558"/>
        <v>#DIV/0!</v>
      </c>
      <c r="AX627" s="390" t="e">
        <f t="shared" si="559"/>
        <v>#DIV/0!</v>
      </c>
      <c r="AY627" s="390" t="e">
        <f>AI627/'Приложение 1.1'!J625</f>
        <v>#DIV/0!</v>
      </c>
      <c r="AZ627" s="390">
        <v>766.59</v>
      </c>
      <c r="BA627" s="390">
        <v>2173.62</v>
      </c>
      <c r="BB627" s="390">
        <v>891.36</v>
      </c>
      <c r="BC627" s="390">
        <v>860.72</v>
      </c>
      <c r="BD627" s="390">
        <v>1699.83</v>
      </c>
      <c r="BE627" s="390">
        <v>1134.04</v>
      </c>
      <c r="BF627" s="390">
        <v>2338035</v>
      </c>
      <c r="BG627" s="390">
        <f t="shared" si="560"/>
        <v>4644</v>
      </c>
      <c r="BH627" s="390">
        <v>9186</v>
      </c>
      <c r="BI627" s="390">
        <v>3559.09</v>
      </c>
      <c r="BJ627" s="390">
        <v>6295.55</v>
      </c>
      <c r="BK627" s="390">
        <f t="shared" si="561"/>
        <v>934101.09</v>
      </c>
      <c r="BL627" s="391" t="e">
        <f t="shared" si="562"/>
        <v>#DIV/0!</v>
      </c>
      <c r="BM627" s="391" t="e">
        <f t="shared" si="563"/>
        <v>#DIV/0!</v>
      </c>
      <c r="BN627" s="391" t="e">
        <f t="shared" si="564"/>
        <v>#DIV/0!</v>
      </c>
      <c r="BO627" s="391" t="e">
        <f t="shared" si="565"/>
        <v>#DIV/0!</v>
      </c>
      <c r="BP627" s="391" t="e">
        <f t="shared" si="566"/>
        <v>#DIV/0!</v>
      </c>
      <c r="BQ627" s="391" t="e">
        <f t="shared" si="567"/>
        <v>#DIV/0!</v>
      </c>
      <c r="BR627" s="391" t="e">
        <f t="shared" si="568"/>
        <v>#DIV/0!</v>
      </c>
      <c r="BS627" s="391" t="e">
        <f t="shared" si="569"/>
        <v>#DIV/0!</v>
      </c>
      <c r="BT627" s="391" t="e">
        <f t="shared" si="570"/>
        <v>#DIV/0!</v>
      </c>
      <c r="BU627" s="391" t="e">
        <f t="shared" si="571"/>
        <v>#DIV/0!</v>
      </c>
      <c r="BV627" s="391" t="e">
        <f t="shared" si="572"/>
        <v>#DIV/0!</v>
      </c>
      <c r="BW627" s="391" t="e">
        <f t="shared" si="573"/>
        <v>#DIV/0!</v>
      </c>
      <c r="BY627" s="388" t="e">
        <f t="shared" si="574"/>
        <v>#DIV/0!</v>
      </c>
      <c r="BZ627" s="392" t="e">
        <f t="shared" si="575"/>
        <v>#DIV/0!</v>
      </c>
      <c r="CA627" s="393" t="e">
        <f t="shared" si="576"/>
        <v>#DIV/0!</v>
      </c>
      <c r="CB627" s="390">
        <f t="shared" si="577"/>
        <v>4852.9799999999996</v>
      </c>
      <c r="CC627" s="18" t="e">
        <f t="shared" si="578"/>
        <v>#DIV/0!</v>
      </c>
    </row>
    <row r="628" spans="1:82" s="26" customFormat="1" ht="9" customHeight="1">
      <c r="A628" s="368">
        <v>229</v>
      </c>
      <c r="B628" s="354" t="s">
        <v>865</v>
      </c>
      <c r="C628" s="361">
        <v>8774</v>
      </c>
      <c r="D628" s="396"/>
      <c r="E628" s="361"/>
      <c r="F628" s="361"/>
      <c r="G628" s="184">
        <f>ROUND(X628+AJ628+AK628,2)</f>
        <v>9071048.9499999993</v>
      </c>
      <c r="H628" s="361">
        <f>I628+K628+M628+O628+Q628+S628</f>
        <v>0</v>
      </c>
      <c r="I628" s="190">
        <v>0</v>
      </c>
      <c r="J628" s="190">
        <v>0</v>
      </c>
      <c r="K628" s="190">
        <v>0</v>
      </c>
      <c r="L628" s="190">
        <v>0</v>
      </c>
      <c r="M628" s="190">
        <v>0</v>
      </c>
      <c r="N628" s="361">
        <v>0</v>
      </c>
      <c r="O628" s="361">
        <v>0</v>
      </c>
      <c r="P628" s="361">
        <v>0</v>
      </c>
      <c r="Q628" s="361">
        <v>0</v>
      </c>
      <c r="R628" s="361">
        <v>0</v>
      </c>
      <c r="S628" s="361">
        <v>0</v>
      </c>
      <c r="T628" s="103">
        <v>0</v>
      </c>
      <c r="U628" s="361">
        <v>0</v>
      </c>
      <c r="V628" s="361" t="s">
        <v>975</v>
      </c>
      <c r="W628" s="380">
        <v>2422.4299999999998</v>
      </c>
      <c r="X628" s="361">
        <v>8729798.4000000004</v>
      </c>
      <c r="Y628" s="380">
        <v>0</v>
      </c>
      <c r="Z628" s="380">
        <v>0</v>
      </c>
      <c r="AA628" s="380">
        <v>0</v>
      </c>
      <c r="AB628" s="380">
        <v>0</v>
      </c>
      <c r="AC628" s="380">
        <v>0</v>
      </c>
      <c r="AD628" s="380">
        <v>0</v>
      </c>
      <c r="AE628" s="380">
        <v>0</v>
      </c>
      <c r="AF628" s="380">
        <v>0</v>
      </c>
      <c r="AG628" s="380">
        <v>0</v>
      </c>
      <c r="AH628" s="380">
        <v>0</v>
      </c>
      <c r="AI628" s="380">
        <v>0</v>
      </c>
      <c r="AJ628" s="380">
        <v>263285.75</v>
      </c>
      <c r="AK628" s="380">
        <v>77964.800000000003</v>
      </c>
      <c r="AL628" s="380">
        <v>0</v>
      </c>
      <c r="AN628" s="390">
        <f>I628/'Приложение 1.1'!I626</f>
        <v>0</v>
      </c>
      <c r="AO628" s="390" t="e">
        <f t="shared" si="550"/>
        <v>#DIV/0!</v>
      </c>
      <c r="AP628" s="390" t="e">
        <f t="shared" si="551"/>
        <v>#DIV/0!</v>
      </c>
      <c r="AQ628" s="390" t="e">
        <f t="shared" si="552"/>
        <v>#DIV/0!</v>
      </c>
      <c r="AR628" s="390" t="e">
        <f t="shared" si="553"/>
        <v>#DIV/0!</v>
      </c>
      <c r="AS628" s="390" t="e">
        <f t="shared" si="554"/>
        <v>#DIV/0!</v>
      </c>
      <c r="AT628" s="390" t="e">
        <f t="shared" si="555"/>
        <v>#DIV/0!</v>
      </c>
      <c r="AU628" s="390">
        <f t="shared" si="556"/>
        <v>3603.7360831891947</v>
      </c>
      <c r="AV628" s="390" t="e">
        <f t="shared" si="557"/>
        <v>#DIV/0!</v>
      </c>
      <c r="AW628" s="390" t="e">
        <f t="shared" si="558"/>
        <v>#DIV/0!</v>
      </c>
      <c r="AX628" s="390" t="e">
        <f t="shared" si="559"/>
        <v>#DIV/0!</v>
      </c>
      <c r="AY628" s="390">
        <f>AI628/'Приложение 1.1'!J626</f>
        <v>0</v>
      </c>
      <c r="AZ628" s="390">
        <v>766.59</v>
      </c>
      <c r="BA628" s="390">
        <v>2173.62</v>
      </c>
      <c r="BB628" s="390">
        <v>891.36</v>
      </c>
      <c r="BC628" s="390">
        <v>860.72</v>
      </c>
      <c r="BD628" s="390">
        <v>1699.83</v>
      </c>
      <c r="BE628" s="390">
        <v>1134.04</v>
      </c>
      <c r="BF628" s="390">
        <v>2338035</v>
      </c>
      <c r="BG628" s="390">
        <f t="shared" si="560"/>
        <v>4837.9799999999996</v>
      </c>
      <c r="BH628" s="390">
        <v>9186</v>
      </c>
      <c r="BI628" s="390">
        <v>3559.09</v>
      </c>
      <c r="BJ628" s="390">
        <v>6295.55</v>
      </c>
      <c r="BK628" s="390">
        <f t="shared" si="561"/>
        <v>934101.09</v>
      </c>
      <c r="BL628" s="391" t="str">
        <f t="shared" si="562"/>
        <v xml:space="preserve"> </v>
      </c>
      <c r="BM628" s="391" t="e">
        <f t="shared" si="563"/>
        <v>#DIV/0!</v>
      </c>
      <c r="BN628" s="391" t="e">
        <f t="shared" si="564"/>
        <v>#DIV/0!</v>
      </c>
      <c r="BO628" s="391" t="e">
        <f t="shared" si="565"/>
        <v>#DIV/0!</v>
      </c>
      <c r="BP628" s="391" t="e">
        <f t="shared" si="566"/>
        <v>#DIV/0!</v>
      </c>
      <c r="BQ628" s="391" t="e">
        <f t="shared" si="567"/>
        <v>#DIV/0!</v>
      </c>
      <c r="BR628" s="391" t="e">
        <f t="shared" si="568"/>
        <v>#DIV/0!</v>
      </c>
      <c r="BS628" s="391" t="str">
        <f t="shared" si="569"/>
        <v xml:space="preserve"> </v>
      </c>
      <c r="BT628" s="391" t="e">
        <f t="shared" si="570"/>
        <v>#DIV/0!</v>
      </c>
      <c r="BU628" s="391" t="e">
        <f t="shared" si="571"/>
        <v>#DIV/0!</v>
      </c>
      <c r="BV628" s="391" t="e">
        <f t="shared" si="572"/>
        <v>#DIV/0!</v>
      </c>
      <c r="BW628" s="391" t="str">
        <f t="shared" si="573"/>
        <v xml:space="preserve"> </v>
      </c>
      <c r="BY628" s="388">
        <f t="shared" si="574"/>
        <v>2.9024840616696266</v>
      </c>
      <c r="BZ628" s="392">
        <f t="shared" si="575"/>
        <v>0.85949045617265707</v>
      </c>
      <c r="CA628" s="393">
        <f t="shared" si="576"/>
        <v>3744.6072538731769</v>
      </c>
      <c r="CB628" s="390">
        <f t="shared" si="577"/>
        <v>5055.6899999999996</v>
      </c>
      <c r="CC628" s="18" t="str">
        <f t="shared" si="578"/>
        <v xml:space="preserve"> </v>
      </c>
    </row>
    <row r="629" spans="1:82" s="26" customFormat="1" ht="33.75" customHeight="1">
      <c r="A629" s="514" t="s">
        <v>1048</v>
      </c>
      <c r="B629" s="514"/>
      <c r="C629" s="361">
        <f>SUM(C628)</f>
        <v>8774</v>
      </c>
      <c r="D629" s="275"/>
      <c r="E629" s="361"/>
      <c r="F629" s="361"/>
      <c r="G629" s="361">
        <f>SUM(G628)</f>
        <v>9071048.9499999993</v>
      </c>
      <c r="H629" s="361">
        <f t="shared" ref="H629:AL629" si="613">SUM(H628)</f>
        <v>0</v>
      </c>
      <c r="I629" s="361">
        <f t="shared" si="613"/>
        <v>0</v>
      </c>
      <c r="J629" s="361">
        <f t="shared" si="613"/>
        <v>0</v>
      </c>
      <c r="K629" s="361">
        <f t="shared" si="613"/>
        <v>0</v>
      </c>
      <c r="L629" s="361">
        <f t="shared" si="613"/>
        <v>0</v>
      </c>
      <c r="M629" s="361">
        <f t="shared" si="613"/>
        <v>0</v>
      </c>
      <c r="N629" s="361">
        <f t="shared" si="613"/>
        <v>0</v>
      </c>
      <c r="O629" s="361">
        <f t="shared" si="613"/>
        <v>0</v>
      </c>
      <c r="P629" s="361">
        <f t="shared" si="613"/>
        <v>0</v>
      </c>
      <c r="Q629" s="361">
        <f t="shared" si="613"/>
        <v>0</v>
      </c>
      <c r="R629" s="361">
        <f t="shared" si="613"/>
        <v>0</v>
      </c>
      <c r="S629" s="361">
        <f t="shared" si="613"/>
        <v>0</v>
      </c>
      <c r="T629" s="103">
        <f t="shared" si="613"/>
        <v>0</v>
      </c>
      <c r="U629" s="361">
        <f t="shared" si="613"/>
        <v>0</v>
      </c>
      <c r="V629" s="361" t="s">
        <v>388</v>
      </c>
      <c r="W629" s="361">
        <f t="shared" si="613"/>
        <v>2422.4299999999998</v>
      </c>
      <c r="X629" s="361">
        <f t="shared" si="613"/>
        <v>8729798.4000000004</v>
      </c>
      <c r="Y629" s="361">
        <f t="shared" si="613"/>
        <v>0</v>
      </c>
      <c r="Z629" s="361">
        <f t="shared" si="613"/>
        <v>0</v>
      </c>
      <c r="AA629" s="361">
        <f t="shared" si="613"/>
        <v>0</v>
      </c>
      <c r="AB629" s="361">
        <f t="shared" si="613"/>
        <v>0</v>
      </c>
      <c r="AC629" s="361">
        <f t="shared" si="613"/>
        <v>0</v>
      </c>
      <c r="AD629" s="361">
        <f t="shared" si="613"/>
        <v>0</v>
      </c>
      <c r="AE629" s="361">
        <f t="shared" si="613"/>
        <v>0</v>
      </c>
      <c r="AF629" s="361">
        <f t="shared" si="613"/>
        <v>0</v>
      </c>
      <c r="AG629" s="361">
        <f t="shared" si="613"/>
        <v>0</v>
      </c>
      <c r="AH629" s="361">
        <f t="shared" si="613"/>
        <v>0</v>
      </c>
      <c r="AI629" s="361">
        <f t="shared" si="613"/>
        <v>0</v>
      </c>
      <c r="AJ629" s="361">
        <f t="shared" si="613"/>
        <v>263285.75</v>
      </c>
      <c r="AK629" s="361">
        <f t="shared" si="613"/>
        <v>77964.800000000003</v>
      </c>
      <c r="AL629" s="361">
        <f t="shared" si="613"/>
        <v>0</v>
      </c>
      <c r="AN629" s="390">
        <f>I629/'Приложение 1.1'!I627</f>
        <v>0</v>
      </c>
      <c r="AO629" s="390" t="e">
        <f t="shared" si="550"/>
        <v>#DIV/0!</v>
      </c>
      <c r="AP629" s="390" t="e">
        <f t="shared" si="551"/>
        <v>#DIV/0!</v>
      </c>
      <c r="AQ629" s="390" t="e">
        <f t="shared" si="552"/>
        <v>#DIV/0!</v>
      </c>
      <c r="AR629" s="390" t="e">
        <f t="shared" si="553"/>
        <v>#DIV/0!</v>
      </c>
      <c r="AS629" s="390" t="e">
        <f t="shared" si="554"/>
        <v>#DIV/0!</v>
      </c>
      <c r="AT629" s="390" t="e">
        <f t="shared" si="555"/>
        <v>#DIV/0!</v>
      </c>
      <c r="AU629" s="390">
        <f t="shared" si="556"/>
        <v>3603.7360831891947</v>
      </c>
      <c r="AV629" s="390" t="e">
        <f t="shared" si="557"/>
        <v>#DIV/0!</v>
      </c>
      <c r="AW629" s="390" t="e">
        <f t="shared" si="558"/>
        <v>#DIV/0!</v>
      </c>
      <c r="AX629" s="390" t="e">
        <f t="shared" si="559"/>
        <v>#DIV/0!</v>
      </c>
      <c r="AY629" s="390">
        <f>AI629/'Приложение 1.1'!J627</f>
        <v>0</v>
      </c>
      <c r="AZ629" s="390">
        <v>766.59</v>
      </c>
      <c r="BA629" s="390">
        <v>2173.62</v>
      </c>
      <c r="BB629" s="390">
        <v>891.36</v>
      </c>
      <c r="BC629" s="390">
        <v>860.72</v>
      </c>
      <c r="BD629" s="390">
        <v>1699.83</v>
      </c>
      <c r="BE629" s="390">
        <v>1134.04</v>
      </c>
      <c r="BF629" s="390">
        <v>2338035</v>
      </c>
      <c r="BG629" s="390">
        <f t="shared" si="560"/>
        <v>4644</v>
      </c>
      <c r="BH629" s="390">
        <v>9186</v>
      </c>
      <c r="BI629" s="390">
        <v>3559.09</v>
      </c>
      <c r="BJ629" s="390">
        <v>6295.55</v>
      </c>
      <c r="BK629" s="390">
        <f t="shared" si="561"/>
        <v>934101.09</v>
      </c>
      <c r="BL629" s="391" t="str">
        <f t="shared" si="562"/>
        <v xml:space="preserve"> </v>
      </c>
      <c r="BM629" s="391" t="e">
        <f t="shared" si="563"/>
        <v>#DIV/0!</v>
      </c>
      <c r="BN629" s="391" t="e">
        <f t="shared" si="564"/>
        <v>#DIV/0!</v>
      </c>
      <c r="BO629" s="391" t="e">
        <f t="shared" si="565"/>
        <v>#DIV/0!</v>
      </c>
      <c r="BP629" s="391" t="e">
        <f t="shared" si="566"/>
        <v>#DIV/0!</v>
      </c>
      <c r="BQ629" s="391" t="e">
        <f t="shared" si="567"/>
        <v>#DIV/0!</v>
      </c>
      <c r="BR629" s="391" t="e">
        <f t="shared" si="568"/>
        <v>#DIV/0!</v>
      </c>
      <c r="BS629" s="391" t="str">
        <f t="shared" si="569"/>
        <v xml:space="preserve"> </v>
      </c>
      <c r="BT629" s="391" t="e">
        <f t="shared" si="570"/>
        <v>#DIV/0!</v>
      </c>
      <c r="BU629" s="391" t="e">
        <f t="shared" si="571"/>
        <v>#DIV/0!</v>
      </c>
      <c r="BV629" s="391" t="e">
        <f t="shared" si="572"/>
        <v>#DIV/0!</v>
      </c>
      <c r="BW629" s="391" t="str">
        <f t="shared" si="573"/>
        <v xml:space="preserve"> </v>
      </c>
      <c r="BY629" s="388">
        <f t="shared" si="574"/>
        <v>2.9024840616696266</v>
      </c>
      <c r="BZ629" s="392">
        <f t="shared" si="575"/>
        <v>0.85949045617265707</v>
      </c>
      <c r="CA629" s="393">
        <f t="shared" si="576"/>
        <v>3744.6072538731769</v>
      </c>
      <c r="CB629" s="390">
        <f t="shared" si="577"/>
        <v>4852.9799999999996</v>
      </c>
      <c r="CC629" s="18" t="str">
        <f t="shared" si="578"/>
        <v xml:space="preserve"> </v>
      </c>
    </row>
    <row r="630" spans="1:82" s="26" customFormat="1" ht="15.75" customHeight="1">
      <c r="A630" s="433" t="s">
        <v>303</v>
      </c>
      <c r="B630" s="434"/>
      <c r="C630" s="434"/>
      <c r="D630" s="434"/>
      <c r="E630" s="434"/>
      <c r="F630" s="434"/>
      <c r="G630" s="434"/>
      <c r="H630" s="434"/>
      <c r="I630" s="434"/>
      <c r="J630" s="434"/>
      <c r="K630" s="434"/>
      <c r="L630" s="434"/>
      <c r="M630" s="434"/>
      <c r="N630" s="434"/>
      <c r="O630" s="434"/>
      <c r="P630" s="434"/>
      <c r="Q630" s="434"/>
      <c r="R630" s="434"/>
      <c r="S630" s="434"/>
      <c r="T630" s="434"/>
      <c r="U630" s="434"/>
      <c r="V630" s="434"/>
      <c r="W630" s="434"/>
      <c r="X630" s="434"/>
      <c r="Y630" s="434"/>
      <c r="Z630" s="434"/>
      <c r="AA630" s="434"/>
      <c r="AB630" s="434"/>
      <c r="AC630" s="434"/>
      <c r="AD630" s="434"/>
      <c r="AE630" s="434"/>
      <c r="AF630" s="434"/>
      <c r="AG630" s="434"/>
      <c r="AH630" s="434"/>
      <c r="AI630" s="434"/>
      <c r="AJ630" s="434"/>
      <c r="AK630" s="434"/>
      <c r="AL630" s="435"/>
      <c r="AN630" s="390" t="e">
        <f>I630/'Приложение 1.1'!I628</f>
        <v>#DIV/0!</v>
      </c>
      <c r="AO630" s="390" t="e">
        <f t="shared" si="550"/>
        <v>#DIV/0!</v>
      </c>
      <c r="AP630" s="390" t="e">
        <f t="shared" si="551"/>
        <v>#DIV/0!</v>
      </c>
      <c r="AQ630" s="390" t="e">
        <f t="shared" si="552"/>
        <v>#DIV/0!</v>
      </c>
      <c r="AR630" s="390" t="e">
        <f t="shared" si="553"/>
        <v>#DIV/0!</v>
      </c>
      <c r="AS630" s="390" t="e">
        <f t="shared" si="554"/>
        <v>#DIV/0!</v>
      </c>
      <c r="AT630" s="390" t="e">
        <f t="shared" si="555"/>
        <v>#DIV/0!</v>
      </c>
      <c r="AU630" s="390" t="e">
        <f t="shared" si="556"/>
        <v>#DIV/0!</v>
      </c>
      <c r="AV630" s="390" t="e">
        <f t="shared" si="557"/>
        <v>#DIV/0!</v>
      </c>
      <c r="AW630" s="390" t="e">
        <f t="shared" si="558"/>
        <v>#DIV/0!</v>
      </c>
      <c r="AX630" s="390" t="e">
        <f t="shared" si="559"/>
        <v>#DIV/0!</v>
      </c>
      <c r="AY630" s="390" t="e">
        <f>AI630/'Приложение 1.1'!J628</f>
        <v>#DIV/0!</v>
      </c>
      <c r="AZ630" s="390">
        <v>766.59</v>
      </c>
      <c r="BA630" s="390">
        <v>2173.62</v>
      </c>
      <c r="BB630" s="390">
        <v>891.36</v>
      </c>
      <c r="BC630" s="390">
        <v>860.72</v>
      </c>
      <c r="BD630" s="390">
        <v>1699.83</v>
      </c>
      <c r="BE630" s="390">
        <v>1134.04</v>
      </c>
      <c r="BF630" s="390">
        <v>2338035</v>
      </c>
      <c r="BG630" s="390">
        <f t="shared" si="560"/>
        <v>4644</v>
      </c>
      <c r="BH630" s="390">
        <v>9186</v>
      </c>
      <c r="BI630" s="390">
        <v>3559.09</v>
      </c>
      <c r="BJ630" s="390">
        <v>6295.55</v>
      </c>
      <c r="BK630" s="390">
        <f t="shared" si="561"/>
        <v>934101.09</v>
      </c>
      <c r="BL630" s="391" t="e">
        <f t="shared" si="562"/>
        <v>#DIV/0!</v>
      </c>
      <c r="BM630" s="391" t="e">
        <f t="shared" si="563"/>
        <v>#DIV/0!</v>
      </c>
      <c r="BN630" s="391" t="e">
        <f t="shared" si="564"/>
        <v>#DIV/0!</v>
      </c>
      <c r="BO630" s="391" t="e">
        <f t="shared" si="565"/>
        <v>#DIV/0!</v>
      </c>
      <c r="BP630" s="391" t="e">
        <f t="shared" si="566"/>
        <v>#DIV/0!</v>
      </c>
      <c r="BQ630" s="391" t="e">
        <f t="shared" si="567"/>
        <v>#DIV/0!</v>
      </c>
      <c r="BR630" s="391" t="e">
        <f t="shared" si="568"/>
        <v>#DIV/0!</v>
      </c>
      <c r="BS630" s="391" t="e">
        <f t="shared" si="569"/>
        <v>#DIV/0!</v>
      </c>
      <c r="BT630" s="391" t="e">
        <f t="shared" si="570"/>
        <v>#DIV/0!</v>
      </c>
      <c r="BU630" s="391" t="e">
        <f t="shared" si="571"/>
        <v>#DIV/0!</v>
      </c>
      <c r="BV630" s="391" t="e">
        <f t="shared" si="572"/>
        <v>#DIV/0!</v>
      </c>
      <c r="BW630" s="391" t="e">
        <f t="shared" si="573"/>
        <v>#DIV/0!</v>
      </c>
      <c r="BY630" s="388" t="e">
        <f t="shared" si="574"/>
        <v>#DIV/0!</v>
      </c>
      <c r="BZ630" s="392" t="e">
        <f t="shared" si="575"/>
        <v>#DIV/0!</v>
      </c>
      <c r="CA630" s="393" t="e">
        <f t="shared" si="576"/>
        <v>#DIV/0!</v>
      </c>
      <c r="CB630" s="390">
        <f t="shared" si="577"/>
        <v>4852.9799999999996</v>
      </c>
      <c r="CC630" s="18" t="e">
        <f t="shared" si="578"/>
        <v>#DIV/0!</v>
      </c>
    </row>
    <row r="631" spans="1:82" s="26" customFormat="1" ht="9" customHeight="1">
      <c r="A631" s="368">
        <v>230</v>
      </c>
      <c r="B631" s="354" t="s">
        <v>866</v>
      </c>
      <c r="C631" s="361">
        <v>602.1</v>
      </c>
      <c r="D631" s="396"/>
      <c r="E631" s="361"/>
      <c r="F631" s="361"/>
      <c r="G631" s="184">
        <f>ROUND(X631+AJ631+AK631,2)</f>
        <v>2197120.84</v>
      </c>
      <c r="H631" s="361">
        <f>I631+K631+M631+O631+Q631+S631</f>
        <v>0</v>
      </c>
      <c r="I631" s="190">
        <v>0</v>
      </c>
      <c r="J631" s="190">
        <v>0</v>
      </c>
      <c r="K631" s="190">
        <v>0</v>
      </c>
      <c r="L631" s="190">
        <v>0</v>
      </c>
      <c r="M631" s="190">
        <v>0</v>
      </c>
      <c r="N631" s="361">
        <v>0</v>
      </c>
      <c r="O631" s="361">
        <v>0</v>
      </c>
      <c r="P631" s="361">
        <v>0</v>
      </c>
      <c r="Q631" s="361">
        <v>0</v>
      </c>
      <c r="R631" s="361">
        <v>0</v>
      </c>
      <c r="S631" s="361">
        <v>0</v>
      </c>
      <c r="T631" s="103">
        <v>0</v>
      </c>
      <c r="U631" s="361">
        <v>0</v>
      </c>
      <c r="V631" s="361" t="s">
        <v>976</v>
      </c>
      <c r="W631" s="380">
        <v>496.28</v>
      </c>
      <c r="X631" s="361">
        <v>2104894.62</v>
      </c>
      <c r="Y631" s="380">
        <v>0</v>
      </c>
      <c r="Z631" s="380">
        <v>0</v>
      </c>
      <c r="AA631" s="380">
        <v>0</v>
      </c>
      <c r="AB631" s="380">
        <v>0</v>
      </c>
      <c r="AC631" s="380">
        <v>0</v>
      </c>
      <c r="AD631" s="380">
        <v>0</v>
      </c>
      <c r="AE631" s="380">
        <v>0</v>
      </c>
      <c r="AF631" s="380">
        <v>0</v>
      </c>
      <c r="AG631" s="380">
        <v>0</v>
      </c>
      <c r="AH631" s="380">
        <v>0</v>
      </c>
      <c r="AI631" s="380">
        <v>0</v>
      </c>
      <c r="AJ631" s="380">
        <v>61381.33</v>
      </c>
      <c r="AK631" s="380">
        <v>30844.89</v>
      </c>
      <c r="AL631" s="380">
        <v>0</v>
      </c>
      <c r="AN631" s="390">
        <f>I631/'Приложение 1.1'!I629</f>
        <v>0</v>
      </c>
      <c r="AO631" s="390" t="e">
        <f t="shared" si="550"/>
        <v>#DIV/0!</v>
      </c>
      <c r="AP631" s="390" t="e">
        <f t="shared" si="551"/>
        <v>#DIV/0!</v>
      </c>
      <c r="AQ631" s="390" t="e">
        <f t="shared" si="552"/>
        <v>#DIV/0!</v>
      </c>
      <c r="AR631" s="390" t="e">
        <f t="shared" si="553"/>
        <v>#DIV/0!</v>
      </c>
      <c r="AS631" s="390" t="e">
        <f t="shared" si="554"/>
        <v>#DIV/0!</v>
      </c>
      <c r="AT631" s="390" t="e">
        <f t="shared" si="555"/>
        <v>#DIV/0!</v>
      </c>
      <c r="AU631" s="390">
        <f t="shared" si="556"/>
        <v>4241.3448456516489</v>
      </c>
      <c r="AV631" s="390" t="e">
        <f t="shared" si="557"/>
        <v>#DIV/0!</v>
      </c>
      <c r="AW631" s="390" t="e">
        <f t="shared" si="558"/>
        <v>#DIV/0!</v>
      </c>
      <c r="AX631" s="390" t="e">
        <f t="shared" si="559"/>
        <v>#DIV/0!</v>
      </c>
      <c r="AY631" s="390">
        <f>AI631/'Приложение 1.1'!J629</f>
        <v>0</v>
      </c>
      <c r="AZ631" s="390">
        <v>766.59</v>
      </c>
      <c r="BA631" s="390">
        <v>2173.62</v>
      </c>
      <c r="BB631" s="390">
        <v>891.36</v>
      </c>
      <c r="BC631" s="390">
        <v>860.72</v>
      </c>
      <c r="BD631" s="390">
        <v>1699.83</v>
      </c>
      <c r="BE631" s="390">
        <v>1134.04</v>
      </c>
      <c r="BF631" s="390">
        <v>2338035</v>
      </c>
      <c r="BG631" s="390">
        <f t="shared" si="560"/>
        <v>4644</v>
      </c>
      <c r="BH631" s="390">
        <v>9186</v>
      </c>
      <c r="BI631" s="390">
        <v>3559.09</v>
      </c>
      <c r="BJ631" s="390">
        <v>6295.55</v>
      </c>
      <c r="BK631" s="390">
        <f t="shared" si="561"/>
        <v>934101.09</v>
      </c>
      <c r="BL631" s="391" t="str">
        <f t="shared" si="562"/>
        <v xml:space="preserve"> </v>
      </c>
      <c r="BM631" s="391" t="e">
        <f t="shared" si="563"/>
        <v>#DIV/0!</v>
      </c>
      <c r="BN631" s="391" t="e">
        <f t="shared" si="564"/>
        <v>#DIV/0!</v>
      </c>
      <c r="BO631" s="391" t="e">
        <f t="shared" si="565"/>
        <v>#DIV/0!</v>
      </c>
      <c r="BP631" s="391" t="e">
        <f t="shared" si="566"/>
        <v>#DIV/0!</v>
      </c>
      <c r="BQ631" s="391" t="e">
        <f t="shared" si="567"/>
        <v>#DIV/0!</v>
      </c>
      <c r="BR631" s="391" t="e">
        <f t="shared" si="568"/>
        <v>#DIV/0!</v>
      </c>
      <c r="BS631" s="391" t="str">
        <f t="shared" si="569"/>
        <v xml:space="preserve"> </v>
      </c>
      <c r="BT631" s="391" t="e">
        <f t="shared" si="570"/>
        <v>#DIV/0!</v>
      </c>
      <c r="BU631" s="391" t="e">
        <f t="shared" si="571"/>
        <v>#DIV/0!</v>
      </c>
      <c r="BV631" s="391" t="e">
        <f t="shared" si="572"/>
        <v>#DIV/0!</v>
      </c>
      <c r="BW631" s="391" t="str">
        <f t="shared" si="573"/>
        <v xml:space="preserve"> </v>
      </c>
      <c r="BY631" s="388">
        <f t="shared" si="574"/>
        <v>2.7937166168793888</v>
      </c>
      <c r="BZ631" s="392">
        <f t="shared" si="575"/>
        <v>1.4038777220828693</v>
      </c>
      <c r="CA631" s="393">
        <f t="shared" si="576"/>
        <v>4427.1798984444267</v>
      </c>
      <c r="CB631" s="390">
        <f t="shared" si="577"/>
        <v>4852.9799999999996</v>
      </c>
      <c r="CC631" s="18" t="str">
        <f t="shared" si="578"/>
        <v xml:space="preserve"> </v>
      </c>
      <c r="CD631" s="418">
        <f>CA631-CB631</f>
        <v>-425.80010155557284</v>
      </c>
    </row>
    <row r="632" spans="1:82" s="26" customFormat="1" ht="35.25" customHeight="1">
      <c r="A632" s="514" t="s">
        <v>298</v>
      </c>
      <c r="B632" s="514"/>
      <c r="C632" s="361">
        <f>SUM(C631)</f>
        <v>602.1</v>
      </c>
      <c r="D632" s="275"/>
      <c r="E632" s="361"/>
      <c r="F632" s="361"/>
      <c r="G632" s="361">
        <f>SUM(G631)</f>
        <v>2197120.84</v>
      </c>
      <c r="H632" s="361">
        <f t="shared" ref="H632:AL632" si="614">SUM(H631)</f>
        <v>0</v>
      </c>
      <c r="I632" s="361">
        <f t="shared" si="614"/>
        <v>0</v>
      </c>
      <c r="J632" s="361">
        <f t="shared" si="614"/>
        <v>0</v>
      </c>
      <c r="K632" s="361">
        <f t="shared" si="614"/>
        <v>0</v>
      </c>
      <c r="L632" s="361">
        <f t="shared" si="614"/>
        <v>0</v>
      </c>
      <c r="M632" s="361">
        <f t="shared" si="614"/>
        <v>0</v>
      </c>
      <c r="N632" s="361">
        <f t="shared" si="614"/>
        <v>0</v>
      </c>
      <c r="O632" s="361">
        <f t="shared" si="614"/>
        <v>0</v>
      </c>
      <c r="P632" s="361">
        <f t="shared" si="614"/>
        <v>0</v>
      </c>
      <c r="Q632" s="361">
        <f t="shared" si="614"/>
        <v>0</v>
      </c>
      <c r="R632" s="361">
        <f t="shared" si="614"/>
        <v>0</v>
      </c>
      <c r="S632" s="361">
        <f t="shared" si="614"/>
        <v>0</v>
      </c>
      <c r="T632" s="103">
        <f t="shared" si="614"/>
        <v>0</v>
      </c>
      <c r="U632" s="361">
        <f t="shared" si="614"/>
        <v>0</v>
      </c>
      <c r="V632" s="361" t="s">
        <v>388</v>
      </c>
      <c r="W632" s="361">
        <f t="shared" si="614"/>
        <v>496.28</v>
      </c>
      <c r="X632" s="361">
        <f t="shared" si="614"/>
        <v>2104894.62</v>
      </c>
      <c r="Y632" s="361">
        <f t="shared" si="614"/>
        <v>0</v>
      </c>
      <c r="Z632" s="361">
        <f t="shared" si="614"/>
        <v>0</v>
      </c>
      <c r="AA632" s="361">
        <f t="shared" si="614"/>
        <v>0</v>
      </c>
      <c r="AB632" s="361">
        <f t="shared" si="614"/>
        <v>0</v>
      </c>
      <c r="AC632" s="361">
        <f t="shared" si="614"/>
        <v>0</v>
      </c>
      <c r="AD632" s="361">
        <f t="shared" si="614"/>
        <v>0</v>
      </c>
      <c r="AE632" s="361">
        <f t="shared" si="614"/>
        <v>0</v>
      </c>
      <c r="AF632" s="361">
        <f t="shared" si="614"/>
        <v>0</v>
      </c>
      <c r="AG632" s="361">
        <f t="shared" si="614"/>
        <v>0</v>
      </c>
      <c r="AH632" s="361">
        <f t="shared" si="614"/>
        <v>0</v>
      </c>
      <c r="AI632" s="361">
        <f t="shared" si="614"/>
        <v>0</v>
      </c>
      <c r="AJ632" s="361">
        <f t="shared" si="614"/>
        <v>61381.33</v>
      </c>
      <c r="AK632" s="361">
        <f t="shared" si="614"/>
        <v>30844.89</v>
      </c>
      <c r="AL632" s="361">
        <f t="shared" si="614"/>
        <v>0</v>
      </c>
      <c r="AN632" s="390">
        <f>I632/'Приложение 1.1'!I630</f>
        <v>0</v>
      </c>
      <c r="AO632" s="390" t="e">
        <f t="shared" si="550"/>
        <v>#DIV/0!</v>
      </c>
      <c r="AP632" s="390" t="e">
        <f t="shared" si="551"/>
        <v>#DIV/0!</v>
      </c>
      <c r="AQ632" s="390" t="e">
        <f t="shared" si="552"/>
        <v>#DIV/0!</v>
      </c>
      <c r="AR632" s="390" t="e">
        <f t="shared" si="553"/>
        <v>#DIV/0!</v>
      </c>
      <c r="AS632" s="390" t="e">
        <f t="shared" si="554"/>
        <v>#DIV/0!</v>
      </c>
      <c r="AT632" s="390" t="e">
        <f t="shared" si="555"/>
        <v>#DIV/0!</v>
      </c>
      <c r="AU632" s="390">
        <f t="shared" si="556"/>
        <v>4241.3448456516489</v>
      </c>
      <c r="AV632" s="390" t="e">
        <f t="shared" si="557"/>
        <v>#DIV/0!</v>
      </c>
      <c r="AW632" s="390" t="e">
        <f t="shared" si="558"/>
        <v>#DIV/0!</v>
      </c>
      <c r="AX632" s="390" t="e">
        <f t="shared" si="559"/>
        <v>#DIV/0!</v>
      </c>
      <c r="AY632" s="390">
        <f>AI632/'Приложение 1.1'!J630</f>
        <v>0</v>
      </c>
      <c r="AZ632" s="390">
        <v>766.59</v>
      </c>
      <c r="BA632" s="390">
        <v>2173.62</v>
      </c>
      <c r="BB632" s="390">
        <v>891.36</v>
      </c>
      <c r="BC632" s="390">
        <v>860.72</v>
      </c>
      <c r="BD632" s="390">
        <v>1699.83</v>
      </c>
      <c r="BE632" s="390">
        <v>1134.04</v>
      </c>
      <c r="BF632" s="390">
        <v>2338035</v>
      </c>
      <c r="BG632" s="390">
        <f t="shared" si="560"/>
        <v>4644</v>
      </c>
      <c r="BH632" s="390">
        <v>9186</v>
      </c>
      <c r="BI632" s="390">
        <v>3559.09</v>
      </c>
      <c r="BJ632" s="390">
        <v>6295.55</v>
      </c>
      <c r="BK632" s="390">
        <f t="shared" si="561"/>
        <v>934101.09</v>
      </c>
      <c r="BL632" s="391" t="str">
        <f t="shared" si="562"/>
        <v xml:space="preserve"> </v>
      </c>
      <c r="BM632" s="391" t="e">
        <f t="shared" si="563"/>
        <v>#DIV/0!</v>
      </c>
      <c r="BN632" s="391" t="e">
        <f t="shared" si="564"/>
        <v>#DIV/0!</v>
      </c>
      <c r="BO632" s="391" t="e">
        <f t="shared" si="565"/>
        <v>#DIV/0!</v>
      </c>
      <c r="BP632" s="391" t="e">
        <f t="shared" si="566"/>
        <v>#DIV/0!</v>
      </c>
      <c r="BQ632" s="391" t="e">
        <f t="shared" si="567"/>
        <v>#DIV/0!</v>
      </c>
      <c r="BR632" s="391" t="e">
        <f t="shared" si="568"/>
        <v>#DIV/0!</v>
      </c>
      <c r="BS632" s="391" t="str">
        <f t="shared" si="569"/>
        <v xml:space="preserve"> </v>
      </c>
      <c r="BT632" s="391" t="e">
        <f t="shared" si="570"/>
        <v>#DIV/0!</v>
      </c>
      <c r="BU632" s="391" t="e">
        <f t="shared" si="571"/>
        <v>#DIV/0!</v>
      </c>
      <c r="BV632" s="391" t="e">
        <f t="shared" si="572"/>
        <v>#DIV/0!</v>
      </c>
      <c r="BW632" s="391" t="str">
        <f t="shared" si="573"/>
        <v xml:space="preserve"> </v>
      </c>
      <c r="BY632" s="388">
        <f t="shared" si="574"/>
        <v>2.7937166168793888</v>
      </c>
      <c r="BZ632" s="392">
        <f t="shared" si="575"/>
        <v>1.4038777220828693</v>
      </c>
      <c r="CA632" s="393">
        <f t="shared" si="576"/>
        <v>4427.1798984444267</v>
      </c>
      <c r="CB632" s="390">
        <f t="shared" si="577"/>
        <v>4852.9799999999996</v>
      </c>
      <c r="CC632" s="18" t="str">
        <f t="shared" si="578"/>
        <v xml:space="preserve"> </v>
      </c>
    </row>
    <row r="633" spans="1:82" s="26" customFormat="1" ht="14.25" customHeight="1">
      <c r="A633" s="433" t="s">
        <v>293</v>
      </c>
      <c r="B633" s="434"/>
      <c r="C633" s="434"/>
      <c r="D633" s="434"/>
      <c r="E633" s="434"/>
      <c r="F633" s="434"/>
      <c r="G633" s="434"/>
      <c r="H633" s="434"/>
      <c r="I633" s="434"/>
      <c r="J633" s="434"/>
      <c r="K633" s="434"/>
      <c r="L633" s="434"/>
      <c r="M633" s="434"/>
      <c r="N633" s="434"/>
      <c r="O633" s="434"/>
      <c r="P633" s="434"/>
      <c r="Q633" s="434"/>
      <c r="R633" s="434"/>
      <c r="S633" s="434"/>
      <c r="T633" s="434"/>
      <c r="U633" s="434"/>
      <c r="V633" s="434"/>
      <c r="W633" s="434"/>
      <c r="X633" s="434"/>
      <c r="Y633" s="434"/>
      <c r="Z633" s="434"/>
      <c r="AA633" s="434"/>
      <c r="AB633" s="434"/>
      <c r="AC633" s="434"/>
      <c r="AD633" s="434"/>
      <c r="AE633" s="434"/>
      <c r="AF633" s="434"/>
      <c r="AG633" s="434"/>
      <c r="AH633" s="434"/>
      <c r="AI633" s="434"/>
      <c r="AJ633" s="434"/>
      <c r="AK633" s="434"/>
      <c r="AL633" s="435"/>
      <c r="AN633" s="390" t="e">
        <f>I633/'Приложение 1.1'!I631</f>
        <v>#DIV/0!</v>
      </c>
      <c r="AO633" s="390" t="e">
        <f t="shared" ref="AO633:AO696" si="615">K633/J633</f>
        <v>#DIV/0!</v>
      </c>
      <c r="AP633" s="390" t="e">
        <f t="shared" ref="AP633:AP696" si="616">M633/L633</f>
        <v>#DIV/0!</v>
      </c>
      <c r="AQ633" s="390" t="e">
        <f t="shared" ref="AQ633:AQ696" si="617">O633/N633</f>
        <v>#DIV/0!</v>
      </c>
      <c r="AR633" s="390" t="e">
        <f t="shared" ref="AR633:AR696" si="618">Q633/P633</f>
        <v>#DIV/0!</v>
      </c>
      <c r="AS633" s="390" t="e">
        <f t="shared" ref="AS633:AS696" si="619">S633/R633</f>
        <v>#DIV/0!</v>
      </c>
      <c r="AT633" s="390" t="e">
        <f t="shared" ref="AT633:AT696" si="620">U633/T633</f>
        <v>#DIV/0!</v>
      </c>
      <c r="AU633" s="390" t="e">
        <f t="shared" ref="AU633:AU696" si="621">X633/W633</f>
        <v>#DIV/0!</v>
      </c>
      <c r="AV633" s="390" t="e">
        <f t="shared" ref="AV633:AV696" si="622">Z633/Y633</f>
        <v>#DIV/0!</v>
      </c>
      <c r="AW633" s="390" t="e">
        <f t="shared" ref="AW633:AW696" si="623">AB633/AA633</f>
        <v>#DIV/0!</v>
      </c>
      <c r="AX633" s="390" t="e">
        <f t="shared" ref="AX633:AX696" si="624">AH633/AG633</f>
        <v>#DIV/0!</v>
      </c>
      <c r="AY633" s="390" t="e">
        <f>AI633/'Приложение 1.1'!J631</f>
        <v>#DIV/0!</v>
      </c>
      <c r="AZ633" s="390">
        <v>766.59</v>
      </c>
      <c r="BA633" s="390">
        <v>2173.62</v>
      </c>
      <c r="BB633" s="390">
        <v>891.36</v>
      </c>
      <c r="BC633" s="390">
        <v>860.72</v>
      </c>
      <c r="BD633" s="390">
        <v>1699.83</v>
      </c>
      <c r="BE633" s="390">
        <v>1134.04</v>
      </c>
      <c r="BF633" s="390">
        <v>2338035</v>
      </c>
      <c r="BG633" s="390">
        <f t="shared" ref="BG633:BG696" si="625">IF(V633="ПК",4837.98,4644)</f>
        <v>4644</v>
      </c>
      <c r="BH633" s="390">
        <v>9186</v>
      </c>
      <c r="BI633" s="390">
        <v>3559.09</v>
      </c>
      <c r="BJ633" s="390">
        <v>6295.55</v>
      </c>
      <c r="BK633" s="390">
        <f t="shared" ref="BK633:BK696" si="626">105042.09+358512+470547</f>
        <v>934101.09</v>
      </c>
      <c r="BL633" s="391" t="e">
        <f t="shared" ref="BL633:BL696" si="627">IF(AN633&gt;AZ633, "+", " ")</f>
        <v>#DIV/0!</v>
      </c>
      <c r="BM633" s="391" t="e">
        <f t="shared" ref="BM633:BM696" si="628">IF(AO633&gt;BA633, "+", " ")</f>
        <v>#DIV/0!</v>
      </c>
      <c r="BN633" s="391" t="e">
        <f t="shared" ref="BN633:BN696" si="629">IF(AP633&gt;BB633, "+", " ")</f>
        <v>#DIV/0!</v>
      </c>
      <c r="BO633" s="391" t="e">
        <f t="shared" ref="BO633:BO696" si="630">IF(AQ633&gt;BC633, "+", " ")</f>
        <v>#DIV/0!</v>
      </c>
      <c r="BP633" s="391" t="e">
        <f t="shared" ref="BP633:BP696" si="631">IF(AR633&gt;BD633, "+", " ")</f>
        <v>#DIV/0!</v>
      </c>
      <c r="BQ633" s="391" t="e">
        <f t="shared" ref="BQ633:BQ696" si="632">IF(AS633&gt;BE633, "+", " ")</f>
        <v>#DIV/0!</v>
      </c>
      <c r="BR633" s="391" t="e">
        <f t="shared" ref="BR633:BR696" si="633">IF(AT633&gt;BF633, "+", " ")</f>
        <v>#DIV/0!</v>
      </c>
      <c r="BS633" s="391" t="e">
        <f t="shared" ref="BS633:BS696" si="634">IF(AU633&gt;BG633, "+", " ")</f>
        <v>#DIV/0!</v>
      </c>
      <c r="BT633" s="391" t="e">
        <f t="shared" ref="BT633:BT696" si="635">IF(AV633&gt;BH633, "+", " ")</f>
        <v>#DIV/0!</v>
      </c>
      <c r="BU633" s="391" t="e">
        <f t="shared" ref="BU633:BU696" si="636">IF(AW633&gt;BI633, "+", " ")</f>
        <v>#DIV/0!</v>
      </c>
      <c r="BV633" s="391" t="e">
        <f t="shared" ref="BV633:BV696" si="637">IF(AX633&gt;BJ633, "+", " ")</f>
        <v>#DIV/0!</v>
      </c>
      <c r="BW633" s="391" t="e">
        <f t="shared" ref="BW633:BW696" si="638">IF(AY633&gt;BK633, "+", " ")</f>
        <v>#DIV/0!</v>
      </c>
      <c r="BY633" s="388" t="e">
        <f t="shared" ref="BY633:BY696" si="639">AJ633/G633*100</f>
        <v>#DIV/0!</v>
      </c>
      <c r="BZ633" s="392" t="e">
        <f t="shared" ref="BZ633:BZ696" si="640">AK633/G633*100</f>
        <v>#DIV/0!</v>
      </c>
      <c r="CA633" s="393" t="e">
        <f t="shared" ref="CA633:CA696" si="641">G633/W633</f>
        <v>#DIV/0!</v>
      </c>
      <c r="CB633" s="390">
        <f t="shared" ref="CB633:CB696" si="642">IF(V633="ПК",5055.69,4852.98)</f>
        <v>4852.9799999999996</v>
      </c>
      <c r="CC633" s="18" t="e">
        <f t="shared" ref="CC633:CC696" si="643">IF(CA633&gt;CB633, "+", " ")</f>
        <v>#DIV/0!</v>
      </c>
    </row>
    <row r="634" spans="1:82" s="26" customFormat="1" ht="9" customHeight="1">
      <c r="A634" s="368">
        <v>231</v>
      </c>
      <c r="B634" s="354" t="s">
        <v>852</v>
      </c>
      <c r="C634" s="361">
        <v>4437.3999999999996</v>
      </c>
      <c r="D634" s="396"/>
      <c r="E634" s="361"/>
      <c r="F634" s="361"/>
      <c r="G634" s="184">
        <f>ROUND(X634+AJ634+AK634,2)</f>
        <v>5135974.12</v>
      </c>
      <c r="H634" s="361">
        <f t="shared" ref="H634:H641" si="644">I634+K634+M634+O634+Q634+S634</f>
        <v>0</v>
      </c>
      <c r="I634" s="190">
        <v>0</v>
      </c>
      <c r="J634" s="190">
        <v>0</v>
      </c>
      <c r="K634" s="190">
        <v>0</v>
      </c>
      <c r="L634" s="190">
        <v>0</v>
      </c>
      <c r="M634" s="190">
        <v>0</v>
      </c>
      <c r="N634" s="361">
        <v>0</v>
      </c>
      <c r="O634" s="361">
        <v>0</v>
      </c>
      <c r="P634" s="361">
        <v>0</v>
      </c>
      <c r="Q634" s="361">
        <v>0</v>
      </c>
      <c r="R634" s="361">
        <v>0</v>
      </c>
      <c r="S634" s="361">
        <v>0</v>
      </c>
      <c r="T634" s="103">
        <v>0</v>
      </c>
      <c r="U634" s="361">
        <v>0</v>
      </c>
      <c r="V634" s="361" t="s">
        <v>975</v>
      </c>
      <c r="W634" s="380">
        <v>1315.3</v>
      </c>
      <c r="X634" s="361">
        <v>4947255.93</v>
      </c>
      <c r="Y634" s="380">
        <v>0</v>
      </c>
      <c r="Z634" s="380">
        <v>0</v>
      </c>
      <c r="AA634" s="380">
        <v>0</v>
      </c>
      <c r="AB634" s="380">
        <v>0</v>
      </c>
      <c r="AC634" s="380">
        <v>0</v>
      </c>
      <c r="AD634" s="380">
        <v>0</v>
      </c>
      <c r="AE634" s="380">
        <v>0</v>
      </c>
      <c r="AF634" s="380">
        <v>0</v>
      </c>
      <c r="AG634" s="380">
        <v>0</v>
      </c>
      <c r="AH634" s="380">
        <v>0</v>
      </c>
      <c r="AI634" s="380">
        <v>0</v>
      </c>
      <c r="AJ634" s="380">
        <v>147247.89000000001</v>
      </c>
      <c r="AK634" s="380">
        <v>41470.300000000003</v>
      </c>
      <c r="AL634" s="380">
        <v>0</v>
      </c>
      <c r="AN634" s="390">
        <f>I634/'Приложение 1.1'!I632</f>
        <v>0</v>
      </c>
      <c r="AO634" s="390" t="e">
        <f t="shared" si="615"/>
        <v>#DIV/0!</v>
      </c>
      <c r="AP634" s="390" t="e">
        <f t="shared" si="616"/>
        <v>#DIV/0!</v>
      </c>
      <c r="AQ634" s="390" t="e">
        <f t="shared" si="617"/>
        <v>#DIV/0!</v>
      </c>
      <c r="AR634" s="390" t="e">
        <f t="shared" si="618"/>
        <v>#DIV/0!</v>
      </c>
      <c r="AS634" s="390" t="e">
        <f t="shared" si="619"/>
        <v>#DIV/0!</v>
      </c>
      <c r="AT634" s="390" t="e">
        <f t="shared" si="620"/>
        <v>#DIV/0!</v>
      </c>
      <c r="AU634" s="390">
        <f t="shared" si="621"/>
        <v>3761.3137155021668</v>
      </c>
      <c r="AV634" s="390" t="e">
        <f t="shared" si="622"/>
        <v>#DIV/0!</v>
      </c>
      <c r="AW634" s="390" t="e">
        <f t="shared" si="623"/>
        <v>#DIV/0!</v>
      </c>
      <c r="AX634" s="390" t="e">
        <f t="shared" si="624"/>
        <v>#DIV/0!</v>
      </c>
      <c r="AY634" s="390">
        <f>AI634/'Приложение 1.1'!J632</f>
        <v>0</v>
      </c>
      <c r="AZ634" s="390">
        <v>766.59</v>
      </c>
      <c r="BA634" s="390">
        <v>2173.62</v>
      </c>
      <c r="BB634" s="390">
        <v>891.36</v>
      </c>
      <c r="BC634" s="390">
        <v>860.72</v>
      </c>
      <c r="BD634" s="390">
        <v>1699.83</v>
      </c>
      <c r="BE634" s="390">
        <v>1134.04</v>
      </c>
      <c r="BF634" s="390">
        <v>2338035</v>
      </c>
      <c r="BG634" s="390">
        <f t="shared" si="625"/>
        <v>4837.9799999999996</v>
      </c>
      <c r="BH634" s="390">
        <v>9186</v>
      </c>
      <c r="BI634" s="390">
        <v>3559.09</v>
      </c>
      <c r="BJ634" s="390">
        <v>6295.55</v>
      </c>
      <c r="BK634" s="390">
        <f t="shared" si="626"/>
        <v>934101.09</v>
      </c>
      <c r="BL634" s="391" t="str">
        <f t="shared" si="627"/>
        <v xml:space="preserve"> </v>
      </c>
      <c r="BM634" s="391" t="e">
        <f t="shared" si="628"/>
        <v>#DIV/0!</v>
      </c>
      <c r="BN634" s="391" t="e">
        <f t="shared" si="629"/>
        <v>#DIV/0!</v>
      </c>
      <c r="BO634" s="391" t="e">
        <f t="shared" si="630"/>
        <v>#DIV/0!</v>
      </c>
      <c r="BP634" s="391" t="e">
        <f t="shared" si="631"/>
        <v>#DIV/0!</v>
      </c>
      <c r="BQ634" s="391" t="e">
        <f t="shared" si="632"/>
        <v>#DIV/0!</v>
      </c>
      <c r="BR634" s="391" t="e">
        <f t="shared" si="633"/>
        <v>#DIV/0!</v>
      </c>
      <c r="BS634" s="391" t="str">
        <f t="shared" si="634"/>
        <v xml:space="preserve"> </v>
      </c>
      <c r="BT634" s="391" t="e">
        <f t="shared" si="635"/>
        <v>#DIV/0!</v>
      </c>
      <c r="BU634" s="391" t="e">
        <f t="shared" si="636"/>
        <v>#DIV/0!</v>
      </c>
      <c r="BV634" s="391" t="e">
        <f t="shared" si="637"/>
        <v>#DIV/0!</v>
      </c>
      <c r="BW634" s="391" t="str">
        <f t="shared" si="638"/>
        <v xml:space="preserve"> </v>
      </c>
      <c r="BY634" s="388">
        <f t="shared" si="639"/>
        <v>2.8669904979972913</v>
      </c>
      <c r="BZ634" s="392">
        <f t="shared" si="640"/>
        <v>0.80744760450623143</v>
      </c>
      <c r="CA634" s="393">
        <f t="shared" si="641"/>
        <v>3904.7929141640693</v>
      </c>
      <c r="CB634" s="390">
        <f t="shared" si="642"/>
        <v>5055.6899999999996</v>
      </c>
      <c r="CC634" s="18" t="str">
        <f t="shared" si="643"/>
        <v xml:space="preserve"> </v>
      </c>
      <c r="CD634" s="418">
        <f>CA634-CB634</f>
        <v>-1150.8970858359303</v>
      </c>
    </row>
    <row r="635" spans="1:82" s="26" customFormat="1" ht="9" customHeight="1">
      <c r="A635" s="368">
        <v>232</v>
      </c>
      <c r="B635" s="354" t="s">
        <v>853</v>
      </c>
      <c r="C635" s="361">
        <v>2840.9</v>
      </c>
      <c r="D635" s="396"/>
      <c r="E635" s="361"/>
      <c r="F635" s="361"/>
      <c r="G635" s="184">
        <f>ROUND(X635+AJ635+AK635,2)</f>
        <v>2600380.37</v>
      </c>
      <c r="H635" s="361">
        <f t="shared" si="644"/>
        <v>0</v>
      </c>
      <c r="I635" s="190">
        <v>0</v>
      </c>
      <c r="J635" s="190">
        <v>0</v>
      </c>
      <c r="K635" s="190">
        <v>0</v>
      </c>
      <c r="L635" s="190">
        <v>0</v>
      </c>
      <c r="M635" s="190">
        <v>0</v>
      </c>
      <c r="N635" s="361">
        <v>0</v>
      </c>
      <c r="O635" s="361">
        <v>0</v>
      </c>
      <c r="P635" s="361">
        <v>0</v>
      </c>
      <c r="Q635" s="361">
        <v>0</v>
      </c>
      <c r="R635" s="361">
        <v>0</v>
      </c>
      <c r="S635" s="361">
        <v>0</v>
      </c>
      <c r="T635" s="103">
        <v>0</v>
      </c>
      <c r="U635" s="361">
        <v>0</v>
      </c>
      <c r="V635" s="361" t="s">
        <v>975</v>
      </c>
      <c r="W635" s="380">
        <v>797</v>
      </c>
      <c r="X635" s="361">
        <v>2468390.08</v>
      </c>
      <c r="Y635" s="380">
        <v>0</v>
      </c>
      <c r="Z635" s="380">
        <v>0</v>
      </c>
      <c r="AA635" s="380">
        <v>0</v>
      </c>
      <c r="AB635" s="380">
        <v>0</v>
      </c>
      <c r="AC635" s="380">
        <v>0</v>
      </c>
      <c r="AD635" s="380">
        <v>0</v>
      </c>
      <c r="AE635" s="380">
        <v>0</v>
      </c>
      <c r="AF635" s="380">
        <v>0</v>
      </c>
      <c r="AG635" s="380">
        <v>0</v>
      </c>
      <c r="AH635" s="380">
        <v>0</v>
      </c>
      <c r="AI635" s="380">
        <v>0</v>
      </c>
      <c r="AJ635" s="380">
        <v>87846.38</v>
      </c>
      <c r="AK635" s="380">
        <v>44143.91</v>
      </c>
      <c r="AL635" s="380">
        <v>0</v>
      </c>
      <c r="AN635" s="390">
        <f>I635/'Приложение 1.1'!I633</f>
        <v>0</v>
      </c>
      <c r="AO635" s="390" t="e">
        <f t="shared" si="615"/>
        <v>#DIV/0!</v>
      </c>
      <c r="AP635" s="390" t="e">
        <f t="shared" si="616"/>
        <v>#DIV/0!</v>
      </c>
      <c r="AQ635" s="390" t="e">
        <f t="shared" si="617"/>
        <v>#DIV/0!</v>
      </c>
      <c r="AR635" s="390" t="e">
        <f t="shared" si="618"/>
        <v>#DIV/0!</v>
      </c>
      <c r="AS635" s="390" t="e">
        <f t="shared" si="619"/>
        <v>#DIV/0!</v>
      </c>
      <c r="AT635" s="390" t="e">
        <f t="shared" si="620"/>
        <v>#DIV/0!</v>
      </c>
      <c r="AU635" s="390">
        <f t="shared" si="621"/>
        <v>3097.1017314930991</v>
      </c>
      <c r="AV635" s="390" t="e">
        <f t="shared" si="622"/>
        <v>#DIV/0!</v>
      </c>
      <c r="AW635" s="390" t="e">
        <f t="shared" si="623"/>
        <v>#DIV/0!</v>
      </c>
      <c r="AX635" s="390" t="e">
        <f t="shared" si="624"/>
        <v>#DIV/0!</v>
      </c>
      <c r="AY635" s="390">
        <f>AI635/'Приложение 1.1'!J633</f>
        <v>0</v>
      </c>
      <c r="AZ635" s="390">
        <v>766.59</v>
      </c>
      <c r="BA635" s="390">
        <v>2173.62</v>
      </c>
      <c r="BB635" s="390">
        <v>891.36</v>
      </c>
      <c r="BC635" s="390">
        <v>860.72</v>
      </c>
      <c r="BD635" s="390">
        <v>1699.83</v>
      </c>
      <c r="BE635" s="390">
        <v>1134.04</v>
      </c>
      <c r="BF635" s="390">
        <v>2338035</v>
      </c>
      <c r="BG635" s="390">
        <f t="shared" si="625"/>
        <v>4837.9799999999996</v>
      </c>
      <c r="BH635" s="390">
        <v>9186</v>
      </c>
      <c r="BI635" s="390">
        <v>3559.09</v>
      </c>
      <c r="BJ635" s="390">
        <v>6295.55</v>
      </c>
      <c r="BK635" s="390">
        <f t="shared" si="626"/>
        <v>934101.09</v>
      </c>
      <c r="BL635" s="391" t="str">
        <f t="shared" si="627"/>
        <v xml:space="preserve"> </v>
      </c>
      <c r="BM635" s="391" t="e">
        <f t="shared" si="628"/>
        <v>#DIV/0!</v>
      </c>
      <c r="BN635" s="391" t="e">
        <f t="shared" si="629"/>
        <v>#DIV/0!</v>
      </c>
      <c r="BO635" s="391" t="e">
        <f t="shared" si="630"/>
        <v>#DIV/0!</v>
      </c>
      <c r="BP635" s="391" t="e">
        <f t="shared" si="631"/>
        <v>#DIV/0!</v>
      </c>
      <c r="BQ635" s="391" t="e">
        <f t="shared" si="632"/>
        <v>#DIV/0!</v>
      </c>
      <c r="BR635" s="391" t="e">
        <f t="shared" si="633"/>
        <v>#DIV/0!</v>
      </c>
      <c r="BS635" s="391" t="str">
        <f t="shared" si="634"/>
        <v xml:space="preserve"> </v>
      </c>
      <c r="BT635" s="391" t="e">
        <f t="shared" si="635"/>
        <v>#DIV/0!</v>
      </c>
      <c r="BU635" s="391" t="e">
        <f t="shared" si="636"/>
        <v>#DIV/0!</v>
      </c>
      <c r="BV635" s="391" t="e">
        <f t="shared" si="637"/>
        <v>#DIV/0!</v>
      </c>
      <c r="BW635" s="391" t="str">
        <f t="shared" si="638"/>
        <v xml:space="preserve"> </v>
      </c>
      <c r="BY635" s="388">
        <f t="shared" si="639"/>
        <v>3.3782127035515188</v>
      </c>
      <c r="BZ635" s="392">
        <f t="shared" si="640"/>
        <v>1.6975943407848446</v>
      </c>
      <c r="CA635" s="393">
        <f t="shared" si="641"/>
        <v>3262.7106273525724</v>
      </c>
      <c r="CB635" s="390">
        <f t="shared" si="642"/>
        <v>5055.6899999999996</v>
      </c>
      <c r="CC635" s="18" t="str">
        <f t="shared" si="643"/>
        <v xml:space="preserve"> </v>
      </c>
      <c r="CD635" s="418">
        <f>CA635-CB635</f>
        <v>-1792.9793726474272</v>
      </c>
    </row>
    <row r="636" spans="1:82" s="26" customFormat="1" ht="9" customHeight="1">
      <c r="A636" s="368">
        <v>233</v>
      </c>
      <c r="B636" s="354" t="s">
        <v>854</v>
      </c>
      <c r="C636" s="361">
        <v>504.1</v>
      </c>
      <c r="D636" s="396"/>
      <c r="E636" s="361"/>
      <c r="F636" s="361"/>
      <c r="G636" s="184">
        <f>ROUND(X636+AJ636+AK636,2)</f>
        <v>2708365.51</v>
      </c>
      <c r="H636" s="361">
        <f t="shared" si="644"/>
        <v>0</v>
      </c>
      <c r="I636" s="190">
        <v>0</v>
      </c>
      <c r="J636" s="190">
        <v>0</v>
      </c>
      <c r="K636" s="190">
        <v>0</v>
      </c>
      <c r="L636" s="190">
        <v>0</v>
      </c>
      <c r="M636" s="190">
        <v>0</v>
      </c>
      <c r="N636" s="361">
        <v>0</v>
      </c>
      <c r="O636" s="361">
        <v>0</v>
      </c>
      <c r="P636" s="361">
        <v>0</v>
      </c>
      <c r="Q636" s="361">
        <v>0</v>
      </c>
      <c r="R636" s="361">
        <v>0</v>
      </c>
      <c r="S636" s="361">
        <v>0</v>
      </c>
      <c r="T636" s="103">
        <v>0</v>
      </c>
      <c r="U636" s="361">
        <v>0</v>
      </c>
      <c r="V636" s="361" t="s">
        <v>976</v>
      </c>
      <c r="W636" s="380">
        <v>800.6</v>
      </c>
      <c r="X636" s="361">
        <v>2636523.02</v>
      </c>
      <c r="Y636" s="380">
        <v>0</v>
      </c>
      <c r="Z636" s="380">
        <v>0</v>
      </c>
      <c r="AA636" s="380">
        <v>0</v>
      </c>
      <c r="AB636" s="380">
        <v>0</v>
      </c>
      <c r="AC636" s="380">
        <v>0</v>
      </c>
      <c r="AD636" s="380">
        <v>0</v>
      </c>
      <c r="AE636" s="380">
        <v>0</v>
      </c>
      <c r="AF636" s="380">
        <v>0</v>
      </c>
      <c r="AG636" s="380">
        <v>0</v>
      </c>
      <c r="AH636" s="380">
        <v>0</v>
      </c>
      <c r="AI636" s="380">
        <v>0</v>
      </c>
      <c r="AJ636" s="380">
        <v>53857.83</v>
      </c>
      <c r="AK636" s="380">
        <v>17984.66</v>
      </c>
      <c r="AL636" s="380">
        <v>0</v>
      </c>
      <c r="AN636" s="390">
        <f>I636/'Приложение 1.1'!I634</f>
        <v>0</v>
      </c>
      <c r="AO636" s="390" t="e">
        <f t="shared" si="615"/>
        <v>#DIV/0!</v>
      </c>
      <c r="AP636" s="390" t="e">
        <f t="shared" si="616"/>
        <v>#DIV/0!</v>
      </c>
      <c r="AQ636" s="390" t="e">
        <f t="shared" si="617"/>
        <v>#DIV/0!</v>
      </c>
      <c r="AR636" s="390" t="e">
        <f t="shared" si="618"/>
        <v>#DIV/0!</v>
      </c>
      <c r="AS636" s="390" t="e">
        <f t="shared" si="619"/>
        <v>#DIV/0!</v>
      </c>
      <c r="AT636" s="390" t="e">
        <f t="shared" si="620"/>
        <v>#DIV/0!</v>
      </c>
      <c r="AU636" s="390">
        <f t="shared" si="621"/>
        <v>3293.1838870846864</v>
      </c>
      <c r="AV636" s="390" t="e">
        <f t="shared" si="622"/>
        <v>#DIV/0!</v>
      </c>
      <c r="AW636" s="390" t="e">
        <f t="shared" si="623"/>
        <v>#DIV/0!</v>
      </c>
      <c r="AX636" s="390" t="e">
        <f t="shared" si="624"/>
        <v>#DIV/0!</v>
      </c>
      <c r="AY636" s="390">
        <f>AI636/'Приложение 1.1'!J634</f>
        <v>0</v>
      </c>
      <c r="AZ636" s="390">
        <v>766.59</v>
      </c>
      <c r="BA636" s="390">
        <v>2173.62</v>
      </c>
      <c r="BB636" s="390">
        <v>891.36</v>
      </c>
      <c r="BC636" s="390">
        <v>860.72</v>
      </c>
      <c r="BD636" s="390">
        <v>1699.83</v>
      </c>
      <c r="BE636" s="390">
        <v>1134.04</v>
      </c>
      <c r="BF636" s="390">
        <v>2338035</v>
      </c>
      <c r="BG636" s="390">
        <f t="shared" si="625"/>
        <v>4644</v>
      </c>
      <c r="BH636" s="390">
        <v>9186</v>
      </c>
      <c r="BI636" s="390">
        <v>3559.09</v>
      </c>
      <c r="BJ636" s="390">
        <v>6295.55</v>
      </c>
      <c r="BK636" s="390">
        <f t="shared" si="626"/>
        <v>934101.09</v>
      </c>
      <c r="BL636" s="391" t="str">
        <f t="shared" si="627"/>
        <v xml:space="preserve"> </v>
      </c>
      <c r="BM636" s="391" t="e">
        <f t="shared" si="628"/>
        <v>#DIV/0!</v>
      </c>
      <c r="BN636" s="391" t="e">
        <f t="shared" si="629"/>
        <v>#DIV/0!</v>
      </c>
      <c r="BO636" s="391" t="e">
        <f t="shared" si="630"/>
        <v>#DIV/0!</v>
      </c>
      <c r="BP636" s="391" t="e">
        <f t="shared" si="631"/>
        <v>#DIV/0!</v>
      </c>
      <c r="BQ636" s="391" t="e">
        <f t="shared" si="632"/>
        <v>#DIV/0!</v>
      </c>
      <c r="BR636" s="391" t="e">
        <f t="shared" si="633"/>
        <v>#DIV/0!</v>
      </c>
      <c r="BS636" s="391" t="str">
        <f t="shared" si="634"/>
        <v xml:space="preserve"> </v>
      </c>
      <c r="BT636" s="391" t="e">
        <f t="shared" si="635"/>
        <v>#DIV/0!</v>
      </c>
      <c r="BU636" s="391" t="e">
        <f t="shared" si="636"/>
        <v>#DIV/0!</v>
      </c>
      <c r="BV636" s="391" t="e">
        <f t="shared" si="637"/>
        <v>#DIV/0!</v>
      </c>
      <c r="BW636" s="391" t="str">
        <f t="shared" si="638"/>
        <v xml:space="preserve"> </v>
      </c>
      <c r="BY636" s="388">
        <f t="shared" si="639"/>
        <v>1.9885731745269495</v>
      </c>
      <c r="BZ636" s="392">
        <f t="shared" si="640"/>
        <v>0.66404109539853073</v>
      </c>
      <c r="CA636" s="393">
        <f t="shared" si="641"/>
        <v>3382.9196977267047</v>
      </c>
      <c r="CB636" s="390">
        <f t="shared" si="642"/>
        <v>4852.9799999999996</v>
      </c>
      <c r="CC636" s="18" t="str">
        <f t="shared" si="643"/>
        <v xml:space="preserve"> </v>
      </c>
    </row>
    <row r="637" spans="1:82" s="26" customFormat="1" ht="9" customHeight="1">
      <c r="A637" s="368">
        <v>234</v>
      </c>
      <c r="B637" s="354" t="s">
        <v>855</v>
      </c>
      <c r="C637" s="361">
        <v>718.4</v>
      </c>
      <c r="D637" s="396">
        <v>315.5</v>
      </c>
      <c r="E637" s="361"/>
      <c r="F637" s="361"/>
      <c r="G637" s="184">
        <f>ROUND((H637+AI637+AJ637+AK637),2)</f>
        <v>2220052.9</v>
      </c>
      <c r="H637" s="361">
        <f>ROUND(I637+K637+M637+O637+Q637+S637,2)</f>
        <v>1995213.62</v>
      </c>
      <c r="I637" s="190">
        <v>361851.72</v>
      </c>
      <c r="J637" s="190">
        <v>1102</v>
      </c>
      <c r="K637" s="190">
        <v>1149480.48</v>
      </c>
      <c r="L637" s="190">
        <v>293.3</v>
      </c>
      <c r="M637" s="190">
        <v>244779.2</v>
      </c>
      <c r="N637" s="361">
        <v>164.53</v>
      </c>
      <c r="O637" s="361">
        <v>140654.82</v>
      </c>
      <c r="P637" s="361">
        <v>0</v>
      </c>
      <c r="Q637" s="361">
        <v>0</v>
      </c>
      <c r="R637" s="361">
        <v>115</v>
      </c>
      <c r="S637" s="361">
        <v>98447.4</v>
      </c>
      <c r="T637" s="103">
        <v>0</v>
      </c>
      <c r="U637" s="361">
        <v>0</v>
      </c>
      <c r="V637" s="361"/>
      <c r="W637" s="380">
        <v>0</v>
      </c>
      <c r="X637" s="361">
        <v>0</v>
      </c>
      <c r="Y637" s="380">
        <v>0</v>
      </c>
      <c r="Z637" s="380">
        <v>0</v>
      </c>
      <c r="AA637" s="380">
        <v>0</v>
      </c>
      <c r="AB637" s="380">
        <v>0</v>
      </c>
      <c r="AC637" s="380">
        <v>0</v>
      </c>
      <c r="AD637" s="380">
        <v>0</v>
      </c>
      <c r="AE637" s="380">
        <v>0</v>
      </c>
      <c r="AF637" s="380">
        <v>0</v>
      </c>
      <c r="AG637" s="380">
        <v>0</v>
      </c>
      <c r="AH637" s="380">
        <v>0</v>
      </c>
      <c r="AI637" s="361">
        <v>104675.44</v>
      </c>
      <c r="AJ637" s="380">
        <v>79975.259999999995</v>
      </c>
      <c r="AK637" s="380">
        <v>40188.58</v>
      </c>
      <c r="AL637" s="380">
        <v>0</v>
      </c>
      <c r="AN637" s="390">
        <f>I637/'Приложение 1.1'!I635</f>
        <v>298.48364266270721</v>
      </c>
      <c r="AO637" s="390">
        <f t="shared" si="615"/>
        <v>1043.0857350272231</v>
      </c>
      <c r="AP637" s="390">
        <f t="shared" si="616"/>
        <v>834.5693828844187</v>
      </c>
      <c r="AQ637" s="390">
        <f t="shared" si="617"/>
        <v>854.88859174618619</v>
      </c>
      <c r="AR637" s="390" t="e">
        <f t="shared" si="618"/>
        <v>#DIV/0!</v>
      </c>
      <c r="AS637" s="390">
        <f t="shared" si="619"/>
        <v>856.06434782608687</v>
      </c>
      <c r="AT637" s="390" t="e">
        <f t="shared" si="620"/>
        <v>#DIV/0!</v>
      </c>
      <c r="AU637" s="390" t="e">
        <f t="shared" si="621"/>
        <v>#DIV/0!</v>
      </c>
      <c r="AV637" s="390" t="e">
        <f t="shared" si="622"/>
        <v>#DIV/0!</v>
      </c>
      <c r="AW637" s="390" t="e">
        <f t="shared" si="623"/>
        <v>#DIV/0!</v>
      </c>
      <c r="AX637" s="390" t="e">
        <f t="shared" si="624"/>
        <v>#DIV/0!</v>
      </c>
      <c r="AY637" s="390">
        <f>AI637/'Приложение 1.1'!J635</f>
        <v>145.7063474387528</v>
      </c>
      <c r="AZ637" s="390">
        <v>766.59</v>
      </c>
      <c r="BA637" s="390">
        <v>2173.62</v>
      </c>
      <c r="BB637" s="390">
        <v>891.36</v>
      </c>
      <c r="BC637" s="390">
        <v>860.72</v>
      </c>
      <c r="BD637" s="390">
        <v>1699.83</v>
      </c>
      <c r="BE637" s="390">
        <v>1134.04</v>
      </c>
      <c r="BF637" s="390">
        <v>2338035</v>
      </c>
      <c r="BG637" s="390">
        <f t="shared" si="625"/>
        <v>4644</v>
      </c>
      <c r="BH637" s="390">
        <v>9186</v>
      </c>
      <c r="BI637" s="390">
        <v>3559.09</v>
      </c>
      <c r="BJ637" s="390">
        <v>6295.55</v>
      </c>
      <c r="BK637" s="390">
        <f t="shared" si="626"/>
        <v>934101.09</v>
      </c>
      <c r="BL637" s="391" t="str">
        <f t="shared" si="627"/>
        <v xml:space="preserve"> </v>
      </c>
      <c r="BM637" s="391" t="str">
        <f t="shared" si="628"/>
        <v xml:space="preserve"> </v>
      </c>
      <c r="BN637" s="391" t="str">
        <f t="shared" si="629"/>
        <v xml:space="preserve"> </v>
      </c>
      <c r="BO637" s="391" t="str">
        <f t="shared" si="630"/>
        <v xml:space="preserve"> </v>
      </c>
      <c r="BP637" s="391" t="e">
        <f t="shared" si="631"/>
        <v>#DIV/0!</v>
      </c>
      <c r="BQ637" s="391" t="str">
        <f t="shared" si="632"/>
        <v xml:space="preserve"> </v>
      </c>
      <c r="BR637" s="391" t="e">
        <f t="shared" si="633"/>
        <v>#DIV/0!</v>
      </c>
      <c r="BS637" s="391" t="e">
        <f t="shared" si="634"/>
        <v>#DIV/0!</v>
      </c>
      <c r="BT637" s="391" t="e">
        <f t="shared" si="635"/>
        <v>#DIV/0!</v>
      </c>
      <c r="BU637" s="391" t="e">
        <f t="shared" si="636"/>
        <v>#DIV/0!</v>
      </c>
      <c r="BV637" s="391" t="e">
        <f t="shared" si="637"/>
        <v>#DIV/0!</v>
      </c>
      <c r="BW637" s="391" t="str">
        <f t="shared" si="638"/>
        <v xml:space="preserve"> </v>
      </c>
      <c r="BY637" s="388">
        <f t="shared" si="639"/>
        <v>3.6024033481364341</v>
      </c>
      <c r="BZ637" s="392">
        <f t="shared" si="640"/>
        <v>1.8102532601813228</v>
      </c>
      <c r="CA637" s="393" t="e">
        <f t="shared" si="641"/>
        <v>#DIV/0!</v>
      </c>
      <c r="CB637" s="390">
        <f t="shared" si="642"/>
        <v>4852.9799999999996</v>
      </c>
      <c r="CC637" s="18" t="e">
        <f t="shared" si="643"/>
        <v>#DIV/0!</v>
      </c>
    </row>
    <row r="638" spans="1:82" s="26" customFormat="1" ht="9" customHeight="1">
      <c r="A638" s="368">
        <v>235</v>
      </c>
      <c r="B638" s="354" t="s">
        <v>856</v>
      </c>
      <c r="C638" s="361">
        <v>4096.8</v>
      </c>
      <c r="D638" s="396"/>
      <c r="E638" s="361"/>
      <c r="F638" s="361"/>
      <c r="G638" s="184">
        <f>ROUND(X638+AJ638+AK638,2)</f>
        <v>2800955.42</v>
      </c>
      <c r="H638" s="361">
        <f t="shared" si="644"/>
        <v>0</v>
      </c>
      <c r="I638" s="190">
        <v>0</v>
      </c>
      <c r="J638" s="190">
        <v>0</v>
      </c>
      <c r="K638" s="190">
        <v>0</v>
      </c>
      <c r="L638" s="190">
        <v>0</v>
      </c>
      <c r="M638" s="190">
        <v>0</v>
      </c>
      <c r="N638" s="361">
        <v>0</v>
      </c>
      <c r="O638" s="361">
        <v>0</v>
      </c>
      <c r="P638" s="361">
        <v>0</v>
      </c>
      <c r="Q638" s="361">
        <v>0</v>
      </c>
      <c r="R638" s="361">
        <v>0</v>
      </c>
      <c r="S638" s="361">
        <v>0</v>
      </c>
      <c r="T638" s="103">
        <v>0</v>
      </c>
      <c r="U638" s="361">
        <v>0</v>
      </c>
      <c r="V638" s="361" t="s">
        <v>975</v>
      </c>
      <c r="W638" s="380">
        <v>1222</v>
      </c>
      <c r="X638" s="361">
        <v>2622376.8199999998</v>
      </c>
      <c r="Y638" s="380">
        <v>0</v>
      </c>
      <c r="Z638" s="380">
        <v>0</v>
      </c>
      <c r="AA638" s="380">
        <v>0</v>
      </c>
      <c r="AB638" s="380">
        <v>0</v>
      </c>
      <c r="AC638" s="380">
        <v>0</v>
      </c>
      <c r="AD638" s="380">
        <v>0</v>
      </c>
      <c r="AE638" s="380">
        <v>0</v>
      </c>
      <c r="AF638" s="380">
        <v>0</v>
      </c>
      <c r="AG638" s="380">
        <v>0</v>
      </c>
      <c r="AH638" s="380">
        <v>0</v>
      </c>
      <c r="AI638" s="380">
        <v>0</v>
      </c>
      <c r="AJ638" s="380">
        <v>137779.12</v>
      </c>
      <c r="AK638" s="380">
        <v>40799.480000000003</v>
      </c>
      <c r="AL638" s="380">
        <v>0</v>
      </c>
      <c r="AN638" s="390">
        <f>I638/'Приложение 1.1'!I636</f>
        <v>0</v>
      </c>
      <c r="AO638" s="390" t="e">
        <f t="shared" si="615"/>
        <v>#DIV/0!</v>
      </c>
      <c r="AP638" s="390" t="e">
        <f t="shared" si="616"/>
        <v>#DIV/0!</v>
      </c>
      <c r="AQ638" s="390" t="e">
        <f t="shared" si="617"/>
        <v>#DIV/0!</v>
      </c>
      <c r="AR638" s="390" t="e">
        <f t="shared" si="618"/>
        <v>#DIV/0!</v>
      </c>
      <c r="AS638" s="390" t="e">
        <f t="shared" si="619"/>
        <v>#DIV/0!</v>
      </c>
      <c r="AT638" s="390" t="e">
        <f t="shared" si="620"/>
        <v>#DIV/0!</v>
      </c>
      <c r="AU638" s="390">
        <f t="shared" si="621"/>
        <v>2145.9712111292961</v>
      </c>
      <c r="AV638" s="390" t="e">
        <f t="shared" si="622"/>
        <v>#DIV/0!</v>
      </c>
      <c r="AW638" s="390" t="e">
        <f t="shared" si="623"/>
        <v>#DIV/0!</v>
      </c>
      <c r="AX638" s="390" t="e">
        <f t="shared" si="624"/>
        <v>#DIV/0!</v>
      </c>
      <c r="AY638" s="390">
        <f>AI638/'Приложение 1.1'!J636</f>
        <v>0</v>
      </c>
      <c r="AZ638" s="390">
        <v>766.59</v>
      </c>
      <c r="BA638" s="390">
        <v>2173.62</v>
      </c>
      <c r="BB638" s="390">
        <v>891.36</v>
      </c>
      <c r="BC638" s="390">
        <v>860.72</v>
      </c>
      <c r="BD638" s="390">
        <v>1699.83</v>
      </c>
      <c r="BE638" s="390">
        <v>1134.04</v>
      </c>
      <c r="BF638" s="390">
        <v>2338035</v>
      </c>
      <c r="BG638" s="390">
        <f t="shared" si="625"/>
        <v>4837.9799999999996</v>
      </c>
      <c r="BH638" s="390">
        <v>9186</v>
      </c>
      <c r="BI638" s="390">
        <v>3559.09</v>
      </c>
      <c r="BJ638" s="390">
        <v>6295.55</v>
      </c>
      <c r="BK638" s="390">
        <f t="shared" si="626"/>
        <v>934101.09</v>
      </c>
      <c r="BL638" s="391" t="str">
        <f t="shared" si="627"/>
        <v xml:space="preserve"> </v>
      </c>
      <c r="BM638" s="391" t="e">
        <f t="shared" si="628"/>
        <v>#DIV/0!</v>
      </c>
      <c r="BN638" s="391" t="e">
        <f t="shared" si="629"/>
        <v>#DIV/0!</v>
      </c>
      <c r="BO638" s="391" t="e">
        <f t="shared" si="630"/>
        <v>#DIV/0!</v>
      </c>
      <c r="BP638" s="391" t="e">
        <f t="shared" si="631"/>
        <v>#DIV/0!</v>
      </c>
      <c r="BQ638" s="391" t="e">
        <f t="shared" si="632"/>
        <v>#DIV/0!</v>
      </c>
      <c r="BR638" s="391" t="e">
        <f t="shared" si="633"/>
        <v>#DIV/0!</v>
      </c>
      <c r="BS638" s="391" t="str">
        <f t="shared" si="634"/>
        <v xml:space="preserve"> </v>
      </c>
      <c r="BT638" s="391" t="e">
        <f t="shared" si="635"/>
        <v>#DIV/0!</v>
      </c>
      <c r="BU638" s="391" t="e">
        <f t="shared" si="636"/>
        <v>#DIV/0!</v>
      </c>
      <c r="BV638" s="391" t="e">
        <f t="shared" si="637"/>
        <v>#DIV/0!</v>
      </c>
      <c r="BW638" s="391" t="str">
        <f t="shared" si="638"/>
        <v xml:space="preserve"> </v>
      </c>
      <c r="BY638" s="388">
        <f t="shared" si="639"/>
        <v>4.9190043874386262</v>
      </c>
      <c r="BZ638" s="392">
        <f t="shared" si="640"/>
        <v>1.456627253282025</v>
      </c>
      <c r="CA638" s="393">
        <f t="shared" si="641"/>
        <v>2292.107545008183</v>
      </c>
      <c r="CB638" s="390">
        <f t="shared" si="642"/>
        <v>5055.6899999999996</v>
      </c>
      <c r="CC638" s="18" t="str">
        <f t="shared" si="643"/>
        <v xml:space="preserve"> </v>
      </c>
      <c r="CD638" s="418">
        <f>CA638-CB638</f>
        <v>-2763.5824549918166</v>
      </c>
    </row>
    <row r="639" spans="1:82" s="26" customFormat="1" ht="9" customHeight="1">
      <c r="A639" s="368">
        <v>236</v>
      </c>
      <c r="B639" s="354" t="s">
        <v>857</v>
      </c>
      <c r="C639" s="361">
        <v>384.5</v>
      </c>
      <c r="D639" s="396"/>
      <c r="E639" s="361"/>
      <c r="F639" s="361"/>
      <c r="G639" s="184">
        <f>ROUND(X639+AJ639+AK639,2)</f>
        <v>802713.89</v>
      </c>
      <c r="H639" s="361">
        <f t="shared" si="644"/>
        <v>0</v>
      </c>
      <c r="I639" s="190">
        <v>0</v>
      </c>
      <c r="J639" s="190">
        <v>0</v>
      </c>
      <c r="K639" s="190">
        <v>0</v>
      </c>
      <c r="L639" s="190">
        <v>0</v>
      </c>
      <c r="M639" s="190">
        <v>0</v>
      </c>
      <c r="N639" s="361">
        <v>0</v>
      </c>
      <c r="O639" s="361">
        <v>0</v>
      </c>
      <c r="P639" s="361">
        <v>0</v>
      </c>
      <c r="Q639" s="361">
        <v>0</v>
      </c>
      <c r="R639" s="361">
        <v>0</v>
      </c>
      <c r="S639" s="361">
        <v>0</v>
      </c>
      <c r="T639" s="103">
        <v>0</v>
      </c>
      <c r="U639" s="361">
        <v>0</v>
      </c>
      <c r="V639" s="361" t="s">
        <v>975</v>
      </c>
      <c r="W639" s="380">
        <v>301.06</v>
      </c>
      <c r="X639" s="361">
        <v>751932.86</v>
      </c>
      <c r="Y639" s="380">
        <v>0</v>
      </c>
      <c r="Z639" s="380">
        <v>0</v>
      </c>
      <c r="AA639" s="380">
        <v>0</v>
      </c>
      <c r="AB639" s="380">
        <v>0</v>
      </c>
      <c r="AC639" s="380">
        <v>0</v>
      </c>
      <c r="AD639" s="380">
        <v>0</v>
      </c>
      <c r="AE639" s="380">
        <v>0</v>
      </c>
      <c r="AF639" s="380">
        <v>0</v>
      </c>
      <c r="AG639" s="380">
        <v>0</v>
      </c>
      <c r="AH639" s="380">
        <v>0</v>
      </c>
      <c r="AI639" s="380">
        <v>0</v>
      </c>
      <c r="AJ639" s="380">
        <v>33854.019999999997</v>
      </c>
      <c r="AK639" s="380">
        <v>16927.009999999998</v>
      </c>
      <c r="AL639" s="380">
        <v>0</v>
      </c>
      <c r="AN639" s="390">
        <f>I639/'Приложение 1.1'!I637</f>
        <v>0</v>
      </c>
      <c r="AO639" s="390" t="e">
        <f t="shared" si="615"/>
        <v>#DIV/0!</v>
      </c>
      <c r="AP639" s="390" t="e">
        <f t="shared" si="616"/>
        <v>#DIV/0!</v>
      </c>
      <c r="AQ639" s="390" t="e">
        <f t="shared" si="617"/>
        <v>#DIV/0!</v>
      </c>
      <c r="AR639" s="390" t="e">
        <f t="shared" si="618"/>
        <v>#DIV/0!</v>
      </c>
      <c r="AS639" s="390" t="e">
        <f t="shared" si="619"/>
        <v>#DIV/0!</v>
      </c>
      <c r="AT639" s="390" t="e">
        <f t="shared" si="620"/>
        <v>#DIV/0!</v>
      </c>
      <c r="AU639" s="390">
        <f t="shared" si="621"/>
        <v>2497.6179499103168</v>
      </c>
      <c r="AV639" s="390" t="e">
        <f t="shared" si="622"/>
        <v>#DIV/0!</v>
      </c>
      <c r="AW639" s="390" t="e">
        <f t="shared" si="623"/>
        <v>#DIV/0!</v>
      </c>
      <c r="AX639" s="390" t="e">
        <f t="shared" si="624"/>
        <v>#DIV/0!</v>
      </c>
      <c r="AY639" s="390">
        <f>AI639/'Приложение 1.1'!J637</f>
        <v>0</v>
      </c>
      <c r="AZ639" s="390">
        <v>766.59</v>
      </c>
      <c r="BA639" s="390">
        <v>2173.62</v>
      </c>
      <c r="BB639" s="390">
        <v>891.36</v>
      </c>
      <c r="BC639" s="390">
        <v>860.72</v>
      </c>
      <c r="BD639" s="390">
        <v>1699.83</v>
      </c>
      <c r="BE639" s="390">
        <v>1134.04</v>
      </c>
      <c r="BF639" s="390">
        <v>2338035</v>
      </c>
      <c r="BG639" s="390">
        <f t="shared" si="625"/>
        <v>4837.9799999999996</v>
      </c>
      <c r="BH639" s="390">
        <v>9186</v>
      </c>
      <c r="BI639" s="390">
        <v>3559.09</v>
      </c>
      <c r="BJ639" s="390">
        <v>6295.55</v>
      </c>
      <c r="BK639" s="390">
        <f t="shared" si="626"/>
        <v>934101.09</v>
      </c>
      <c r="BL639" s="391" t="str">
        <f t="shared" si="627"/>
        <v xml:space="preserve"> </v>
      </c>
      <c r="BM639" s="391" t="e">
        <f t="shared" si="628"/>
        <v>#DIV/0!</v>
      </c>
      <c r="BN639" s="391" t="e">
        <f t="shared" si="629"/>
        <v>#DIV/0!</v>
      </c>
      <c r="BO639" s="391" t="e">
        <f t="shared" si="630"/>
        <v>#DIV/0!</v>
      </c>
      <c r="BP639" s="391" t="e">
        <f t="shared" si="631"/>
        <v>#DIV/0!</v>
      </c>
      <c r="BQ639" s="391" t="e">
        <f t="shared" si="632"/>
        <v>#DIV/0!</v>
      </c>
      <c r="BR639" s="391" t="e">
        <f t="shared" si="633"/>
        <v>#DIV/0!</v>
      </c>
      <c r="BS639" s="391" t="str">
        <f t="shared" si="634"/>
        <v xml:space="preserve"> </v>
      </c>
      <c r="BT639" s="391" t="e">
        <f t="shared" si="635"/>
        <v>#DIV/0!</v>
      </c>
      <c r="BU639" s="391" t="e">
        <f t="shared" si="636"/>
        <v>#DIV/0!</v>
      </c>
      <c r="BV639" s="391" t="e">
        <f t="shared" si="637"/>
        <v>#DIV/0!</v>
      </c>
      <c r="BW639" s="391" t="str">
        <f t="shared" si="638"/>
        <v xml:space="preserve"> </v>
      </c>
      <c r="BY639" s="388">
        <f t="shared" si="639"/>
        <v>4.2174453963914837</v>
      </c>
      <c r="BZ639" s="392">
        <f t="shared" si="640"/>
        <v>2.1087226981957419</v>
      </c>
      <c r="CA639" s="393">
        <f t="shared" si="641"/>
        <v>2666.2920680263069</v>
      </c>
      <c r="CB639" s="390">
        <f t="shared" si="642"/>
        <v>5055.6899999999996</v>
      </c>
      <c r="CC639" s="18" t="str">
        <f t="shared" si="643"/>
        <v xml:space="preserve"> </v>
      </c>
      <c r="CD639" s="418">
        <f>CA639-CB639</f>
        <v>-2389.3979319736927</v>
      </c>
    </row>
    <row r="640" spans="1:82" s="26" customFormat="1" ht="9" customHeight="1">
      <c r="A640" s="368">
        <v>237</v>
      </c>
      <c r="B640" s="354" t="s">
        <v>858</v>
      </c>
      <c r="C640" s="361">
        <v>458</v>
      </c>
      <c r="D640" s="396"/>
      <c r="E640" s="361"/>
      <c r="F640" s="361"/>
      <c r="G640" s="184">
        <f>ROUND(X640+AJ640+AK640,2)</f>
        <v>1512342.07</v>
      </c>
      <c r="H640" s="361">
        <f t="shared" si="644"/>
        <v>0</v>
      </c>
      <c r="I640" s="190">
        <v>0</v>
      </c>
      <c r="J640" s="190">
        <v>0</v>
      </c>
      <c r="K640" s="190">
        <v>0</v>
      </c>
      <c r="L640" s="190">
        <v>0</v>
      </c>
      <c r="M640" s="190">
        <v>0</v>
      </c>
      <c r="N640" s="361">
        <v>0</v>
      </c>
      <c r="O640" s="361">
        <v>0</v>
      </c>
      <c r="P640" s="361">
        <v>0</v>
      </c>
      <c r="Q640" s="361">
        <v>0</v>
      </c>
      <c r="R640" s="361">
        <v>0</v>
      </c>
      <c r="S640" s="361">
        <v>0</v>
      </c>
      <c r="T640" s="103">
        <v>0</v>
      </c>
      <c r="U640" s="361">
        <v>0</v>
      </c>
      <c r="V640" s="361" t="s">
        <v>975</v>
      </c>
      <c r="W640" s="380">
        <v>437</v>
      </c>
      <c r="X640" s="361">
        <v>1437880.94</v>
      </c>
      <c r="Y640" s="380">
        <v>0</v>
      </c>
      <c r="Z640" s="380">
        <v>0</v>
      </c>
      <c r="AA640" s="380">
        <v>0</v>
      </c>
      <c r="AB640" s="380">
        <v>0</v>
      </c>
      <c r="AC640" s="380">
        <v>0</v>
      </c>
      <c r="AD640" s="380">
        <v>0</v>
      </c>
      <c r="AE640" s="380">
        <v>0</v>
      </c>
      <c r="AF640" s="380">
        <v>0</v>
      </c>
      <c r="AG640" s="380">
        <v>0</v>
      </c>
      <c r="AH640" s="380">
        <v>0</v>
      </c>
      <c r="AI640" s="380">
        <v>0</v>
      </c>
      <c r="AJ640" s="380">
        <v>57449.15</v>
      </c>
      <c r="AK640" s="380">
        <v>17011.98</v>
      </c>
      <c r="AL640" s="380">
        <v>0</v>
      </c>
      <c r="AN640" s="390">
        <f>I640/'Приложение 1.1'!I638</f>
        <v>0</v>
      </c>
      <c r="AO640" s="390" t="e">
        <f t="shared" si="615"/>
        <v>#DIV/0!</v>
      </c>
      <c r="AP640" s="390" t="e">
        <f t="shared" si="616"/>
        <v>#DIV/0!</v>
      </c>
      <c r="AQ640" s="390" t="e">
        <f t="shared" si="617"/>
        <v>#DIV/0!</v>
      </c>
      <c r="AR640" s="390" t="e">
        <f t="shared" si="618"/>
        <v>#DIV/0!</v>
      </c>
      <c r="AS640" s="390" t="e">
        <f t="shared" si="619"/>
        <v>#DIV/0!</v>
      </c>
      <c r="AT640" s="390" t="e">
        <f t="shared" si="620"/>
        <v>#DIV/0!</v>
      </c>
      <c r="AU640" s="390">
        <f t="shared" si="621"/>
        <v>3290.3454004576656</v>
      </c>
      <c r="AV640" s="390" t="e">
        <f t="shared" si="622"/>
        <v>#DIV/0!</v>
      </c>
      <c r="AW640" s="390" t="e">
        <f t="shared" si="623"/>
        <v>#DIV/0!</v>
      </c>
      <c r="AX640" s="390" t="e">
        <f t="shared" si="624"/>
        <v>#DIV/0!</v>
      </c>
      <c r="AY640" s="390">
        <f>AI640/'Приложение 1.1'!J638</f>
        <v>0</v>
      </c>
      <c r="AZ640" s="390">
        <v>766.59</v>
      </c>
      <c r="BA640" s="390">
        <v>2173.62</v>
      </c>
      <c r="BB640" s="390">
        <v>891.36</v>
      </c>
      <c r="BC640" s="390">
        <v>860.72</v>
      </c>
      <c r="BD640" s="390">
        <v>1699.83</v>
      </c>
      <c r="BE640" s="390">
        <v>1134.04</v>
      </c>
      <c r="BF640" s="390">
        <v>2338035</v>
      </c>
      <c r="BG640" s="390">
        <f t="shared" si="625"/>
        <v>4837.9799999999996</v>
      </c>
      <c r="BH640" s="390">
        <v>9186</v>
      </c>
      <c r="BI640" s="390">
        <v>3559.09</v>
      </c>
      <c r="BJ640" s="390">
        <v>6295.55</v>
      </c>
      <c r="BK640" s="390">
        <f t="shared" si="626"/>
        <v>934101.09</v>
      </c>
      <c r="BL640" s="391" t="str">
        <f t="shared" si="627"/>
        <v xml:space="preserve"> </v>
      </c>
      <c r="BM640" s="391" t="e">
        <f t="shared" si="628"/>
        <v>#DIV/0!</v>
      </c>
      <c r="BN640" s="391" t="e">
        <f t="shared" si="629"/>
        <v>#DIV/0!</v>
      </c>
      <c r="BO640" s="391" t="e">
        <f t="shared" si="630"/>
        <v>#DIV/0!</v>
      </c>
      <c r="BP640" s="391" t="e">
        <f t="shared" si="631"/>
        <v>#DIV/0!</v>
      </c>
      <c r="BQ640" s="391" t="e">
        <f t="shared" si="632"/>
        <v>#DIV/0!</v>
      </c>
      <c r="BR640" s="391" t="e">
        <f t="shared" si="633"/>
        <v>#DIV/0!</v>
      </c>
      <c r="BS640" s="391" t="str">
        <f t="shared" si="634"/>
        <v xml:space="preserve"> </v>
      </c>
      <c r="BT640" s="391" t="e">
        <f t="shared" si="635"/>
        <v>#DIV/0!</v>
      </c>
      <c r="BU640" s="391" t="e">
        <f t="shared" si="636"/>
        <v>#DIV/0!</v>
      </c>
      <c r="BV640" s="391" t="e">
        <f t="shared" si="637"/>
        <v>#DIV/0!</v>
      </c>
      <c r="BW640" s="391" t="str">
        <f t="shared" si="638"/>
        <v xml:space="preserve"> </v>
      </c>
      <c r="BY640" s="388">
        <f t="shared" si="639"/>
        <v>3.7986875548598609</v>
      </c>
      <c r="BZ640" s="392">
        <f t="shared" si="640"/>
        <v>1.1248764639602995</v>
      </c>
      <c r="CA640" s="393">
        <f t="shared" si="641"/>
        <v>3460.7370022883297</v>
      </c>
      <c r="CB640" s="390">
        <f t="shared" si="642"/>
        <v>5055.6899999999996</v>
      </c>
      <c r="CC640" s="18" t="str">
        <f t="shared" si="643"/>
        <v xml:space="preserve"> </v>
      </c>
    </row>
    <row r="641" spans="1:82" s="26" customFormat="1" ht="9" customHeight="1">
      <c r="A641" s="368">
        <v>238</v>
      </c>
      <c r="B641" s="354" t="s">
        <v>859</v>
      </c>
      <c r="C641" s="361">
        <v>371</v>
      </c>
      <c r="D641" s="396"/>
      <c r="E641" s="361"/>
      <c r="F641" s="361"/>
      <c r="G641" s="184">
        <f>ROUND(X641+AJ641+AK641,2)</f>
        <v>838824.94</v>
      </c>
      <c r="H641" s="361">
        <f t="shared" si="644"/>
        <v>0</v>
      </c>
      <c r="I641" s="190">
        <v>0</v>
      </c>
      <c r="J641" s="190">
        <v>0</v>
      </c>
      <c r="K641" s="190">
        <v>0</v>
      </c>
      <c r="L641" s="190">
        <v>0</v>
      </c>
      <c r="M641" s="190">
        <v>0</v>
      </c>
      <c r="N641" s="361">
        <v>0</v>
      </c>
      <c r="O641" s="361">
        <v>0</v>
      </c>
      <c r="P641" s="361">
        <v>0</v>
      </c>
      <c r="Q641" s="361">
        <v>0</v>
      </c>
      <c r="R641" s="361">
        <v>0</v>
      </c>
      <c r="S641" s="361">
        <v>0</v>
      </c>
      <c r="T641" s="103">
        <v>0</v>
      </c>
      <c r="U641" s="361">
        <v>0</v>
      </c>
      <c r="V641" s="361" t="s">
        <v>975</v>
      </c>
      <c r="W641" s="380">
        <v>304</v>
      </c>
      <c r="X641" s="361">
        <v>777616.71</v>
      </c>
      <c r="Y641" s="380">
        <v>0</v>
      </c>
      <c r="Z641" s="380">
        <v>0</v>
      </c>
      <c r="AA641" s="380">
        <v>0</v>
      </c>
      <c r="AB641" s="380">
        <v>0</v>
      </c>
      <c r="AC641" s="380">
        <v>0</v>
      </c>
      <c r="AD641" s="380">
        <v>0</v>
      </c>
      <c r="AE641" s="380">
        <v>0</v>
      </c>
      <c r="AF641" s="380">
        <v>0</v>
      </c>
      <c r="AG641" s="380">
        <v>0</v>
      </c>
      <c r="AH641" s="380">
        <v>0</v>
      </c>
      <c r="AI641" s="380">
        <v>0</v>
      </c>
      <c r="AJ641" s="380">
        <v>40805.49</v>
      </c>
      <c r="AK641" s="380">
        <v>20402.740000000002</v>
      </c>
      <c r="AL641" s="380">
        <v>0</v>
      </c>
      <c r="AN641" s="390">
        <f>I641/'Приложение 1.1'!I639</f>
        <v>0</v>
      </c>
      <c r="AO641" s="390" t="e">
        <f t="shared" si="615"/>
        <v>#DIV/0!</v>
      </c>
      <c r="AP641" s="390" t="e">
        <f t="shared" si="616"/>
        <v>#DIV/0!</v>
      </c>
      <c r="AQ641" s="390" t="e">
        <f t="shared" si="617"/>
        <v>#DIV/0!</v>
      </c>
      <c r="AR641" s="390" t="e">
        <f t="shared" si="618"/>
        <v>#DIV/0!</v>
      </c>
      <c r="AS641" s="390" t="e">
        <f t="shared" si="619"/>
        <v>#DIV/0!</v>
      </c>
      <c r="AT641" s="390" t="e">
        <f t="shared" si="620"/>
        <v>#DIV/0!</v>
      </c>
      <c r="AU641" s="390">
        <f t="shared" si="621"/>
        <v>2557.9497039473681</v>
      </c>
      <c r="AV641" s="390" t="e">
        <f t="shared" si="622"/>
        <v>#DIV/0!</v>
      </c>
      <c r="AW641" s="390" t="e">
        <f t="shared" si="623"/>
        <v>#DIV/0!</v>
      </c>
      <c r="AX641" s="390" t="e">
        <f t="shared" si="624"/>
        <v>#DIV/0!</v>
      </c>
      <c r="AY641" s="390">
        <f>AI641/'Приложение 1.1'!J639</f>
        <v>0</v>
      </c>
      <c r="AZ641" s="390">
        <v>766.59</v>
      </c>
      <c r="BA641" s="390">
        <v>2173.62</v>
      </c>
      <c r="BB641" s="390">
        <v>891.36</v>
      </c>
      <c r="BC641" s="390">
        <v>860.72</v>
      </c>
      <c r="BD641" s="390">
        <v>1699.83</v>
      </c>
      <c r="BE641" s="390">
        <v>1134.04</v>
      </c>
      <c r="BF641" s="390">
        <v>2338035</v>
      </c>
      <c r="BG641" s="390">
        <f t="shared" si="625"/>
        <v>4837.9799999999996</v>
      </c>
      <c r="BH641" s="390">
        <v>9186</v>
      </c>
      <c r="BI641" s="390">
        <v>3559.09</v>
      </c>
      <c r="BJ641" s="390">
        <v>6295.55</v>
      </c>
      <c r="BK641" s="390">
        <f t="shared" si="626"/>
        <v>934101.09</v>
      </c>
      <c r="BL641" s="391" t="str">
        <f t="shared" si="627"/>
        <v xml:space="preserve"> </v>
      </c>
      <c r="BM641" s="391" t="e">
        <f t="shared" si="628"/>
        <v>#DIV/0!</v>
      </c>
      <c r="BN641" s="391" t="e">
        <f t="shared" si="629"/>
        <v>#DIV/0!</v>
      </c>
      <c r="BO641" s="391" t="e">
        <f t="shared" si="630"/>
        <v>#DIV/0!</v>
      </c>
      <c r="BP641" s="391" t="e">
        <f t="shared" si="631"/>
        <v>#DIV/0!</v>
      </c>
      <c r="BQ641" s="391" t="e">
        <f t="shared" si="632"/>
        <v>#DIV/0!</v>
      </c>
      <c r="BR641" s="391" t="e">
        <f t="shared" si="633"/>
        <v>#DIV/0!</v>
      </c>
      <c r="BS641" s="391" t="str">
        <f t="shared" si="634"/>
        <v xml:space="preserve"> </v>
      </c>
      <c r="BT641" s="391" t="e">
        <f t="shared" si="635"/>
        <v>#DIV/0!</v>
      </c>
      <c r="BU641" s="391" t="e">
        <f t="shared" si="636"/>
        <v>#DIV/0!</v>
      </c>
      <c r="BV641" s="391" t="e">
        <f t="shared" si="637"/>
        <v>#DIV/0!</v>
      </c>
      <c r="BW641" s="391" t="str">
        <f t="shared" si="638"/>
        <v xml:space="preserve"> </v>
      </c>
      <c r="BY641" s="388">
        <f t="shared" si="639"/>
        <v>4.8646014268483722</v>
      </c>
      <c r="BZ641" s="392">
        <f t="shared" si="640"/>
        <v>2.4323001173522574</v>
      </c>
      <c r="CA641" s="393">
        <f t="shared" si="641"/>
        <v>2759.2925657894734</v>
      </c>
      <c r="CB641" s="390">
        <f t="shared" si="642"/>
        <v>5055.6899999999996</v>
      </c>
      <c r="CC641" s="18" t="str">
        <f t="shared" si="643"/>
        <v xml:space="preserve"> </v>
      </c>
      <c r="CD641" s="418">
        <f>CA641-CB641</f>
        <v>-2296.3974342105262</v>
      </c>
    </row>
    <row r="642" spans="1:82" s="26" customFormat="1" ht="33.75" customHeight="1">
      <c r="A642" s="514" t="s">
        <v>299</v>
      </c>
      <c r="B642" s="514"/>
      <c r="C642" s="361">
        <f>SUM(C634:C641)</f>
        <v>13811.099999999999</v>
      </c>
      <c r="D642" s="361"/>
      <c r="E642" s="361"/>
      <c r="F642" s="361"/>
      <c r="G642" s="361">
        <f>SUM(G634:G641)</f>
        <v>18619609.220000003</v>
      </c>
      <c r="H642" s="361">
        <f>ROUND(SUM(H634:H641),2)</f>
        <v>1995213.62</v>
      </c>
      <c r="I642" s="361">
        <f t="shared" ref="I642:AL642" si="645">SUM(I634:I641)</f>
        <v>361851.72</v>
      </c>
      <c r="J642" s="361">
        <f t="shared" si="645"/>
        <v>1102</v>
      </c>
      <c r="K642" s="361">
        <f t="shared" si="645"/>
        <v>1149480.48</v>
      </c>
      <c r="L642" s="361">
        <f t="shared" si="645"/>
        <v>293.3</v>
      </c>
      <c r="M642" s="361">
        <f t="shared" si="645"/>
        <v>244779.2</v>
      </c>
      <c r="N642" s="361">
        <f t="shared" si="645"/>
        <v>164.53</v>
      </c>
      <c r="O642" s="361">
        <f t="shared" si="645"/>
        <v>140654.82</v>
      </c>
      <c r="P642" s="361">
        <f t="shared" si="645"/>
        <v>0</v>
      </c>
      <c r="Q642" s="361">
        <f t="shared" si="645"/>
        <v>0</v>
      </c>
      <c r="R642" s="361">
        <f t="shared" si="645"/>
        <v>115</v>
      </c>
      <c r="S642" s="361">
        <f t="shared" si="645"/>
        <v>98447.4</v>
      </c>
      <c r="T642" s="103">
        <f t="shared" si="645"/>
        <v>0</v>
      </c>
      <c r="U642" s="361">
        <f t="shared" si="645"/>
        <v>0</v>
      </c>
      <c r="V642" s="361" t="s">
        <v>388</v>
      </c>
      <c r="W642" s="361">
        <f t="shared" si="645"/>
        <v>5176.96</v>
      </c>
      <c r="X642" s="361">
        <f t="shared" si="645"/>
        <v>15641976.359999999</v>
      </c>
      <c r="Y642" s="361">
        <f t="shared" si="645"/>
        <v>0</v>
      </c>
      <c r="Z642" s="361">
        <f t="shared" si="645"/>
        <v>0</v>
      </c>
      <c r="AA642" s="361">
        <f t="shared" si="645"/>
        <v>0</v>
      </c>
      <c r="AB642" s="361">
        <f t="shared" si="645"/>
        <v>0</v>
      </c>
      <c r="AC642" s="361">
        <f t="shared" si="645"/>
        <v>0</v>
      </c>
      <c r="AD642" s="361">
        <f t="shared" si="645"/>
        <v>0</v>
      </c>
      <c r="AE642" s="361">
        <f t="shared" si="645"/>
        <v>0</v>
      </c>
      <c r="AF642" s="361">
        <f t="shared" si="645"/>
        <v>0</v>
      </c>
      <c r="AG642" s="361">
        <f t="shared" si="645"/>
        <v>0</v>
      </c>
      <c r="AH642" s="361">
        <f t="shared" si="645"/>
        <v>0</v>
      </c>
      <c r="AI642" s="361">
        <f t="shared" si="645"/>
        <v>104675.44</v>
      </c>
      <c r="AJ642" s="361">
        <f t="shared" si="645"/>
        <v>638815.14</v>
      </c>
      <c r="AK642" s="361">
        <f t="shared" si="645"/>
        <v>238928.66000000003</v>
      </c>
      <c r="AL642" s="361">
        <f t="shared" si="645"/>
        <v>0</v>
      </c>
      <c r="AN642" s="390">
        <f>I642/'Приложение 1.1'!I640</f>
        <v>22.061976880304361</v>
      </c>
      <c r="AO642" s="390">
        <f t="shared" si="615"/>
        <v>1043.0857350272231</v>
      </c>
      <c r="AP642" s="390">
        <f t="shared" si="616"/>
        <v>834.5693828844187</v>
      </c>
      <c r="AQ642" s="390">
        <f t="shared" si="617"/>
        <v>854.88859174618619</v>
      </c>
      <c r="AR642" s="390" t="e">
        <f t="shared" si="618"/>
        <v>#DIV/0!</v>
      </c>
      <c r="AS642" s="390">
        <f t="shared" si="619"/>
        <v>856.06434782608687</v>
      </c>
      <c r="AT642" s="390" t="e">
        <f t="shared" si="620"/>
        <v>#DIV/0!</v>
      </c>
      <c r="AU642" s="390">
        <f t="shared" si="621"/>
        <v>3021.4597678946716</v>
      </c>
      <c r="AV642" s="390" t="e">
        <f t="shared" si="622"/>
        <v>#DIV/0!</v>
      </c>
      <c r="AW642" s="390" t="e">
        <f t="shared" si="623"/>
        <v>#DIV/0!</v>
      </c>
      <c r="AX642" s="390" t="e">
        <f t="shared" si="624"/>
        <v>#DIV/0!</v>
      </c>
      <c r="AY642" s="390">
        <f>AI642/'Приложение 1.1'!J640</f>
        <v>7.5790805945942044</v>
      </c>
      <c r="AZ642" s="390">
        <v>766.59</v>
      </c>
      <c r="BA642" s="390">
        <v>2173.62</v>
      </c>
      <c r="BB642" s="390">
        <v>891.36</v>
      </c>
      <c r="BC642" s="390">
        <v>860.72</v>
      </c>
      <c r="BD642" s="390">
        <v>1699.83</v>
      </c>
      <c r="BE642" s="390">
        <v>1134.04</v>
      </c>
      <c r="BF642" s="390">
        <v>2338035</v>
      </c>
      <c r="BG642" s="390">
        <f t="shared" si="625"/>
        <v>4644</v>
      </c>
      <c r="BH642" s="390">
        <v>9186</v>
      </c>
      <c r="BI642" s="390">
        <v>3559.09</v>
      </c>
      <c r="BJ642" s="390">
        <v>6295.55</v>
      </c>
      <c r="BK642" s="390">
        <f t="shared" si="626"/>
        <v>934101.09</v>
      </c>
      <c r="BL642" s="391" t="str">
        <f t="shared" si="627"/>
        <v xml:space="preserve"> </v>
      </c>
      <c r="BM642" s="391" t="str">
        <f t="shared" si="628"/>
        <v xml:space="preserve"> </v>
      </c>
      <c r="BN642" s="391" t="str">
        <f t="shared" si="629"/>
        <v xml:space="preserve"> </v>
      </c>
      <c r="BO642" s="391" t="str">
        <f t="shared" si="630"/>
        <v xml:space="preserve"> </v>
      </c>
      <c r="BP642" s="391" t="e">
        <f t="shared" si="631"/>
        <v>#DIV/0!</v>
      </c>
      <c r="BQ642" s="391" t="str">
        <f t="shared" si="632"/>
        <v xml:space="preserve"> </v>
      </c>
      <c r="BR642" s="391" t="e">
        <f t="shared" si="633"/>
        <v>#DIV/0!</v>
      </c>
      <c r="BS642" s="391" t="str">
        <f t="shared" si="634"/>
        <v xml:space="preserve"> </v>
      </c>
      <c r="BT642" s="391" t="e">
        <f t="shared" si="635"/>
        <v>#DIV/0!</v>
      </c>
      <c r="BU642" s="391" t="e">
        <f t="shared" si="636"/>
        <v>#DIV/0!</v>
      </c>
      <c r="BV642" s="391" t="e">
        <f t="shared" si="637"/>
        <v>#DIV/0!</v>
      </c>
      <c r="BW642" s="391" t="str">
        <f t="shared" si="638"/>
        <v xml:space="preserve"> </v>
      </c>
      <c r="BY642" s="388">
        <f t="shared" si="639"/>
        <v>3.4308729708130787</v>
      </c>
      <c r="BZ642" s="392">
        <f t="shared" si="640"/>
        <v>1.2832098524568283</v>
      </c>
      <c r="CA642" s="393">
        <f t="shared" si="641"/>
        <v>3596.6299179441221</v>
      </c>
      <c r="CB642" s="390">
        <f t="shared" si="642"/>
        <v>4852.9799999999996</v>
      </c>
      <c r="CC642" s="18" t="str">
        <f t="shared" si="643"/>
        <v xml:space="preserve"> </v>
      </c>
    </row>
    <row r="643" spans="1:82" s="26" customFormat="1" ht="17.25" customHeight="1">
      <c r="A643" s="433" t="s">
        <v>294</v>
      </c>
      <c r="B643" s="434"/>
      <c r="C643" s="434"/>
      <c r="D643" s="434"/>
      <c r="E643" s="434"/>
      <c r="F643" s="434"/>
      <c r="G643" s="434"/>
      <c r="H643" s="434"/>
      <c r="I643" s="434"/>
      <c r="J643" s="434"/>
      <c r="K643" s="434"/>
      <c r="L643" s="434"/>
      <c r="M643" s="434"/>
      <c r="N643" s="434"/>
      <c r="O643" s="434"/>
      <c r="P643" s="434"/>
      <c r="Q643" s="434"/>
      <c r="R643" s="434"/>
      <c r="S643" s="434"/>
      <c r="T643" s="434"/>
      <c r="U643" s="434"/>
      <c r="V643" s="434"/>
      <c r="W643" s="434"/>
      <c r="X643" s="434"/>
      <c r="Y643" s="434"/>
      <c r="Z643" s="434"/>
      <c r="AA643" s="434"/>
      <c r="AB643" s="434"/>
      <c r="AC643" s="434"/>
      <c r="AD643" s="434"/>
      <c r="AE643" s="434"/>
      <c r="AF643" s="434"/>
      <c r="AG643" s="434"/>
      <c r="AH643" s="434"/>
      <c r="AI643" s="434"/>
      <c r="AJ643" s="434"/>
      <c r="AK643" s="434"/>
      <c r="AL643" s="435"/>
      <c r="AN643" s="390" t="e">
        <f>I643/'Приложение 1.1'!I641</f>
        <v>#DIV/0!</v>
      </c>
      <c r="AO643" s="390" t="e">
        <f t="shared" si="615"/>
        <v>#DIV/0!</v>
      </c>
      <c r="AP643" s="390" t="e">
        <f t="shared" si="616"/>
        <v>#DIV/0!</v>
      </c>
      <c r="AQ643" s="390" t="e">
        <f t="shared" si="617"/>
        <v>#DIV/0!</v>
      </c>
      <c r="AR643" s="390" t="e">
        <f t="shared" si="618"/>
        <v>#DIV/0!</v>
      </c>
      <c r="AS643" s="390" t="e">
        <f t="shared" si="619"/>
        <v>#DIV/0!</v>
      </c>
      <c r="AT643" s="390" t="e">
        <f t="shared" si="620"/>
        <v>#DIV/0!</v>
      </c>
      <c r="AU643" s="390" t="e">
        <f t="shared" si="621"/>
        <v>#DIV/0!</v>
      </c>
      <c r="AV643" s="390" t="e">
        <f t="shared" si="622"/>
        <v>#DIV/0!</v>
      </c>
      <c r="AW643" s="390" t="e">
        <f t="shared" si="623"/>
        <v>#DIV/0!</v>
      </c>
      <c r="AX643" s="390" t="e">
        <f t="shared" si="624"/>
        <v>#DIV/0!</v>
      </c>
      <c r="AY643" s="390" t="e">
        <f>AI643/'Приложение 1.1'!J641</f>
        <v>#DIV/0!</v>
      </c>
      <c r="AZ643" s="390">
        <v>766.59</v>
      </c>
      <c r="BA643" s="390">
        <v>2173.62</v>
      </c>
      <c r="BB643" s="390">
        <v>891.36</v>
      </c>
      <c r="BC643" s="390">
        <v>860.72</v>
      </c>
      <c r="BD643" s="390">
        <v>1699.83</v>
      </c>
      <c r="BE643" s="390">
        <v>1134.04</v>
      </c>
      <c r="BF643" s="390">
        <v>2338035</v>
      </c>
      <c r="BG643" s="390">
        <f t="shared" si="625"/>
        <v>4644</v>
      </c>
      <c r="BH643" s="390">
        <v>9186</v>
      </c>
      <c r="BI643" s="390">
        <v>3559.09</v>
      </c>
      <c r="BJ643" s="390">
        <v>6295.55</v>
      </c>
      <c r="BK643" s="390">
        <f t="shared" si="626"/>
        <v>934101.09</v>
      </c>
      <c r="BL643" s="391" t="e">
        <f t="shared" si="627"/>
        <v>#DIV/0!</v>
      </c>
      <c r="BM643" s="391" t="e">
        <f t="shared" si="628"/>
        <v>#DIV/0!</v>
      </c>
      <c r="BN643" s="391" t="e">
        <f t="shared" si="629"/>
        <v>#DIV/0!</v>
      </c>
      <c r="BO643" s="391" t="e">
        <f t="shared" si="630"/>
        <v>#DIV/0!</v>
      </c>
      <c r="BP643" s="391" t="e">
        <f t="shared" si="631"/>
        <v>#DIV/0!</v>
      </c>
      <c r="BQ643" s="391" t="e">
        <f t="shared" si="632"/>
        <v>#DIV/0!</v>
      </c>
      <c r="BR643" s="391" t="e">
        <f t="shared" si="633"/>
        <v>#DIV/0!</v>
      </c>
      <c r="BS643" s="391" t="e">
        <f t="shared" si="634"/>
        <v>#DIV/0!</v>
      </c>
      <c r="BT643" s="391" t="e">
        <f t="shared" si="635"/>
        <v>#DIV/0!</v>
      </c>
      <c r="BU643" s="391" t="e">
        <f t="shared" si="636"/>
        <v>#DIV/0!</v>
      </c>
      <c r="BV643" s="391" t="e">
        <f t="shared" si="637"/>
        <v>#DIV/0!</v>
      </c>
      <c r="BW643" s="391" t="e">
        <f t="shared" si="638"/>
        <v>#DIV/0!</v>
      </c>
      <c r="BY643" s="388" t="e">
        <f t="shared" si="639"/>
        <v>#DIV/0!</v>
      </c>
      <c r="BZ643" s="392" t="e">
        <f t="shared" si="640"/>
        <v>#DIV/0!</v>
      </c>
      <c r="CA643" s="393" t="e">
        <f t="shared" si="641"/>
        <v>#DIV/0!</v>
      </c>
      <c r="CB643" s="390">
        <f t="shared" si="642"/>
        <v>4852.9799999999996</v>
      </c>
      <c r="CC643" s="18" t="e">
        <f t="shared" si="643"/>
        <v>#DIV/0!</v>
      </c>
    </row>
    <row r="644" spans="1:82" s="26" customFormat="1" ht="9" customHeight="1">
      <c r="A644" s="368">
        <v>239</v>
      </c>
      <c r="B644" s="129" t="s">
        <v>1183</v>
      </c>
      <c r="C644" s="361">
        <v>347.9</v>
      </c>
      <c r="D644" s="396"/>
      <c r="E644" s="361"/>
      <c r="F644" s="361"/>
      <c r="G644" s="184">
        <f>ROUND(X644+AJ644+AK644,2)</f>
        <v>1690812.22</v>
      </c>
      <c r="H644" s="361">
        <f>I644+K644+M644+O644+Q644+S644</f>
        <v>0</v>
      </c>
      <c r="I644" s="190">
        <v>0</v>
      </c>
      <c r="J644" s="190">
        <v>0</v>
      </c>
      <c r="K644" s="190">
        <v>0</v>
      </c>
      <c r="L644" s="190">
        <v>0</v>
      </c>
      <c r="M644" s="190">
        <v>0</v>
      </c>
      <c r="N644" s="361">
        <v>0</v>
      </c>
      <c r="O644" s="361">
        <v>0</v>
      </c>
      <c r="P644" s="361">
        <v>0</v>
      </c>
      <c r="Q644" s="361">
        <v>0</v>
      </c>
      <c r="R644" s="361">
        <v>0</v>
      </c>
      <c r="S644" s="361">
        <v>0</v>
      </c>
      <c r="T644" s="103">
        <v>0</v>
      </c>
      <c r="U644" s="361">
        <v>0</v>
      </c>
      <c r="V644" s="361" t="s">
        <v>976</v>
      </c>
      <c r="W644" s="380">
        <v>386.4</v>
      </c>
      <c r="X644" s="361">
        <v>1627621.2</v>
      </c>
      <c r="Y644" s="380">
        <v>0</v>
      </c>
      <c r="Z644" s="380">
        <v>0</v>
      </c>
      <c r="AA644" s="380">
        <v>0</v>
      </c>
      <c r="AB644" s="380">
        <v>0</v>
      </c>
      <c r="AC644" s="380">
        <v>0</v>
      </c>
      <c r="AD644" s="380">
        <v>0</v>
      </c>
      <c r="AE644" s="380">
        <v>0</v>
      </c>
      <c r="AF644" s="380">
        <v>0</v>
      </c>
      <c r="AG644" s="380">
        <v>0</v>
      </c>
      <c r="AH644" s="380">
        <v>0</v>
      </c>
      <c r="AI644" s="380">
        <v>0</v>
      </c>
      <c r="AJ644" s="380">
        <v>42056.9</v>
      </c>
      <c r="AK644" s="380">
        <v>21134.12</v>
      </c>
      <c r="AL644" s="380">
        <v>0</v>
      </c>
      <c r="AN644" s="390">
        <f>I644/'Приложение 1.1'!I642</f>
        <v>0</v>
      </c>
      <c r="AO644" s="390" t="e">
        <f t="shared" si="615"/>
        <v>#DIV/0!</v>
      </c>
      <c r="AP644" s="390" t="e">
        <f t="shared" si="616"/>
        <v>#DIV/0!</v>
      </c>
      <c r="AQ644" s="390" t="e">
        <f t="shared" si="617"/>
        <v>#DIV/0!</v>
      </c>
      <c r="AR644" s="390" t="e">
        <f t="shared" si="618"/>
        <v>#DIV/0!</v>
      </c>
      <c r="AS644" s="390" t="e">
        <f t="shared" si="619"/>
        <v>#DIV/0!</v>
      </c>
      <c r="AT644" s="390" t="e">
        <f t="shared" si="620"/>
        <v>#DIV/0!</v>
      </c>
      <c r="AU644" s="390">
        <f t="shared" si="621"/>
        <v>4212.2701863354041</v>
      </c>
      <c r="AV644" s="390" t="e">
        <f t="shared" si="622"/>
        <v>#DIV/0!</v>
      </c>
      <c r="AW644" s="390" t="e">
        <f t="shared" si="623"/>
        <v>#DIV/0!</v>
      </c>
      <c r="AX644" s="390" t="e">
        <f t="shared" si="624"/>
        <v>#DIV/0!</v>
      </c>
      <c r="AY644" s="390">
        <f>AI644/'Приложение 1.1'!J642</f>
        <v>0</v>
      </c>
      <c r="AZ644" s="390">
        <v>766.59</v>
      </c>
      <c r="BA644" s="390">
        <v>2173.62</v>
      </c>
      <c r="BB644" s="390">
        <v>891.36</v>
      </c>
      <c r="BC644" s="390">
        <v>860.72</v>
      </c>
      <c r="BD644" s="390">
        <v>1699.83</v>
      </c>
      <c r="BE644" s="390">
        <v>1134.04</v>
      </c>
      <c r="BF644" s="390">
        <v>2338035</v>
      </c>
      <c r="BG644" s="390">
        <f t="shared" si="625"/>
        <v>4644</v>
      </c>
      <c r="BH644" s="390">
        <v>9186</v>
      </c>
      <c r="BI644" s="390">
        <v>3559.09</v>
      </c>
      <c r="BJ644" s="390">
        <v>6295.55</v>
      </c>
      <c r="BK644" s="390">
        <f t="shared" si="626"/>
        <v>934101.09</v>
      </c>
      <c r="BL644" s="391" t="str">
        <f t="shared" si="627"/>
        <v xml:space="preserve"> </v>
      </c>
      <c r="BM644" s="391" t="e">
        <f t="shared" si="628"/>
        <v>#DIV/0!</v>
      </c>
      <c r="BN644" s="391" t="e">
        <f t="shared" si="629"/>
        <v>#DIV/0!</v>
      </c>
      <c r="BO644" s="391" t="e">
        <f t="shared" si="630"/>
        <v>#DIV/0!</v>
      </c>
      <c r="BP644" s="391" t="e">
        <f t="shared" si="631"/>
        <v>#DIV/0!</v>
      </c>
      <c r="BQ644" s="391" t="e">
        <f t="shared" si="632"/>
        <v>#DIV/0!</v>
      </c>
      <c r="BR644" s="391" t="e">
        <f t="shared" si="633"/>
        <v>#DIV/0!</v>
      </c>
      <c r="BS644" s="391" t="str">
        <f t="shared" si="634"/>
        <v xml:space="preserve"> </v>
      </c>
      <c r="BT644" s="391" t="e">
        <f t="shared" si="635"/>
        <v>#DIV/0!</v>
      </c>
      <c r="BU644" s="391" t="e">
        <f t="shared" si="636"/>
        <v>#DIV/0!</v>
      </c>
      <c r="BV644" s="391" t="e">
        <f t="shared" si="637"/>
        <v>#DIV/0!</v>
      </c>
      <c r="BW644" s="391" t="str">
        <f t="shared" si="638"/>
        <v xml:space="preserve"> </v>
      </c>
      <c r="BY644" s="388">
        <f t="shared" si="639"/>
        <v>2.4873785215486555</v>
      </c>
      <c r="BZ644" s="392">
        <f t="shared" si="640"/>
        <v>1.249938919887863</v>
      </c>
      <c r="CA644" s="393">
        <f t="shared" si="641"/>
        <v>4375.8080227743276</v>
      </c>
      <c r="CB644" s="390">
        <f t="shared" si="642"/>
        <v>4852.9799999999996</v>
      </c>
      <c r="CC644" s="18" t="str">
        <f t="shared" si="643"/>
        <v xml:space="preserve"> </v>
      </c>
    </row>
    <row r="645" spans="1:82" s="26" customFormat="1" ht="9" customHeight="1">
      <c r="A645" s="368">
        <v>240</v>
      </c>
      <c r="B645" s="129" t="s">
        <v>1182</v>
      </c>
      <c r="C645" s="361"/>
      <c r="D645" s="396"/>
      <c r="E645" s="361"/>
      <c r="F645" s="361"/>
      <c r="G645" s="184">
        <f>ROUND(X645+AJ645+AK645,2)</f>
        <v>4233830.25</v>
      </c>
      <c r="H645" s="361">
        <f>I645+K645+M645+O645+Q645+S645</f>
        <v>0</v>
      </c>
      <c r="I645" s="190">
        <v>0</v>
      </c>
      <c r="J645" s="190">
        <v>0</v>
      </c>
      <c r="K645" s="190">
        <v>0</v>
      </c>
      <c r="L645" s="190">
        <v>0</v>
      </c>
      <c r="M645" s="190">
        <v>0</v>
      </c>
      <c r="N645" s="361">
        <v>0</v>
      </c>
      <c r="O645" s="361">
        <v>0</v>
      </c>
      <c r="P645" s="361">
        <v>0</v>
      </c>
      <c r="Q645" s="361">
        <v>0</v>
      </c>
      <c r="R645" s="361">
        <v>0</v>
      </c>
      <c r="S645" s="361">
        <v>0</v>
      </c>
      <c r="T645" s="103">
        <v>0</v>
      </c>
      <c r="U645" s="361">
        <v>0</v>
      </c>
      <c r="V645" s="361" t="s">
        <v>975</v>
      </c>
      <c r="W645" s="380">
        <v>1005</v>
      </c>
      <c r="X645" s="361">
        <v>4048424.6</v>
      </c>
      <c r="Y645" s="380">
        <v>0</v>
      </c>
      <c r="Z645" s="380">
        <v>0</v>
      </c>
      <c r="AA645" s="380">
        <v>0</v>
      </c>
      <c r="AB645" s="380">
        <v>0</v>
      </c>
      <c r="AC645" s="380">
        <v>0</v>
      </c>
      <c r="AD645" s="380">
        <v>0</v>
      </c>
      <c r="AE645" s="380">
        <v>0</v>
      </c>
      <c r="AF645" s="380">
        <v>0</v>
      </c>
      <c r="AG645" s="380">
        <v>0</v>
      </c>
      <c r="AH645" s="380">
        <v>0</v>
      </c>
      <c r="AI645" s="380">
        <v>0</v>
      </c>
      <c r="AJ645" s="380">
        <v>124228.03</v>
      </c>
      <c r="AK645" s="380">
        <v>61177.62</v>
      </c>
      <c r="AL645" s="380">
        <v>0</v>
      </c>
      <c r="AN645" s="390">
        <f>I645/'Приложение 1.1'!I643</f>
        <v>0</v>
      </c>
      <c r="AO645" s="390" t="e">
        <f t="shared" si="615"/>
        <v>#DIV/0!</v>
      </c>
      <c r="AP645" s="390" t="e">
        <f t="shared" si="616"/>
        <v>#DIV/0!</v>
      </c>
      <c r="AQ645" s="390" t="e">
        <f t="shared" si="617"/>
        <v>#DIV/0!</v>
      </c>
      <c r="AR645" s="390" t="e">
        <f t="shared" si="618"/>
        <v>#DIV/0!</v>
      </c>
      <c r="AS645" s="390" t="e">
        <f t="shared" si="619"/>
        <v>#DIV/0!</v>
      </c>
      <c r="AT645" s="390" t="e">
        <f t="shared" si="620"/>
        <v>#DIV/0!</v>
      </c>
      <c r="AU645" s="390">
        <f t="shared" si="621"/>
        <v>4028.2831840796021</v>
      </c>
      <c r="AV645" s="390" t="e">
        <f t="shared" si="622"/>
        <v>#DIV/0!</v>
      </c>
      <c r="AW645" s="390" t="e">
        <f t="shared" si="623"/>
        <v>#DIV/0!</v>
      </c>
      <c r="AX645" s="390" t="e">
        <f t="shared" si="624"/>
        <v>#DIV/0!</v>
      </c>
      <c r="AY645" s="390">
        <f>AI645/'Приложение 1.1'!J643</f>
        <v>0</v>
      </c>
      <c r="AZ645" s="390">
        <v>766.59</v>
      </c>
      <c r="BA645" s="390">
        <v>2173.62</v>
      </c>
      <c r="BB645" s="390">
        <v>891.36</v>
      </c>
      <c r="BC645" s="390">
        <v>860.72</v>
      </c>
      <c r="BD645" s="390">
        <v>1699.83</v>
      </c>
      <c r="BE645" s="390">
        <v>1134.04</v>
      </c>
      <c r="BF645" s="390">
        <v>2338035</v>
      </c>
      <c r="BG645" s="390">
        <f t="shared" si="625"/>
        <v>4837.9799999999996</v>
      </c>
      <c r="BH645" s="390">
        <v>9186</v>
      </c>
      <c r="BI645" s="390">
        <v>3559.09</v>
      </c>
      <c r="BJ645" s="390">
        <v>6295.55</v>
      </c>
      <c r="BK645" s="390">
        <f t="shared" si="626"/>
        <v>934101.09</v>
      </c>
      <c r="BL645" s="391" t="str">
        <f t="shared" si="627"/>
        <v xml:space="preserve"> </v>
      </c>
      <c r="BM645" s="391" t="e">
        <f t="shared" si="628"/>
        <v>#DIV/0!</v>
      </c>
      <c r="BN645" s="391" t="e">
        <f t="shared" si="629"/>
        <v>#DIV/0!</v>
      </c>
      <c r="BO645" s="391" t="e">
        <f t="shared" si="630"/>
        <v>#DIV/0!</v>
      </c>
      <c r="BP645" s="391" t="e">
        <f t="shared" si="631"/>
        <v>#DIV/0!</v>
      </c>
      <c r="BQ645" s="391" t="e">
        <f t="shared" si="632"/>
        <v>#DIV/0!</v>
      </c>
      <c r="BR645" s="391" t="e">
        <f t="shared" si="633"/>
        <v>#DIV/0!</v>
      </c>
      <c r="BS645" s="391" t="str">
        <f t="shared" si="634"/>
        <v xml:space="preserve"> </v>
      </c>
      <c r="BT645" s="391" t="e">
        <f t="shared" si="635"/>
        <v>#DIV/0!</v>
      </c>
      <c r="BU645" s="391" t="e">
        <f t="shared" si="636"/>
        <v>#DIV/0!</v>
      </c>
      <c r="BV645" s="391" t="e">
        <f t="shared" si="637"/>
        <v>#DIV/0!</v>
      </c>
      <c r="BW645" s="391" t="str">
        <f t="shared" si="638"/>
        <v xml:space="preserve"> </v>
      </c>
      <c r="BY645" s="388">
        <f t="shared" si="639"/>
        <v>2.9341759745799916</v>
      </c>
      <c r="BZ645" s="392">
        <f t="shared" si="640"/>
        <v>1.4449710164926901</v>
      </c>
      <c r="CA645" s="393">
        <f t="shared" si="641"/>
        <v>4212.7664179104477</v>
      </c>
      <c r="CB645" s="390">
        <f t="shared" si="642"/>
        <v>5055.6899999999996</v>
      </c>
      <c r="CC645" s="18" t="str">
        <f t="shared" si="643"/>
        <v xml:space="preserve"> </v>
      </c>
    </row>
    <row r="646" spans="1:82" s="26" customFormat="1" ht="36" customHeight="1">
      <c r="A646" s="514" t="s">
        <v>300</v>
      </c>
      <c r="B646" s="514"/>
      <c r="C646" s="361">
        <f>SUM(C644)</f>
        <v>347.9</v>
      </c>
      <c r="D646" s="275"/>
      <c r="E646" s="361"/>
      <c r="F646" s="361"/>
      <c r="G646" s="361">
        <f>SUM(G644:G645)</f>
        <v>5924642.4699999997</v>
      </c>
      <c r="H646" s="361">
        <f t="shared" ref="H646:U646" si="646">SUM(H644:H645)</f>
        <v>0</v>
      </c>
      <c r="I646" s="361">
        <f t="shared" si="646"/>
        <v>0</v>
      </c>
      <c r="J646" s="361">
        <f t="shared" si="646"/>
        <v>0</v>
      </c>
      <c r="K646" s="361">
        <f t="shared" si="646"/>
        <v>0</v>
      </c>
      <c r="L646" s="361">
        <f t="shared" si="646"/>
        <v>0</v>
      </c>
      <c r="M646" s="361">
        <f t="shared" si="646"/>
        <v>0</v>
      </c>
      <c r="N646" s="361">
        <f t="shared" si="646"/>
        <v>0</v>
      </c>
      <c r="O646" s="361">
        <f t="shared" si="646"/>
        <v>0</v>
      </c>
      <c r="P646" s="361">
        <f t="shared" si="646"/>
        <v>0</v>
      </c>
      <c r="Q646" s="361">
        <f t="shared" si="646"/>
        <v>0</v>
      </c>
      <c r="R646" s="361">
        <f t="shared" si="646"/>
        <v>0</v>
      </c>
      <c r="S646" s="361">
        <f t="shared" si="646"/>
        <v>0</v>
      </c>
      <c r="T646" s="103">
        <f t="shared" si="646"/>
        <v>0</v>
      </c>
      <c r="U646" s="361">
        <f t="shared" si="646"/>
        <v>0</v>
      </c>
      <c r="V646" s="361" t="s">
        <v>388</v>
      </c>
      <c r="W646" s="361">
        <f>SUM(W644:W645)</f>
        <v>1391.4</v>
      </c>
      <c r="X646" s="361">
        <f t="shared" ref="X646:AL646" si="647">SUM(X644:X645)</f>
        <v>5676045.7999999998</v>
      </c>
      <c r="Y646" s="361">
        <f t="shared" si="647"/>
        <v>0</v>
      </c>
      <c r="Z646" s="361">
        <f t="shared" si="647"/>
        <v>0</v>
      </c>
      <c r="AA646" s="361">
        <f t="shared" si="647"/>
        <v>0</v>
      </c>
      <c r="AB646" s="361">
        <f t="shared" si="647"/>
        <v>0</v>
      </c>
      <c r="AC646" s="361">
        <f t="shared" si="647"/>
        <v>0</v>
      </c>
      <c r="AD646" s="361">
        <f t="shared" si="647"/>
        <v>0</v>
      </c>
      <c r="AE646" s="361">
        <f t="shared" si="647"/>
        <v>0</v>
      </c>
      <c r="AF646" s="361">
        <f t="shared" si="647"/>
        <v>0</v>
      </c>
      <c r="AG646" s="361">
        <f t="shared" si="647"/>
        <v>0</v>
      </c>
      <c r="AH646" s="361">
        <f t="shared" si="647"/>
        <v>0</v>
      </c>
      <c r="AI646" s="361">
        <f t="shared" si="647"/>
        <v>0</v>
      </c>
      <c r="AJ646" s="361">
        <f t="shared" si="647"/>
        <v>166284.93</v>
      </c>
      <c r="AK646" s="361">
        <f t="shared" si="647"/>
        <v>82311.740000000005</v>
      </c>
      <c r="AL646" s="361">
        <f t="shared" si="647"/>
        <v>0</v>
      </c>
      <c r="AN646" s="390">
        <f>I646/'Приложение 1.1'!I644</f>
        <v>0</v>
      </c>
      <c r="AO646" s="390" t="e">
        <f t="shared" si="615"/>
        <v>#DIV/0!</v>
      </c>
      <c r="AP646" s="390" t="e">
        <f t="shared" si="616"/>
        <v>#DIV/0!</v>
      </c>
      <c r="AQ646" s="390" t="e">
        <f t="shared" si="617"/>
        <v>#DIV/0!</v>
      </c>
      <c r="AR646" s="390" t="e">
        <f t="shared" si="618"/>
        <v>#DIV/0!</v>
      </c>
      <c r="AS646" s="390" t="e">
        <f t="shared" si="619"/>
        <v>#DIV/0!</v>
      </c>
      <c r="AT646" s="390" t="e">
        <f t="shared" si="620"/>
        <v>#DIV/0!</v>
      </c>
      <c r="AU646" s="390">
        <f t="shared" si="621"/>
        <v>4079.3774615495181</v>
      </c>
      <c r="AV646" s="390" t="e">
        <f t="shared" si="622"/>
        <v>#DIV/0!</v>
      </c>
      <c r="AW646" s="390" t="e">
        <f t="shared" si="623"/>
        <v>#DIV/0!</v>
      </c>
      <c r="AX646" s="390" t="e">
        <f t="shared" si="624"/>
        <v>#DIV/0!</v>
      </c>
      <c r="AY646" s="390">
        <f>AI646/'Приложение 1.1'!J644</f>
        <v>0</v>
      </c>
      <c r="AZ646" s="390">
        <v>766.59</v>
      </c>
      <c r="BA646" s="390">
        <v>2173.62</v>
      </c>
      <c r="BB646" s="390">
        <v>891.36</v>
      </c>
      <c r="BC646" s="390">
        <v>860.72</v>
      </c>
      <c r="BD646" s="390">
        <v>1699.83</v>
      </c>
      <c r="BE646" s="390">
        <v>1134.04</v>
      </c>
      <c r="BF646" s="390">
        <v>2338035</v>
      </c>
      <c r="BG646" s="390">
        <f t="shared" si="625"/>
        <v>4644</v>
      </c>
      <c r="BH646" s="390">
        <v>9186</v>
      </c>
      <c r="BI646" s="390">
        <v>3559.09</v>
      </c>
      <c r="BJ646" s="390">
        <v>6295.55</v>
      </c>
      <c r="BK646" s="390">
        <f t="shared" si="626"/>
        <v>934101.09</v>
      </c>
      <c r="BL646" s="391" t="str">
        <f t="shared" si="627"/>
        <v xml:space="preserve"> </v>
      </c>
      <c r="BM646" s="391" t="e">
        <f t="shared" si="628"/>
        <v>#DIV/0!</v>
      </c>
      <c r="BN646" s="391" t="e">
        <f t="shared" si="629"/>
        <v>#DIV/0!</v>
      </c>
      <c r="BO646" s="391" t="e">
        <f t="shared" si="630"/>
        <v>#DIV/0!</v>
      </c>
      <c r="BP646" s="391" t="e">
        <f t="shared" si="631"/>
        <v>#DIV/0!</v>
      </c>
      <c r="BQ646" s="391" t="e">
        <f t="shared" si="632"/>
        <v>#DIV/0!</v>
      </c>
      <c r="BR646" s="391" t="e">
        <f t="shared" si="633"/>
        <v>#DIV/0!</v>
      </c>
      <c r="BS646" s="391" t="str">
        <f t="shared" si="634"/>
        <v xml:space="preserve"> </v>
      </c>
      <c r="BT646" s="391" t="e">
        <f t="shared" si="635"/>
        <v>#DIV/0!</v>
      </c>
      <c r="BU646" s="391" t="e">
        <f t="shared" si="636"/>
        <v>#DIV/0!</v>
      </c>
      <c r="BV646" s="391" t="e">
        <f t="shared" si="637"/>
        <v>#DIV/0!</v>
      </c>
      <c r="BW646" s="391" t="str">
        <f t="shared" si="638"/>
        <v xml:space="preserve"> </v>
      </c>
      <c r="BY646" s="388">
        <f t="shared" si="639"/>
        <v>2.8066660704337827</v>
      </c>
      <c r="BZ646" s="392">
        <f t="shared" si="640"/>
        <v>1.3893115140161363</v>
      </c>
      <c r="CA646" s="393">
        <f t="shared" si="641"/>
        <v>4258.0440347851081</v>
      </c>
      <c r="CB646" s="390">
        <f t="shared" si="642"/>
        <v>4852.9799999999996</v>
      </c>
      <c r="CC646" s="18" t="str">
        <f t="shared" si="643"/>
        <v xml:space="preserve"> </v>
      </c>
    </row>
    <row r="647" spans="1:82" s="26" customFormat="1" ht="15.75" customHeight="1">
      <c r="A647" s="433" t="s">
        <v>296</v>
      </c>
      <c r="B647" s="434"/>
      <c r="C647" s="434"/>
      <c r="D647" s="434"/>
      <c r="E647" s="434"/>
      <c r="F647" s="434"/>
      <c r="G647" s="434"/>
      <c r="H647" s="434"/>
      <c r="I647" s="434"/>
      <c r="J647" s="434"/>
      <c r="K647" s="434"/>
      <c r="L647" s="434"/>
      <c r="M647" s="434"/>
      <c r="N647" s="434"/>
      <c r="O647" s="434"/>
      <c r="P647" s="434"/>
      <c r="Q647" s="434"/>
      <c r="R647" s="434"/>
      <c r="S647" s="434"/>
      <c r="T647" s="434"/>
      <c r="U647" s="434"/>
      <c r="V647" s="434"/>
      <c r="W647" s="434"/>
      <c r="X647" s="434"/>
      <c r="Y647" s="434"/>
      <c r="Z647" s="434"/>
      <c r="AA647" s="434"/>
      <c r="AB647" s="434"/>
      <c r="AC647" s="434"/>
      <c r="AD647" s="434"/>
      <c r="AE647" s="434"/>
      <c r="AF647" s="434"/>
      <c r="AG647" s="434"/>
      <c r="AH647" s="434"/>
      <c r="AI647" s="434"/>
      <c r="AJ647" s="434"/>
      <c r="AK647" s="434"/>
      <c r="AL647" s="435"/>
      <c r="AN647" s="390" t="e">
        <f>I647/'Приложение 1.1'!I645</f>
        <v>#DIV/0!</v>
      </c>
      <c r="AO647" s="390" t="e">
        <f t="shared" si="615"/>
        <v>#DIV/0!</v>
      </c>
      <c r="AP647" s="390" t="e">
        <f t="shared" si="616"/>
        <v>#DIV/0!</v>
      </c>
      <c r="AQ647" s="390" t="e">
        <f t="shared" si="617"/>
        <v>#DIV/0!</v>
      </c>
      <c r="AR647" s="390" t="e">
        <f t="shared" si="618"/>
        <v>#DIV/0!</v>
      </c>
      <c r="AS647" s="390" t="e">
        <f t="shared" si="619"/>
        <v>#DIV/0!</v>
      </c>
      <c r="AT647" s="390" t="e">
        <f t="shared" si="620"/>
        <v>#DIV/0!</v>
      </c>
      <c r="AU647" s="390" t="e">
        <f t="shared" si="621"/>
        <v>#DIV/0!</v>
      </c>
      <c r="AV647" s="390" t="e">
        <f t="shared" si="622"/>
        <v>#DIV/0!</v>
      </c>
      <c r="AW647" s="390" t="e">
        <f t="shared" si="623"/>
        <v>#DIV/0!</v>
      </c>
      <c r="AX647" s="390" t="e">
        <f t="shared" si="624"/>
        <v>#DIV/0!</v>
      </c>
      <c r="AY647" s="390" t="e">
        <f>AI647/'Приложение 1.1'!J645</f>
        <v>#DIV/0!</v>
      </c>
      <c r="AZ647" s="390">
        <v>766.59</v>
      </c>
      <c r="BA647" s="390">
        <v>2173.62</v>
      </c>
      <c r="BB647" s="390">
        <v>891.36</v>
      </c>
      <c r="BC647" s="390">
        <v>860.72</v>
      </c>
      <c r="BD647" s="390">
        <v>1699.83</v>
      </c>
      <c r="BE647" s="390">
        <v>1134.04</v>
      </c>
      <c r="BF647" s="390">
        <v>2338035</v>
      </c>
      <c r="BG647" s="390">
        <f t="shared" si="625"/>
        <v>4644</v>
      </c>
      <c r="BH647" s="390">
        <v>9186</v>
      </c>
      <c r="BI647" s="390">
        <v>3559.09</v>
      </c>
      <c r="BJ647" s="390">
        <v>6295.55</v>
      </c>
      <c r="BK647" s="390">
        <f t="shared" si="626"/>
        <v>934101.09</v>
      </c>
      <c r="BL647" s="391" t="e">
        <f t="shared" si="627"/>
        <v>#DIV/0!</v>
      </c>
      <c r="BM647" s="391" t="e">
        <f t="shared" si="628"/>
        <v>#DIV/0!</v>
      </c>
      <c r="BN647" s="391" t="e">
        <f t="shared" si="629"/>
        <v>#DIV/0!</v>
      </c>
      <c r="BO647" s="391" t="e">
        <f t="shared" si="630"/>
        <v>#DIV/0!</v>
      </c>
      <c r="BP647" s="391" t="e">
        <f t="shared" si="631"/>
        <v>#DIV/0!</v>
      </c>
      <c r="BQ647" s="391" t="e">
        <f t="shared" si="632"/>
        <v>#DIV/0!</v>
      </c>
      <c r="BR647" s="391" t="e">
        <f t="shared" si="633"/>
        <v>#DIV/0!</v>
      </c>
      <c r="BS647" s="391" t="e">
        <f t="shared" si="634"/>
        <v>#DIV/0!</v>
      </c>
      <c r="BT647" s="391" t="e">
        <f t="shared" si="635"/>
        <v>#DIV/0!</v>
      </c>
      <c r="BU647" s="391" t="e">
        <f t="shared" si="636"/>
        <v>#DIV/0!</v>
      </c>
      <c r="BV647" s="391" t="e">
        <f t="shared" si="637"/>
        <v>#DIV/0!</v>
      </c>
      <c r="BW647" s="391" t="e">
        <f t="shared" si="638"/>
        <v>#DIV/0!</v>
      </c>
      <c r="BY647" s="388" t="e">
        <f t="shared" si="639"/>
        <v>#DIV/0!</v>
      </c>
      <c r="BZ647" s="392" t="e">
        <f t="shared" si="640"/>
        <v>#DIV/0!</v>
      </c>
      <c r="CA647" s="393" t="e">
        <f t="shared" si="641"/>
        <v>#DIV/0!</v>
      </c>
      <c r="CB647" s="390">
        <f t="shared" si="642"/>
        <v>4852.9799999999996</v>
      </c>
      <c r="CC647" s="18" t="e">
        <f t="shared" si="643"/>
        <v>#DIV/0!</v>
      </c>
    </row>
    <row r="648" spans="1:82" s="26" customFormat="1" ht="9" customHeight="1">
      <c r="A648" s="368">
        <v>241</v>
      </c>
      <c r="B648" s="354" t="s">
        <v>862</v>
      </c>
      <c r="C648" s="361">
        <v>994.1</v>
      </c>
      <c r="D648" s="396"/>
      <c r="E648" s="361"/>
      <c r="F648" s="361"/>
      <c r="G648" s="184">
        <f>ROUND(X648+AJ648+AK648,2)</f>
        <v>3960172.55</v>
      </c>
      <c r="H648" s="361">
        <f>I648+K648+M648+O648+Q648+S648</f>
        <v>0</v>
      </c>
      <c r="I648" s="190">
        <v>0</v>
      </c>
      <c r="J648" s="190">
        <v>0</v>
      </c>
      <c r="K648" s="190">
        <v>0</v>
      </c>
      <c r="L648" s="190">
        <v>0</v>
      </c>
      <c r="M648" s="190">
        <v>0</v>
      </c>
      <c r="N648" s="361">
        <v>0</v>
      </c>
      <c r="O648" s="361">
        <v>0</v>
      </c>
      <c r="P648" s="361">
        <v>0</v>
      </c>
      <c r="Q648" s="361">
        <v>0</v>
      </c>
      <c r="R648" s="361">
        <v>0</v>
      </c>
      <c r="S648" s="361">
        <v>0</v>
      </c>
      <c r="T648" s="103">
        <v>0</v>
      </c>
      <c r="U648" s="361">
        <v>0</v>
      </c>
      <c r="V648" s="361" t="s">
        <v>976</v>
      </c>
      <c r="W648" s="380">
        <v>974.3</v>
      </c>
      <c r="X648" s="361">
        <v>3770762</v>
      </c>
      <c r="Y648" s="380">
        <v>0</v>
      </c>
      <c r="Z648" s="380">
        <v>0</v>
      </c>
      <c r="AA648" s="380">
        <v>0</v>
      </c>
      <c r="AB648" s="380">
        <v>0</v>
      </c>
      <c r="AC648" s="380">
        <v>0</v>
      </c>
      <c r="AD648" s="380">
        <v>0</v>
      </c>
      <c r="AE648" s="380">
        <v>0</v>
      </c>
      <c r="AF648" s="380">
        <v>0</v>
      </c>
      <c r="AG648" s="380">
        <v>0</v>
      </c>
      <c r="AH648" s="380">
        <v>0</v>
      </c>
      <c r="AI648" s="380">
        <v>0</v>
      </c>
      <c r="AJ648" s="380">
        <v>126273.7</v>
      </c>
      <c r="AK648" s="380">
        <v>63136.85</v>
      </c>
      <c r="AL648" s="380">
        <v>0</v>
      </c>
      <c r="AN648" s="390">
        <f>I648/'Приложение 1.1'!I646</f>
        <v>0</v>
      </c>
      <c r="AO648" s="390" t="e">
        <f t="shared" si="615"/>
        <v>#DIV/0!</v>
      </c>
      <c r="AP648" s="390" t="e">
        <f t="shared" si="616"/>
        <v>#DIV/0!</v>
      </c>
      <c r="AQ648" s="390" t="e">
        <f t="shared" si="617"/>
        <v>#DIV/0!</v>
      </c>
      <c r="AR648" s="390" t="e">
        <f t="shared" si="618"/>
        <v>#DIV/0!</v>
      </c>
      <c r="AS648" s="390" t="e">
        <f t="shared" si="619"/>
        <v>#DIV/0!</v>
      </c>
      <c r="AT648" s="390" t="e">
        <f t="shared" si="620"/>
        <v>#DIV/0!</v>
      </c>
      <c r="AU648" s="390">
        <f t="shared" si="621"/>
        <v>3870.2268295186291</v>
      </c>
      <c r="AV648" s="390" t="e">
        <f t="shared" si="622"/>
        <v>#DIV/0!</v>
      </c>
      <c r="AW648" s="390" t="e">
        <f t="shared" si="623"/>
        <v>#DIV/0!</v>
      </c>
      <c r="AX648" s="390" t="e">
        <f t="shared" si="624"/>
        <v>#DIV/0!</v>
      </c>
      <c r="AY648" s="390">
        <f>AI648/'Приложение 1.1'!J646</f>
        <v>0</v>
      </c>
      <c r="AZ648" s="390">
        <v>766.59</v>
      </c>
      <c r="BA648" s="390">
        <v>2173.62</v>
      </c>
      <c r="BB648" s="390">
        <v>891.36</v>
      </c>
      <c r="BC648" s="390">
        <v>860.72</v>
      </c>
      <c r="BD648" s="390">
        <v>1699.83</v>
      </c>
      <c r="BE648" s="390">
        <v>1134.04</v>
      </c>
      <c r="BF648" s="390">
        <v>2338035</v>
      </c>
      <c r="BG648" s="390">
        <f t="shared" si="625"/>
        <v>4644</v>
      </c>
      <c r="BH648" s="390">
        <v>9186</v>
      </c>
      <c r="BI648" s="390">
        <v>3559.09</v>
      </c>
      <c r="BJ648" s="390">
        <v>6295.55</v>
      </c>
      <c r="BK648" s="390">
        <f t="shared" si="626"/>
        <v>934101.09</v>
      </c>
      <c r="BL648" s="391" t="str">
        <f t="shared" si="627"/>
        <v xml:space="preserve"> </v>
      </c>
      <c r="BM648" s="391" t="e">
        <f t="shared" si="628"/>
        <v>#DIV/0!</v>
      </c>
      <c r="BN648" s="391" t="e">
        <f t="shared" si="629"/>
        <v>#DIV/0!</v>
      </c>
      <c r="BO648" s="391" t="e">
        <f t="shared" si="630"/>
        <v>#DIV/0!</v>
      </c>
      <c r="BP648" s="391" t="e">
        <f t="shared" si="631"/>
        <v>#DIV/0!</v>
      </c>
      <c r="BQ648" s="391" t="e">
        <f t="shared" si="632"/>
        <v>#DIV/0!</v>
      </c>
      <c r="BR648" s="391" t="e">
        <f t="shared" si="633"/>
        <v>#DIV/0!</v>
      </c>
      <c r="BS648" s="391" t="str">
        <f t="shared" si="634"/>
        <v xml:space="preserve"> </v>
      </c>
      <c r="BT648" s="391" t="e">
        <f t="shared" si="635"/>
        <v>#DIV/0!</v>
      </c>
      <c r="BU648" s="391" t="e">
        <f t="shared" si="636"/>
        <v>#DIV/0!</v>
      </c>
      <c r="BV648" s="391" t="e">
        <f t="shared" si="637"/>
        <v>#DIV/0!</v>
      </c>
      <c r="BW648" s="391" t="str">
        <f t="shared" si="638"/>
        <v xml:space="preserve"> </v>
      </c>
      <c r="BY648" s="388">
        <f t="shared" si="639"/>
        <v>3.188590860769438</v>
      </c>
      <c r="BZ648" s="392">
        <f t="shared" si="640"/>
        <v>1.594295430384719</v>
      </c>
      <c r="CA648" s="393">
        <f t="shared" si="641"/>
        <v>4064.6336344041874</v>
      </c>
      <c r="CB648" s="390">
        <f t="shared" si="642"/>
        <v>4852.9799999999996</v>
      </c>
      <c r="CC648" s="18" t="str">
        <f t="shared" si="643"/>
        <v xml:space="preserve"> </v>
      </c>
    </row>
    <row r="649" spans="1:82" s="26" customFormat="1" ht="34.5" customHeight="1">
      <c r="A649" s="514" t="s">
        <v>302</v>
      </c>
      <c r="B649" s="514"/>
      <c r="C649" s="361">
        <f>SUM(C648)</f>
        <v>994.1</v>
      </c>
      <c r="D649" s="275"/>
      <c r="E649" s="361"/>
      <c r="F649" s="361"/>
      <c r="G649" s="361">
        <f>SUM(G648)</f>
        <v>3960172.55</v>
      </c>
      <c r="H649" s="361">
        <f t="shared" ref="H649:AL649" si="648">SUM(H648)</f>
        <v>0</v>
      </c>
      <c r="I649" s="361">
        <f t="shared" si="648"/>
        <v>0</v>
      </c>
      <c r="J649" s="361">
        <f t="shared" si="648"/>
        <v>0</v>
      </c>
      <c r="K649" s="361">
        <f t="shared" si="648"/>
        <v>0</v>
      </c>
      <c r="L649" s="361">
        <f t="shared" si="648"/>
        <v>0</v>
      </c>
      <c r="M649" s="361">
        <f t="shared" si="648"/>
        <v>0</v>
      </c>
      <c r="N649" s="361">
        <f t="shared" si="648"/>
        <v>0</v>
      </c>
      <c r="O649" s="361">
        <f t="shared" si="648"/>
        <v>0</v>
      </c>
      <c r="P649" s="361">
        <f t="shared" si="648"/>
        <v>0</v>
      </c>
      <c r="Q649" s="361">
        <f t="shared" si="648"/>
        <v>0</v>
      </c>
      <c r="R649" s="361">
        <f t="shared" si="648"/>
        <v>0</v>
      </c>
      <c r="S649" s="361">
        <f t="shared" si="648"/>
        <v>0</v>
      </c>
      <c r="T649" s="103">
        <f t="shared" si="648"/>
        <v>0</v>
      </c>
      <c r="U649" s="361">
        <f t="shared" si="648"/>
        <v>0</v>
      </c>
      <c r="V649" s="361" t="s">
        <v>388</v>
      </c>
      <c r="W649" s="361">
        <f t="shared" si="648"/>
        <v>974.3</v>
      </c>
      <c r="X649" s="361">
        <f t="shared" si="648"/>
        <v>3770762</v>
      </c>
      <c r="Y649" s="361">
        <f t="shared" si="648"/>
        <v>0</v>
      </c>
      <c r="Z649" s="361">
        <f t="shared" si="648"/>
        <v>0</v>
      </c>
      <c r="AA649" s="361">
        <f t="shared" si="648"/>
        <v>0</v>
      </c>
      <c r="AB649" s="361">
        <f t="shared" si="648"/>
        <v>0</v>
      </c>
      <c r="AC649" s="361">
        <f t="shared" si="648"/>
        <v>0</v>
      </c>
      <c r="AD649" s="361">
        <f t="shared" si="648"/>
        <v>0</v>
      </c>
      <c r="AE649" s="361">
        <f t="shared" si="648"/>
        <v>0</v>
      </c>
      <c r="AF649" s="361">
        <f t="shared" si="648"/>
        <v>0</v>
      </c>
      <c r="AG649" s="361">
        <f t="shared" si="648"/>
        <v>0</v>
      </c>
      <c r="AH649" s="361">
        <f t="shared" si="648"/>
        <v>0</v>
      </c>
      <c r="AI649" s="361">
        <f t="shared" si="648"/>
        <v>0</v>
      </c>
      <c r="AJ649" s="361">
        <f t="shared" si="648"/>
        <v>126273.7</v>
      </c>
      <c r="AK649" s="361">
        <f t="shared" si="648"/>
        <v>63136.85</v>
      </c>
      <c r="AL649" s="361">
        <f t="shared" si="648"/>
        <v>0</v>
      </c>
      <c r="AN649" s="390">
        <f>I649/'Приложение 1.1'!I647</f>
        <v>0</v>
      </c>
      <c r="AO649" s="390" t="e">
        <f t="shared" si="615"/>
        <v>#DIV/0!</v>
      </c>
      <c r="AP649" s="390" t="e">
        <f t="shared" si="616"/>
        <v>#DIV/0!</v>
      </c>
      <c r="AQ649" s="390" t="e">
        <f t="shared" si="617"/>
        <v>#DIV/0!</v>
      </c>
      <c r="AR649" s="390" t="e">
        <f t="shared" si="618"/>
        <v>#DIV/0!</v>
      </c>
      <c r="AS649" s="390" t="e">
        <f t="shared" si="619"/>
        <v>#DIV/0!</v>
      </c>
      <c r="AT649" s="390" t="e">
        <f t="shared" si="620"/>
        <v>#DIV/0!</v>
      </c>
      <c r="AU649" s="390">
        <f t="shared" si="621"/>
        <v>3870.2268295186291</v>
      </c>
      <c r="AV649" s="390" t="e">
        <f t="shared" si="622"/>
        <v>#DIV/0!</v>
      </c>
      <c r="AW649" s="390" t="e">
        <f t="shared" si="623"/>
        <v>#DIV/0!</v>
      </c>
      <c r="AX649" s="390" t="e">
        <f t="shared" si="624"/>
        <v>#DIV/0!</v>
      </c>
      <c r="AY649" s="390">
        <f>AI649/'Приложение 1.1'!J647</f>
        <v>0</v>
      </c>
      <c r="AZ649" s="390">
        <v>766.59</v>
      </c>
      <c r="BA649" s="390">
        <v>2173.62</v>
      </c>
      <c r="BB649" s="390">
        <v>891.36</v>
      </c>
      <c r="BC649" s="390">
        <v>860.72</v>
      </c>
      <c r="BD649" s="390">
        <v>1699.83</v>
      </c>
      <c r="BE649" s="390">
        <v>1134.04</v>
      </c>
      <c r="BF649" s="390">
        <v>2338035</v>
      </c>
      <c r="BG649" s="390">
        <f t="shared" si="625"/>
        <v>4644</v>
      </c>
      <c r="BH649" s="390">
        <v>9186</v>
      </c>
      <c r="BI649" s="390">
        <v>3559.09</v>
      </c>
      <c r="BJ649" s="390">
        <v>6295.55</v>
      </c>
      <c r="BK649" s="390">
        <f t="shared" si="626"/>
        <v>934101.09</v>
      </c>
      <c r="BL649" s="391" t="str">
        <f t="shared" si="627"/>
        <v xml:space="preserve"> </v>
      </c>
      <c r="BM649" s="391" t="e">
        <f t="shared" si="628"/>
        <v>#DIV/0!</v>
      </c>
      <c r="BN649" s="391" t="e">
        <f t="shared" si="629"/>
        <v>#DIV/0!</v>
      </c>
      <c r="BO649" s="391" t="e">
        <f t="shared" si="630"/>
        <v>#DIV/0!</v>
      </c>
      <c r="BP649" s="391" t="e">
        <f t="shared" si="631"/>
        <v>#DIV/0!</v>
      </c>
      <c r="BQ649" s="391" t="e">
        <f t="shared" si="632"/>
        <v>#DIV/0!</v>
      </c>
      <c r="BR649" s="391" t="e">
        <f t="shared" si="633"/>
        <v>#DIV/0!</v>
      </c>
      <c r="BS649" s="391" t="str">
        <f t="shared" si="634"/>
        <v xml:space="preserve"> </v>
      </c>
      <c r="BT649" s="391" t="e">
        <f t="shared" si="635"/>
        <v>#DIV/0!</v>
      </c>
      <c r="BU649" s="391" t="e">
        <f t="shared" si="636"/>
        <v>#DIV/0!</v>
      </c>
      <c r="BV649" s="391" t="e">
        <f t="shared" si="637"/>
        <v>#DIV/0!</v>
      </c>
      <c r="BW649" s="391" t="str">
        <f t="shared" si="638"/>
        <v xml:space="preserve"> </v>
      </c>
      <c r="BY649" s="388">
        <f t="shared" si="639"/>
        <v>3.188590860769438</v>
      </c>
      <c r="BZ649" s="392">
        <f t="shared" si="640"/>
        <v>1.594295430384719</v>
      </c>
      <c r="CA649" s="393">
        <f t="shared" si="641"/>
        <v>4064.6336344041874</v>
      </c>
      <c r="CB649" s="390">
        <f t="shared" si="642"/>
        <v>4852.9799999999996</v>
      </c>
      <c r="CC649" s="18" t="str">
        <f t="shared" si="643"/>
        <v xml:space="preserve"> </v>
      </c>
    </row>
    <row r="650" spans="1:82" s="26" customFormat="1" ht="13.5" customHeight="1">
      <c r="A650" s="519" t="s">
        <v>877</v>
      </c>
      <c r="B650" s="520"/>
      <c r="C650" s="520"/>
      <c r="D650" s="520"/>
      <c r="E650" s="520"/>
      <c r="F650" s="520"/>
      <c r="G650" s="520"/>
      <c r="H650" s="520"/>
      <c r="I650" s="520"/>
      <c r="J650" s="520"/>
      <c r="K650" s="520"/>
      <c r="L650" s="520"/>
      <c r="M650" s="520"/>
      <c r="N650" s="520"/>
      <c r="O650" s="520"/>
      <c r="P650" s="520"/>
      <c r="Q650" s="520"/>
      <c r="R650" s="520"/>
      <c r="S650" s="520"/>
      <c r="T650" s="520"/>
      <c r="U650" s="520"/>
      <c r="V650" s="520"/>
      <c r="W650" s="520"/>
      <c r="X650" s="520"/>
      <c r="Y650" s="520"/>
      <c r="Z650" s="520"/>
      <c r="AA650" s="520"/>
      <c r="AB650" s="520"/>
      <c r="AC650" s="520"/>
      <c r="AD650" s="520"/>
      <c r="AE650" s="520"/>
      <c r="AF650" s="520"/>
      <c r="AG650" s="520"/>
      <c r="AH650" s="520"/>
      <c r="AI650" s="520"/>
      <c r="AJ650" s="520"/>
      <c r="AK650" s="520"/>
      <c r="AL650" s="521"/>
      <c r="AN650" s="390" t="e">
        <f>I650/'Приложение 1.1'!I648</f>
        <v>#DIV/0!</v>
      </c>
      <c r="AO650" s="390" t="e">
        <f t="shared" si="615"/>
        <v>#DIV/0!</v>
      </c>
      <c r="AP650" s="390" t="e">
        <f t="shared" si="616"/>
        <v>#DIV/0!</v>
      </c>
      <c r="AQ650" s="390" t="e">
        <f t="shared" si="617"/>
        <v>#DIV/0!</v>
      </c>
      <c r="AR650" s="390" t="e">
        <f t="shared" si="618"/>
        <v>#DIV/0!</v>
      </c>
      <c r="AS650" s="390" t="e">
        <f t="shared" si="619"/>
        <v>#DIV/0!</v>
      </c>
      <c r="AT650" s="390" t="e">
        <f t="shared" si="620"/>
        <v>#DIV/0!</v>
      </c>
      <c r="AU650" s="390" t="e">
        <f t="shared" si="621"/>
        <v>#DIV/0!</v>
      </c>
      <c r="AV650" s="390" t="e">
        <f t="shared" si="622"/>
        <v>#DIV/0!</v>
      </c>
      <c r="AW650" s="390" t="e">
        <f t="shared" si="623"/>
        <v>#DIV/0!</v>
      </c>
      <c r="AX650" s="390" t="e">
        <f t="shared" si="624"/>
        <v>#DIV/0!</v>
      </c>
      <c r="AY650" s="390" t="e">
        <f>AI650/'Приложение 1.1'!J648</f>
        <v>#DIV/0!</v>
      </c>
      <c r="AZ650" s="390">
        <v>766.59</v>
      </c>
      <c r="BA650" s="390">
        <v>2173.62</v>
      </c>
      <c r="BB650" s="390">
        <v>891.36</v>
      </c>
      <c r="BC650" s="390">
        <v>860.72</v>
      </c>
      <c r="BD650" s="390">
        <v>1699.83</v>
      </c>
      <c r="BE650" s="390">
        <v>1134.04</v>
      </c>
      <c r="BF650" s="390">
        <v>2338035</v>
      </c>
      <c r="BG650" s="390">
        <f t="shared" si="625"/>
        <v>4644</v>
      </c>
      <c r="BH650" s="390">
        <v>9186</v>
      </c>
      <c r="BI650" s="390">
        <v>3559.09</v>
      </c>
      <c r="BJ650" s="390">
        <v>6295.55</v>
      </c>
      <c r="BK650" s="390">
        <f t="shared" si="626"/>
        <v>934101.09</v>
      </c>
      <c r="BL650" s="391" t="e">
        <f t="shared" si="627"/>
        <v>#DIV/0!</v>
      </c>
      <c r="BM650" s="391" t="e">
        <f t="shared" si="628"/>
        <v>#DIV/0!</v>
      </c>
      <c r="BN650" s="391" t="e">
        <f t="shared" si="629"/>
        <v>#DIV/0!</v>
      </c>
      <c r="BO650" s="391" t="e">
        <f t="shared" si="630"/>
        <v>#DIV/0!</v>
      </c>
      <c r="BP650" s="391" t="e">
        <f t="shared" si="631"/>
        <v>#DIV/0!</v>
      </c>
      <c r="BQ650" s="391" t="e">
        <f t="shared" si="632"/>
        <v>#DIV/0!</v>
      </c>
      <c r="BR650" s="391" t="e">
        <f t="shared" si="633"/>
        <v>#DIV/0!</v>
      </c>
      <c r="BS650" s="391" t="e">
        <f t="shared" si="634"/>
        <v>#DIV/0!</v>
      </c>
      <c r="BT650" s="391" t="e">
        <f t="shared" si="635"/>
        <v>#DIV/0!</v>
      </c>
      <c r="BU650" s="391" t="e">
        <f t="shared" si="636"/>
        <v>#DIV/0!</v>
      </c>
      <c r="BV650" s="391" t="e">
        <f t="shared" si="637"/>
        <v>#DIV/0!</v>
      </c>
      <c r="BW650" s="391" t="e">
        <f t="shared" si="638"/>
        <v>#DIV/0!</v>
      </c>
      <c r="BY650" s="388" t="e">
        <f t="shared" si="639"/>
        <v>#DIV/0!</v>
      </c>
      <c r="BZ650" s="392" t="e">
        <f t="shared" si="640"/>
        <v>#DIV/0!</v>
      </c>
      <c r="CA650" s="393" t="e">
        <f t="shared" si="641"/>
        <v>#DIV/0!</v>
      </c>
      <c r="CB650" s="390">
        <f t="shared" si="642"/>
        <v>4852.9799999999996</v>
      </c>
      <c r="CC650" s="18" t="e">
        <f t="shared" si="643"/>
        <v>#DIV/0!</v>
      </c>
    </row>
    <row r="651" spans="1:82" s="26" customFormat="1" ht="9" customHeight="1">
      <c r="A651" s="151">
        <v>242</v>
      </c>
      <c r="B651" s="354" t="s">
        <v>878</v>
      </c>
      <c r="C651" s="361">
        <v>601.1</v>
      </c>
      <c r="D651" s="396"/>
      <c r="E651" s="361"/>
      <c r="F651" s="361"/>
      <c r="G651" s="184">
        <f>ROUND(X651+AJ651+AK651,2)</f>
        <v>1996034.26</v>
      </c>
      <c r="H651" s="361">
        <f>I651+K651+M651+O651+Q651+S651</f>
        <v>0</v>
      </c>
      <c r="I651" s="190">
        <v>0</v>
      </c>
      <c r="J651" s="190">
        <v>0</v>
      </c>
      <c r="K651" s="190">
        <v>0</v>
      </c>
      <c r="L651" s="190">
        <v>0</v>
      </c>
      <c r="M651" s="190">
        <v>0</v>
      </c>
      <c r="N651" s="361">
        <v>0</v>
      </c>
      <c r="O651" s="361">
        <v>0</v>
      </c>
      <c r="P651" s="361">
        <v>0</v>
      </c>
      <c r="Q651" s="361">
        <v>0</v>
      </c>
      <c r="R651" s="361">
        <v>0</v>
      </c>
      <c r="S651" s="361">
        <v>0</v>
      </c>
      <c r="T651" s="103">
        <v>0</v>
      </c>
      <c r="U651" s="361">
        <v>0</v>
      </c>
      <c r="V651" s="361" t="s">
        <v>976</v>
      </c>
      <c r="W651" s="22">
        <v>566.79999999999995</v>
      </c>
      <c r="X651" s="361">
        <v>1915697</v>
      </c>
      <c r="Y651" s="380">
        <v>0</v>
      </c>
      <c r="Z651" s="380">
        <v>0</v>
      </c>
      <c r="AA651" s="380">
        <v>0</v>
      </c>
      <c r="AB651" s="380">
        <v>0</v>
      </c>
      <c r="AC651" s="380">
        <v>0</v>
      </c>
      <c r="AD651" s="380">
        <v>0</v>
      </c>
      <c r="AE651" s="380">
        <v>0</v>
      </c>
      <c r="AF651" s="380">
        <v>0</v>
      </c>
      <c r="AG651" s="380">
        <v>0</v>
      </c>
      <c r="AH651" s="380">
        <v>0</v>
      </c>
      <c r="AI651" s="380">
        <v>0</v>
      </c>
      <c r="AJ651" s="380">
        <v>53558.17</v>
      </c>
      <c r="AK651" s="380">
        <v>26779.09</v>
      </c>
      <c r="AL651" s="380">
        <v>0</v>
      </c>
      <c r="AN651" s="390">
        <f>I651/'Приложение 1.1'!I649</f>
        <v>0</v>
      </c>
      <c r="AO651" s="390" t="e">
        <f t="shared" si="615"/>
        <v>#DIV/0!</v>
      </c>
      <c r="AP651" s="390" t="e">
        <f t="shared" si="616"/>
        <v>#DIV/0!</v>
      </c>
      <c r="AQ651" s="390" t="e">
        <f t="shared" si="617"/>
        <v>#DIV/0!</v>
      </c>
      <c r="AR651" s="390" t="e">
        <f t="shared" si="618"/>
        <v>#DIV/0!</v>
      </c>
      <c r="AS651" s="390" t="e">
        <f t="shared" si="619"/>
        <v>#DIV/0!</v>
      </c>
      <c r="AT651" s="390" t="e">
        <f t="shared" si="620"/>
        <v>#DIV/0!</v>
      </c>
      <c r="AU651" s="390">
        <f t="shared" si="621"/>
        <v>3379.8465067043053</v>
      </c>
      <c r="AV651" s="390" t="e">
        <f t="shared" si="622"/>
        <v>#DIV/0!</v>
      </c>
      <c r="AW651" s="390" t="e">
        <f t="shared" si="623"/>
        <v>#DIV/0!</v>
      </c>
      <c r="AX651" s="390" t="e">
        <f t="shared" si="624"/>
        <v>#DIV/0!</v>
      </c>
      <c r="AY651" s="390">
        <f>AI651/'Приложение 1.1'!J649</f>
        <v>0</v>
      </c>
      <c r="AZ651" s="390">
        <v>766.59</v>
      </c>
      <c r="BA651" s="390">
        <v>2173.62</v>
      </c>
      <c r="BB651" s="390">
        <v>891.36</v>
      </c>
      <c r="BC651" s="390">
        <v>860.72</v>
      </c>
      <c r="BD651" s="390">
        <v>1699.83</v>
      </c>
      <c r="BE651" s="390">
        <v>1134.04</v>
      </c>
      <c r="BF651" s="390">
        <v>2338035</v>
      </c>
      <c r="BG651" s="390">
        <f t="shared" si="625"/>
        <v>4644</v>
      </c>
      <c r="BH651" s="390">
        <v>9186</v>
      </c>
      <c r="BI651" s="390">
        <v>3559.09</v>
      </c>
      <c r="BJ651" s="390">
        <v>6295.55</v>
      </c>
      <c r="BK651" s="390">
        <f t="shared" si="626"/>
        <v>934101.09</v>
      </c>
      <c r="BL651" s="391" t="str">
        <f t="shared" si="627"/>
        <v xml:space="preserve"> </v>
      </c>
      <c r="BM651" s="391" t="e">
        <f t="shared" si="628"/>
        <v>#DIV/0!</v>
      </c>
      <c r="BN651" s="391" t="e">
        <f t="shared" si="629"/>
        <v>#DIV/0!</v>
      </c>
      <c r="BO651" s="391" t="e">
        <f t="shared" si="630"/>
        <v>#DIV/0!</v>
      </c>
      <c r="BP651" s="391" t="e">
        <f t="shared" si="631"/>
        <v>#DIV/0!</v>
      </c>
      <c r="BQ651" s="391" t="e">
        <f t="shared" si="632"/>
        <v>#DIV/0!</v>
      </c>
      <c r="BR651" s="391" t="e">
        <f t="shared" si="633"/>
        <v>#DIV/0!</v>
      </c>
      <c r="BS651" s="391" t="str">
        <f t="shared" si="634"/>
        <v xml:space="preserve"> </v>
      </c>
      <c r="BT651" s="391" t="e">
        <f t="shared" si="635"/>
        <v>#DIV/0!</v>
      </c>
      <c r="BU651" s="391" t="e">
        <f t="shared" si="636"/>
        <v>#DIV/0!</v>
      </c>
      <c r="BV651" s="391" t="e">
        <f t="shared" si="637"/>
        <v>#DIV/0!</v>
      </c>
      <c r="BW651" s="391" t="str">
        <f t="shared" si="638"/>
        <v xml:space="preserve"> </v>
      </c>
      <c r="BY651" s="388">
        <f t="shared" si="639"/>
        <v>2.6832289942758796</v>
      </c>
      <c r="BZ651" s="392">
        <f t="shared" si="640"/>
        <v>1.3416147476346425</v>
      </c>
      <c r="CA651" s="393">
        <f t="shared" si="641"/>
        <v>3521.584791813691</v>
      </c>
      <c r="CB651" s="390">
        <f t="shared" si="642"/>
        <v>4852.9799999999996</v>
      </c>
      <c r="CC651" s="18" t="str">
        <f t="shared" si="643"/>
        <v xml:space="preserve"> </v>
      </c>
    </row>
    <row r="652" spans="1:82" s="26" customFormat="1" ht="25.5" customHeight="1">
      <c r="A652" s="518" t="s">
        <v>879</v>
      </c>
      <c r="B652" s="518"/>
      <c r="C652" s="153">
        <f>SUM(C651)</f>
        <v>601.1</v>
      </c>
      <c r="D652" s="428"/>
      <c r="E652" s="361"/>
      <c r="F652" s="361"/>
      <c r="G652" s="153">
        <f>SUM(G651)</f>
        <v>1996034.26</v>
      </c>
      <c r="H652" s="153">
        <f t="shared" ref="H652:AL652" si="649">SUM(H651)</f>
        <v>0</v>
      </c>
      <c r="I652" s="153">
        <f t="shared" si="649"/>
        <v>0</v>
      </c>
      <c r="J652" s="153">
        <f t="shared" si="649"/>
        <v>0</v>
      </c>
      <c r="K652" s="153">
        <f t="shared" si="649"/>
        <v>0</v>
      </c>
      <c r="L652" s="153">
        <f t="shared" si="649"/>
        <v>0</v>
      </c>
      <c r="M652" s="153">
        <f t="shared" si="649"/>
        <v>0</v>
      </c>
      <c r="N652" s="153">
        <f t="shared" si="649"/>
        <v>0</v>
      </c>
      <c r="O652" s="153">
        <f t="shared" si="649"/>
        <v>0</v>
      </c>
      <c r="P652" s="153">
        <f t="shared" si="649"/>
        <v>0</v>
      </c>
      <c r="Q652" s="153">
        <f t="shared" si="649"/>
        <v>0</v>
      </c>
      <c r="R652" s="153">
        <f t="shared" si="649"/>
        <v>0</v>
      </c>
      <c r="S652" s="153">
        <f t="shared" si="649"/>
        <v>0</v>
      </c>
      <c r="T652" s="154">
        <f t="shared" si="649"/>
        <v>0</v>
      </c>
      <c r="U652" s="153">
        <f t="shared" si="649"/>
        <v>0</v>
      </c>
      <c r="V652" s="361" t="s">
        <v>388</v>
      </c>
      <c r="W652" s="153">
        <f t="shared" si="649"/>
        <v>566.79999999999995</v>
      </c>
      <c r="X652" s="153">
        <f t="shared" si="649"/>
        <v>1915697</v>
      </c>
      <c r="Y652" s="153">
        <f t="shared" si="649"/>
        <v>0</v>
      </c>
      <c r="Z652" s="153">
        <f t="shared" si="649"/>
        <v>0</v>
      </c>
      <c r="AA652" s="153">
        <f t="shared" si="649"/>
        <v>0</v>
      </c>
      <c r="AB652" s="153">
        <f t="shared" si="649"/>
        <v>0</v>
      </c>
      <c r="AC652" s="153">
        <f t="shared" si="649"/>
        <v>0</v>
      </c>
      <c r="AD652" s="153">
        <f t="shared" si="649"/>
        <v>0</v>
      </c>
      <c r="AE652" s="153">
        <f t="shared" si="649"/>
        <v>0</v>
      </c>
      <c r="AF652" s="153">
        <f t="shared" si="649"/>
        <v>0</v>
      </c>
      <c r="AG652" s="153">
        <f t="shared" si="649"/>
        <v>0</v>
      </c>
      <c r="AH652" s="153">
        <f t="shared" si="649"/>
        <v>0</v>
      </c>
      <c r="AI652" s="153">
        <f t="shared" si="649"/>
        <v>0</v>
      </c>
      <c r="AJ652" s="153">
        <f t="shared" si="649"/>
        <v>53558.17</v>
      </c>
      <c r="AK652" s="153">
        <f t="shared" si="649"/>
        <v>26779.09</v>
      </c>
      <c r="AL652" s="153">
        <f t="shared" si="649"/>
        <v>0</v>
      </c>
      <c r="AN652" s="390">
        <f>I652/'Приложение 1.1'!I650</f>
        <v>0</v>
      </c>
      <c r="AO652" s="390" t="e">
        <f t="shared" si="615"/>
        <v>#DIV/0!</v>
      </c>
      <c r="AP652" s="390" t="e">
        <f t="shared" si="616"/>
        <v>#DIV/0!</v>
      </c>
      <c r="AQ652" s="390" t="e">
        <f t="shared" si="617"/>
        <v>#DIV/0!</v>
      </c>
      <c r="AR652" s="390" t="e">
        <f t="shared" si="618"/>
        <v>#DIV/0!</v>
      </c>
      <c r="AS652" s="390" t="e">
        <f t="shared" si="619"/>
        <v>#DIV/0!</v>
      </c>
      <c r="AT652" s="390" t="e">
        <f t="shared" si="620"/>
        <v>#DIV/0!</v>
      </c>
      <c r="AU652" s="390">
        <f t="shared" si="621"/>
        <v>3379.8465067043053</v>
      </c>
      <c r="AV652" s="390" t="e">
        <f t="shared" si="622"/>
        <v>#DIV/0!</v>
      </c>
      <c r="AW652" s="390" t="e">
        <f t="shared" si="623"/>
        <v>#DIV/0!</v>
      </c>
      <c r="AX652" s="390" t="e">
        <f t="shared" si="624"/>
        <v>#DIV/0!</v>
      </c>
      <c r="AY652" s="390">
        <f>AI652/'Приложение 1.1'!J650</f>
        <v>0</v>
      </c>
      <c r="AZ652" s="390">
        <v>766.59</v>
      </c>
      <c r="BA652" s="390">
        <v>2173.62</v>
      </c>
      <c r="BB652" s="390">
        <v>891.36</v>
      </c>
      <c r="BC652" s="390">
        <v>860.72</v>
      </c>
      <c r="BD652" s="390">
        <v>1699.83</v>
      </c>
      <c r="BE652" s="390">
        <v>1134.04</v>
      </c>
      <c r="BF652" s="390">
        <v>2338035</v>
      </c>
      <c r="BG652" s="390">
        <f t="shared" si="625"/>
        <v>4644</v>
      </c>
      <c r="BH652" s="390">
        <v>9186</v>
      </c>
      <c r="BI652" s="390">
        <v>3559.09</v>
      </c>
      <c r="BJ652" s="390">
        <v>6295.55</v>
      </c>
      <c r="BK652" s="390">
        <f t="shared" si="626"/>
        <v>934101.09</v>
      </c>
      <c r="BL652" s="391" t="str">
        <f t="shared" si="627"/>
        <v xml:space="preserve"> </v>
      </c>
      <c r="BM652" s="391" t="e">
        <f t="shared" si="628"/>
        <v>#DIV/0!</v>
      </c>
      <c r="BN652" s="391" t="e">
        <f t="shared" si="629"/>
        <v>#DIV/0!</v>
      </c>
      <c r="BO652" s="391" t="e">
        <f t="shared" si="630"/>
        <v>#DIV/0!</v>
      </c>
      <c r="BP652" s="391" t="e">
        <f t="shared" si="631"/>
        <v>#DIV/0!</v>
      </c>
      <c r="BQ652" s="391" t="e">
        <f t="shared" si="632"/>
        <v>#DIV/0!</v>
      </c>
      <c r="BR652" s="391" t="e">
        <f t="shared" si="633"/>
        <v>#DIV/0!</v>
      </c>
      <c r="BS652" s="391" t="str">
        <f t="shared" si="634"/>
        <v xml:space="preserve"> </v>
      </c>
      <c r="BT652" s="391" t="e">
        <f t="shared" si="635"/>
        <v>#DIV/0!</v>
      </c>
      <c r="BU652" s="391" t="e">
        <f t="shared" si="636"/>
        <v>#DIV/0!</v>
      </c>
      <c r="BV652" s="391" t="e">
        <f t="shared" si="637"/>
        <v>#DIV/0!</v>
      </c>
      <c r="BW652" s="391" t="str">
        <f t="shared" si="638"/>
        <v xml:space="preserve"> </v>
      </c>
      <c r="BY652" s="388">
        <f t="shared" si="639"/>
        <v>2.6832289942758796</v>
      </c>
      <c r="BZ652" s="392">
        <f t="shared" si="640"/>
        <v>1.3416147476346425</v>
      </c>
      <c r="CA652" s="393">
        <f t="shared" si="641"/>
        <v>3521.584791813691</v>
      </c>
      <c r="CB652" s="390">
        <f t="shared" si="642"/>
        <v>4852.9799999999996</v>
      </c>
      <c r="CC652" s="18" t="str">
        <f t="shared" si="643"/>
        <v xml:space="preserve"> </v>
      </c>
    </row>
    <row r="653" spans="1:82" s="26" customFormat="1" ht="12" customHeight="1">
      <c r="A653" s="519" t="s">
        <v>997</v>
      </c>
      <c r="B653" s="520"/>
      <c r="C653" s="520"/>
      <c r="D653" s="520"/>
      <c r="E653" s="520"/>
      <c r="F653" s="520"/>
      <c r="G653" s="520"/>
      <c r="H653" s="520"/>
      <c r="I653" s="520"/>
      <c r="J653" s="520"/>
      <c r="K653" s="520"/>
      <c r="L653" s="520"/>
      <c r="M653" s="520"/>
      <c r="N653" s="520"/>
      <c r="O653" s="520"/>
      <c r="P653" s="520"/>
      <c r="Q653" s="520"/>
      <c r="R653" s="520"/>
      <c r="S653" s="520"/>
      <c r="T653" s="520"/>
      <c r="U653" s="520"/>
      <c r="V653" s="520"/>
      <c r="W653" s="520"/>
      <c r="X653" s="520"/>
      <c r="Y653" s="520"/>
      <c r="Z653" s="520"/>
      <c r="AA653" s="520"/>
      <c r="AB653" s="520"/>
      <c r="AC653" s="520"/>
      <c r="AD653" s="520"/>
      <c r="AE653" s="520"/>
      <c r="AF653" s="520"/>
      <c r="AG653" s="520"/>
      <c r="AH653" s="520"/>
      <c r="AI653" s="520"/>
      <c r="AJ653" s="520"/>
      <c r="AK653" s="520"/>
      <c r="AL653" s="521"/>
      <c r="AN653" s="390" t="e">
        <f>I653/'Приложение 1.1'!I651</f>
        <v>#DIV/0!</v>
      </c>
      <c r="AO653" s="390" t="e">
        <f t="shared" si="615"/>
        <v>#DIV/0!</v>
      </c>
      <c r="AP653" s="390" t="e">
        <f t="shared" si="616"/>
        <v>#DIV/0!</v>
      </c>
      <c r="AQ653" s="390" t="e">
        <f t="shared" si="617"/>
        <v>#DIV/0!</v>
      </c>
      <c r="AR653" s="390" t="e">
        <f t="shared" si="618"/>
        <v>#DIV/0!</v>
      </c>
      <c r="AS653" s="390" t="e">
        <f t="shared" si="619"/>
        <v>#DIV/0!</v>
      </c>
      <c r="AT653" s="390" t="e">
        <f t="shared" si="620"/>
        <v>#DIV/0!</v>
      </c>
      <c r="AU653" s="390" t="e">
        <f t="shared" si="621"/>
        <v>#DIV/0!</v>
      </c>
      <c r="AV653" s="390" t="e">
        <f t="shared" si="622"/>
        <v>#DIV/0!</v>
      </c>
      <c r="AW653" s="390" t="e">
        <f t="shared" si="623"/>
        <v>#DIV/0!</v>
      </c>
      <c r="AX653" s="390" t="e">
        <f t="shared" si="624"/>
        <v>#DIV/0!</v>
      </c>
      <c r="AY653" s="390" t="e">
        <f>AI653/'Приложение 1.1'!J651</f>
        <v>#DIV/0!</v>
      </c>
      <c r="AZ653" s="390">
        <v>766.59</v>
      </c>
      <c r="BA653" s="390">
        <v>2173.62</v>
      </c>
      <c r="BB653" s="390">
        <v>891.36</v>
      </c>
      <c r="BC653" s="390">
        <v>860.72</v>
      </c>
      <c r="BD653" s="390">
        <v>1699.83</v>
      </c>
      <c r="BE653" s="390">
        <v>1134.04</v>
      </c>
      <c r="BF653" s="390">
        <v>2338035</v>
      </c>
      <c r="BG653" s="390">
        <f t="shared" si="625"/>
        <v>4644</v>
      </c>
      <c r="BH653" s="390">
        <v>9186</v>
      </c>
      <c r="BI653" s="390">
        <v>3559.09</v>
      </c>
      <c r="BJ653" s="390">
        <v>6295.55</v>
      </c>
      <c r="BK653" s="390">
        <f t="shared" si="626"/>
        <v>934101.09</v>
      </c>
      <c r="BL653" s="391" t="e">
        <f t="shared" si="627"/>
        <v>#DIV/0!</v>
      </c>
      <c r="BM653" s="391" t="e">
        <f t="shared" si="628"/>
        <v>#DIV/0!</v>
      </c>
      <c r="BN653" s="391" t="e">
        <f t="shared" si="629"/>
        <v>#DIV/0!</v>
      </c>
      <c r="BO653" s="391" t="e">
        <f t="shared" si="630"/>
        <v>#DIV/0!</v>
      </c>
      <c r="BP653" s="391" t="e">
        <f t="shared" si="631"/>
        <v>#DIV/0!</v>
      </c>
      <c r="BQ653" s="391" t="e">
        <f t="shared" si="632"/>
        <v>#DIV/0!</v>
      </c>
      <c r="BR653" s="391" t="e">
        <f t="shared" si="633"/>
        <v>#DIV/0!</v>
      </c>
      <c r="BS653" s="391" t="e">
        <f t="shared" si="634"/>
        <v>#DIV/0!</v>
      </c>
      <c r="BT653" s="391" t="e">
        <f t="shared" si="635"/>
        <v>#DIV/0!</v>
      </c>
      <c r="BU653" s="391" t="e">
        <f t="shared" si="636"/>
        <v>#DIV/0!</v>
      </c>
      <c r="BV653" s="391" t="e">
        <f t="shared" si="637"/>
        <v>#DIV/0!</v>
      </c>
      <c r="BW653" s="391" t="e">
        <f t="shared" si="638"/>
        <v>#DIV/0!</v>
      </c>
      <c r="BY653" s="388" t="e">
        <f t="shared" si="639"/>
        <v>#DIV/0!</v>
      </c>
      <c r="BZ653" s="392" t="e">
        <f t="shared" si="640"/>
        <v>#DIV/0!</v>
      </c>
      <c r="CA653" s="393" t="e">
        <f t="shared" si="641"/>
        <v>#DIV/0!</v>
      </c>
      <c r="CB653" s="390">
        <f t="shared" si="642"/>
        <v>4852.9799999999996</v>
      </c>
      <c r="CC653" s="18" t="e">
        <f t="shared" si="643"/>
        <v>#DIV/0!</v>
      </c>
    </row>
    <row r="654" spans="1:82" s="26" customFormat="1" ht="9" customHeight="1">
      <c r="A654" s="151">
        <v>243</v>
      </c>
      <c r="B654" s="354" t="s">
        <v>871</v>
      </c>
      <c r="C654" s="361">
        <v>3105.5</v>
      </c>
      <c r="D654" s="396"/>
      <c r="E654" s="361"/>
      <c r="F654" s="361"/>
      <c r="G654" s="184">
        <f t="shared" ref="G654:G659" si="650">ROUND(X654+AJ654+AK654,2)</f>
        <v>3590194.74</v>
      </c>
      <c r="H654" s="361">
        <f t="shared" ref="H654:H659" si="651">I654+K654+M654+O654+Q654+S654</f>
        <v>0</v>
      </c>
      <c r="I654" s="190">
        <v>0</v>
      </c>
      <c r="J654" s="190">
        <v>0</v>
      </c>
      <c r="K654" s="190">
        <v>0</v>
      </c>
      <c r="L654" s="190">
        <v>0</v>
      </c>
      <c r="M654" s="190">
        <v>0</v>
      </c>
      <c r="N654" s="361">
        <v>0</v>
      </c>
      <c r="O654" s="361">
        <v>0</v>
      </c>
      <c r="P654" s="361">
        <v>0</v>
      </c>
      <c r="Q654" s="361">
        <v>0</v>
      </c>
      <c r="R654" s="361">
        <v>0</v>
      </c>
      <c r="S654" s="361">
        <v>0</v>
      </c>
      <c r="T654" s="103">
        <v>0</v>
      </c>
      <c r="U654" s="361">
        <v>0</v>
      </c>
      <c r="V654" s="361" t="s">
        <v>975</v>
      </c>
      <c r="W654" s="22">
        <v>917.9</v>
      </c>
      <c r="X654" s="361">
        <v>3450865.19</v>
      </c>
      <c r="Y654" s="380">
        <v>0</v>
      </c>
      <c r="Z654" s="380">
        <v>0</v>
      </c>
      <c r="AA654" s="380">
        <v>0</v>
      </c>
      <c r="AB654" s="380">
        <v>0</v>
      </c>
      <c r="AC654" s="380">
        <v>0</v>
      </c>
      <c r="AD654" s="380">
        <v>0</v>
      </c>
      <c r="AE654" s="380">
        <v>0</v>
      </c>
      <c r="AF654" s="380">
        <v>0</v>
      </c>
      <c r="AG654" s="380">
        <v>0</v>
      </c>
      <c r="AH654" s="380">
        <v>0</v>
      </c>
      <c r="AI654" s="380">
        <v>0</v>
      </c>
      <c r="AJ654" s="380">
        <v>96946.09</v>
      </c>
      <c r="AK654" s="380">
        <v>42383.46</v>
      </c>
      <c r="AL654" s="380">
        <v>0</v>
      </c>
      <c r="AN654" s="390">
        <f>I654/'Приложение 1.1'!I652</f>
        <v>0</v>
      </c>
      <c r="AO654" s="390" t="e">
        <f t="shared" si="615"/>
        <v>#DIV/0!</v>
      </c>
      <c r="AP654" s="390" t="e">
        <f t="shared" si="616"/>
        <v>#DIV/0!</v>
      </c>
      <c r="AQ654" s="390" t="e">
        <f t="shared" si="617"/>
        <v>#DIV/0!</v>
      </c>
      <c r="AR654" s="390" t="e">
        <f t="shared" si="618"/>
        <v>#DIV/0!</v>
      </c>
      <c r="AS654" s="390" t="e">
        <f t="shared" si="619"/>
        <v>#DIV/0!</v>
      </c>
      <c r="AT654" s="390" t="e">
        <f t="shared" si="620"/>
        <v>#DIV/0!</v>
      </c>
      <c r="AU654" s="390">
        <f t="shared" si="621"/>
        <v>3759.5219413879508</v>
      </c>
      <c r="AV654" s="390" t="e">
        <f t="shared" si="622"/>
        <v>#DIV/0!</v>
      </c>
      <c r="AW654" s="390" t="e">
        <f t="shared" si="623"/>
        <v>#DIV/0!</v>
      </c>
      <c r="AX654" s="390" t="e">
        <f t="shared" si="624"/>
        <v>#DIV/0!</v>
      </c>
      <c r="AY654" s="390">
        <f>AI654/'Приложение 1.1'!J652</f>
        <v>0</v>
      </c>
      <c r="AZ654" s="390">
        <v>766.59</v>
      </c>
      <c r="BA654" s="390">
        <v>2173.62</v>
      </c>
      <c r="BB654" s="390">
        <v>891.36</v>
      </c>
      <c r="BC654" s="390">
        <v>860.72</v>
      </c>
      <c r="BD654" s="390">
        <v>1699.83</v>
      </c>
      <c r="BE654" s="390">
        <v>1134.04</v>
      </c>
      <c r="BF654" s="390">
        <v>2338035</v>
      </c>
      <c r="BG654" s="390">
        <f t="shared" si="625"/>
        <v>4837.9799999999996</v>
      </c>
      <c r="BH654" s="390">
        <v>9186</v>
      </c>
      <c r="BI654" s="390">
        <v>3559.09</v>
      </c>
      <c r="BJ654" s="390">
        <v>6295.55</v>
      </c>
      <c r="BK654" s="390">
        <f t="shared" si="626"/>
        <v>934101.09</v>
      </c>
      <c r="BL654" s="391" t="str">
        <f t="shared" si="627"/>
        <v xml:space="preserve"> </v>
      </c>
      <c r="BM654" s="391" t="e">
        <f t="shared" si="628"/>
        <v>#DIV/0!</v>
      </c>
      <c r="BN654" s="391" t="e">
        <f t="shared" si="629"/>
        <v>#DIV/0!</v>
      </c>
      <c r="BO654" s="391" t="e">
        <f t="shared" si="630"/>
        <v>#DIV/0!</v>
      </c>
      <c r="BP654" s="391" t="e">
        <f t="shared" si="631"/>
        <v>#DIV/0!</v>
      </c>
      <c r="BQ654" s="391" t="e">
        <f t="shared" si="632"/>
        <v>#DIV/0!</v>
      </c>
      <c r="BR654" s="391" t="e">
        <f t="shared" si="633"/>
        <v>#DIV/0!</v>
      </c>
      <c r="BS654" s="391" t="str">
        <f t="shared" si="634"/>
        <v xml:space="preserve"> </v>
      </c>
      <c r="BT654" s="391" t="e">
        <f t="shared" si="635"/>
        <v>#DIV/0!</v>
      </c>
      <c r="BU654" s="391" t="e">
        <f t="shared" si="636"/>
        <v>#DIV/0!</v>
      </c>
      <c r="BV654" s="391" t="e">
        <f t="shared" si="637"/>
        <v>#DIV/0!</v>
      </c>
      <c r="BW654" s="391" t="str">
        <f t="shared" si="638"/>
        <v xml:space="preserve"> </v>
      </c>
      <c r="BY654" s="388">
        <f t="shared" si="639"/>
        <v>2.7003017112102392</v>
      </c>
      <c r="BZ654" s="392">
        <f t="shared" si="640"/>
        <v>1.1805337333873984</v>
      </c>
      <c r="CA654" s="393">
        <f t="shared" si="641"/>
        <v>3911.3135853578824</v>
      </c>
      <c r="CB654" s="390">
        <f t="shared" si="642"/>
        <v>5055.6899999999996</v>
      </c>
      <c r="CC654" s="18" t="str">
        <f t="shared" si="643"/>
        <v xml:space="preserve"> </v>
      </c>
      <c r="CD654" s="418">
        <f>CA654-CB654</f>
        <v>-1144.3764146421172</v>
      </c>
    </row>
    <row r="655" spans="1:82" s="26" customFormat="1" ht="9" customHeight="1">
      <c r="A655" s="151">
        <v>244</v>
      </c>
      <c r="B655" s="354" t="s">
        <v>872</v>
      </c>
      <c r="C655" s="361">
        <v>3225.6</v>
      </c>
      <c r="D655" s="396"/>
      <c r="E655" s="361"/>
      <c r="F655" s="361"/>
      <c r="G655" s="184">
        <f t="shared" si="650"/>
        <v>3259229.42</v>
      </c>
      <c r="H655" s="361">
        <f t="shared" si="651"/>
        <v>0</v>
      </c>
      <c r="I655" s="190">
        <v>0</v>
      </c>
      <c r="J655" s="190">
        <v>0</v>
      </c>
      <c r="K655" s="190">
        <v>0</v>
      </c>
      <c r="L655" s="190">
        <v>0</v>
      </c>
      <c r="M655" s="190">
        <v>0</v>
      </c>
      <c r="N655" s="361">
        <v>0</v>
      </c>
      <c r="O655" s="361">
        <v>0</v>
      </c>
      <c r="P655" s="361">
        <v>0</v>
      </c>
      <c r="Q655" s="361">
        <v>0</v>
      </c>
      <c r="R655" s="361">
        <v>0</v>
      </c>
      <c r="S655" s="361">
        <v>0</v>
      </c>
      <c r="T655" s="103">
        <v>0</v>
      </c>
      <c r="U655" s="361">
        <v>0</v>
      </c>
      <c r="V655" s="361" t="s">
        <v>975</v>
      </c>
      <c r="W655" s="22">
        <v>895</v>
      </c>
      <c r="X655" s="361">
        <v>3119594</v>
      </c>
      <c r="Y655" s="380">
        <v>0</v>
      </c>
      <c r="Z655" s="380">
        <v>0</v>
      </c>
      <c r="AA655" s="380">
        <v>0</v>
      </c>
      <c r="AB655" s="380">
        <v>0</v>
      </c>
      <c r="AC655" s="380">
        <v>0</v>
      </c>
      <c r="AD655" s="380">
        <v>0</v>
      </c>
      <c r="AE655" s="380">
        <v>0</v>
      </c>
      <c r="AF655" s="380">
        <v>0</v>
      </c>
      <c r="AG655" s="380">
        <v>0</v>
      </c>
      <c r="AH655" s="380">
        <v>0</v>
      </c>
      <c r="AI655" s="380">
        <v>0</v>
      </c>
      <c r="AJ655" s="380">
        <v>93090.28</v>
      </c>
      <c r="AK655" s="380">
        <v>46545.14</v>
      </c>
      <c r="AL655" s="380">
        <v>0</v>
      </c>
      <c r="AN655" s="390">
        <f>I655/'Приложение 1.1'!I653</f>
        <v>0</v>
      </c>
      <c r="AO655" s="390" t="e">
        <f t="shared" si="615"/>
        <v>#DIV/0!</v>
      </c>
      <c r="AP655" s="390" t="e">
        <f t="shared" si="616"/>
        <v>#DIV/0!</v>
      </c>
      <c r="AQ655" s="390" t="e">
        <f t="shared" si="617"/>
        <v>#DIV/0!</v>
      </c>
      <c r="AR655" s="390" t="e">
        <f t="shared" si="618"/>
        <v>#DIV/0!</v>
      </c>
      <c r="AS655" s="390" t="e">
        <f t="shared" si="619"/>
        <v>#DIV/0!</v>
      </c>
      <c r="AT655" s="390" t="e">
        <f t="shared" si="620"/>
        <v>#DIV/0!</v>
      </c>
      <c r="AU655" s="390">
        <f t="shared" si="621"/>
        <v>3485.5798882681565</v>
      </c>
      <c r="AV655" s="390" t="e">
        <f t="shared" si="622"/>
        <v>#DIV/0!</v>
      </c>
      <c r="AW655" s="390" t="e">
        <f t="shared" si="623"/>
        <v>#DIV/0!</v>
      </c>
      <c r="AX655" s="390" t="e">
        <f t="shared" si="624"/>
        <v>#DIV/0!</v>
      </c>
      <c r="AY655" s="390">
        <f>AI655/'Приложение 1.1'!J653</f>
        <v>0</v>
      </c>
      <c r="AZ655" s="390">
        <v>766.59</v>
      </c>
      <c r="BA655" s="390">
        <v>2173.62</v>
      </c>
      <c r="BB655" s="390">
        <v>891.36</v>
      </c>
      <c r="BC655" s="390">
        <v>860.72</v>
      </c>
      <c r="BD655" s="390">
        <v>1699.83</v>
      </c>
      <c r="BE655" s="390">
        <v>1134.04</v>
      </c>
      <c r="BF655" s="390">
        <v>2338035</v>
      </c>
      <c r="BG655" s="390">
        <f t="shared" si="625"/>
        <v>4837.9799999999996</v>
      </c>
      <c r="BH655" s="390">
        <v>9186</v>
      </c>
      <c r="BI655" s="390">
        <v>3559.09</v>
      </c>
      <c r="BJ655" s="390">
        <v>6295.55</v>
      </c>
      <c r="BK655" s="390">
        <f t="shared" si="626"/>
        <v>934101.09</v>
      </c>
      <c r="BL655" s="391" t="str">
        <f t="shared" si="627"/>
        <v xml:space="preserve"> </v>
      </c>
      <c r="BM655" s="391" t="e">
        <f t="shared" si="628"/>
        <v>#DIV/0!</v>
      </c>
      <c r="BN655" s="391" t="e">
        <f t="shared" si="629"/>
        <v>#DIV/0!</v>
      </c>
      <c r="BO655" s="391" t="e">
        <f t="shared" si="630"/>
        <v>#DIV/0!</v>
      </c>
      <c r="BP655" s="391" t="e">
        <f t="shared" si="631"/>
        <v>#DIV/0!</v>
      </c>
      <c r="BQ655" s="391" t="e">
        <f t="shared" si="632"/>
        <v>#DIV/0!</v>
      </c>
      <c r="BR655" s="391" t="e">
        <f t="shared" si="633"/>
        <v>#DIV/0!</v>
      </c>
      <c r="BS655" s="391" t="str">
        <f t="shared" si="634"/>
        <v xml:space="preserve"> </v>
      </c>
      <c r="BT655" s="391" t="e">
        <f t="shared" si="635"/>
        <v>#DIV/0!</v>
      </c>
      <c r="BU655" s="391" t="e">
        <f t="shared" si="636"/>
        <v>#DIV/0!</v>
      </c>
      <c r="BV655" s="391" t="e">
        <f t="shared" si="637"/>
        <v>#DIV/0!</v>
      </c>
      <c r="BW655" s="391" t="str">
        <f t="shared" si="638"/>
        <v xml:space="preserve"> </v>
      </c>
      <c r="BY655" s="388">
        <f t="shared" si="639"/>
        <v>2.8562051946622402</v>
      </c>
      <c r="BZ655" s="392">
        <f t="shared" si="640"/>
        <v>1.4281025973311201</v>
      </c>
      <c r="CA655" s="393">
        <f t="shared" si="641"/>
        <v>3641.5971173184357</v>
      </c>
      <c r="CB655" s="390">
        <f t="shared" si="642"/>
        <v>5055.6899999999996</v>
      </c>
      <c r="CC655" s="18" t="str">
        <f t="shared" si="643"/>
        <v xml:space="preserve"> </v>
      </c>
    </row>
    <row r="656" spans="1:82" s="26" customFormat="1" ht="9" customHeight="1">
      <c r="A656" s="151">
        <v>245</v>
      </c>
      <c r="B656" s="354" t="s">
        <v>873</v>
      </c>
      <c r="C656" s="361">
        <v>2592.1999999999998</v>
      </c>
      <c r="D656" s="396"/>
      <c r="E656" s="361"/>
      <c r="F656" s="361"/>
      <c r="G656" s="184">
        <f t="shared" si="650"/>
        <v>3323606.08</v>
      </c>
      <c r="H656" s="361">
        <f t="shared" si="651"/>
        <v>0</v>
      </c>
      <c r="I656" s="190">
        <v>0</v>
      </c>
      <c r="J656" s="190">
        <v>0</v>
      </c>
      <c r="K656" s="190">
        <v>0</v>
      </c>
      <c r="L656" s="190">
        <v>0</v>
      </c>
      <c r="M656" s="190">
        <v>0</v>
      </c>
      <c r="N656" s="361">
        <v>0</v>
      </c>
      <c r="O656" s="361">
        <v>0</v>
      </c>
      <c r="P656" s="361">
        <v>0</v>
      </c>
      <c r="Q656" s="361">
        <v>0</v>
      </c>
      <c r="R656" s="361">
        <v>0</v>
      </c>
      <c r="S656" s="361">
        <v>0</v>
      </c>
      <c r="T656" s="103">
        <v>0</v>
      </c>
      <c r="U656" s="361">
        <v>0</v>
      </c>
      <c r="V656" s="361" t="s">
        <v>975</v>
      </c>
      <c r="W656" s="22">
        <v>850</v>
      </c>
      <c r="X656" s="361">
        <v>3183736.76</v>
      </c>
      <c r="Y656" s="380">
        <v>0</v>
      </c>
      <c r="Z656" s="380">
        <v>0</v>
      </c>
      <c r="AA656" s="380">
        <v>0</v>
      </c>
      <c r="AB656" s="380">
        <v>0</v>
      </c>
      <c r="AC656" s="380">
        <v>0</v>
      </c>
      <c r="AD656" s="380">
        <v>0</v>
      </c>
      <c r="AE656" s="380">
        <v>0</v>
      </c>
      <c r="AF656" s="380">
        <v>0</v>
      </c>
      <c r="AG656" s="380">
        <v>0</v>
      </c>
      <c r="AH656" s="380">
        <v>0</v>
      </c>
      <c r="AI656" s="380">
        <v>0</v>
      </c>
      <c r="AJ656" s="380">
        <v>93090.28</v>
      </c>
      <c r="AK656" s="380">
        <v>46779.040000000001</v>
      </c>
      <c r="AL656" s="380">
        <v>0</v>
      </c>
      <c r="AN656" s="390">
        <f>I656/'Приложение 1.1'!I654</f>
        <v>0</v>
      </c>
      <c r="AO656" s="390" t="e">
        <f t="shared" si="615"/>
        <v>#DIV/0!</v>
      </c>
      <c r="AP656" s="390" t="e">
        <f t="shared" si="616"/>
        <v>#DIV/0!</v>
      </c>
      <c r="AQ656" s="390" t="e">
        <f t="shared" si="617"/>
        <v>#DIV/0!</v>
      </c>
      <c r="AR656" s="390" t="e">
        <f t="shared" si="618"/>
        <v>#DIV/0!</v>
      </c>
      <c r="AS656" s="390" t="e">
        <f t="shared" si="619"/>
        <v>#DIV/0!</v>
      </c>
      <c r="AT656" s="390" t="e">
        <f t="shared" si="620"/>
        <v>#DIV/0!</v>
      </c>
      <c r="AU656" s="390">
        <f t="shared" si="621"/>
        <v>3745.5726588235293</v>
      </c>
      <c r="AV656" s="390" t="e">
        <f t="shared" si="622"/>
        <v>#DIV/0!</v>
      </c>
      <c r="AW656" s="390" t="e">
        <f t="shared" si="623"/>
        <v>#DIV/0!</v>
      </c>
      <c r="AX656" s="390" t="e">
        <f t="shared" si="624"/>
        <v>#DIV/0!</v>
      </c>
      <c r="AY656" s="390">
        <f>AI656/'Приложение 1.1'!J654</f>
        <v>0</v>
      </c>
      <c r="AZ656" s="390">
        <v>766.59</v>
      </c>
      <c r="BA656" s="390">
        <v>2173.62</v>
      </c>
      <c r="BB656" s="390">
        <v>891.36</v>
      </c>
      <c r="BC656" s="390">
        <v>860.72</v>
      </c>
      <c r="BD656" s="390">
        <v>1699.83</v>
      </c>
      <c r="BE656" s="390">
        <v>1134.04</v>
      </c>
      <c r="BF656" s="390">
        <v>2338035</v>
      </c>
      <c r="BG656" s="390">
        <f t="shared" si="625"/>
        <v>4837.9799999999996</v>
      </c>
      <c r="BH656" s="390">
        <v>9186</v>
      </c>
      <c r="BI656" s="390">
        <v>3559.09</v>
      </c>
      <c r="BJ656" s="390">
        <v>6295.55</v>
      </c>
      <c r="BK656" s="390">
        <f t="shared" si="626"/>
        <v>934101.09</v>
      </c>
      <c r="BL656" s="391" t="str">
        <f t="shared" si="627"/>
        <v xml:space="preserve"> </v>
      </c>
      <c r="BM656" s="391" t="e">
        <f t="shared" si="628"/>
        <v>#DIV/0!</v>
      </c>
      <c r="BN656" s="391" t="e">
        <f t="shared" si="629"/>
        <v>#DIV/0!</v>
      </c>
      <c r="BO656" s="391" t="e">
        <f t="shared" si="630"/>
        <v>#DIV/0!</v>
      </c>
      <c r="BP656" s="391" t="e">
        <f t="shared" si="631"/>
        <v>#DIV/0!</v>
      </c>
      <c r="BQ656" s="391" t="e">
        <f t="shared" si="632"/>
        <v>#DIV/0!</v>
      </c>
      <c r="BR656" s="391" t="e">
        <f t="shared" si="633"/>
        <v>#DIV/0!</v>
      </c>
      <c r="BS656" s="391" t="str">
        <f t="shared" si="634"/>
        <v xml:space="preserve"> </v>
      </c>
      <c r="BT656" s="391" t="e">
        <f t="shared" si="635"/>
        <v>#DIV/0!</v>
      </c>
      <c r="BU656" s="391" t="e">
        <f t="shared" si="636"/>
        <v>#DIV/0!</v>
      </c>
      <c r="BV656" s="391" t="e">
        <f t="shared" si="637"/>
        <v>#DIV/0!</v>
      </c>
      <c r="BW656" s="391" t="str">
        <f t="shared" si="638"/>
        <v xml:space="preserve"> </v>
      </c>
      <c r="BY656" s="388">
        <f t="shared" si="639"/>
        <v>2.8008818662408994</v>
      </c>
      <c r="BZ656" s="392">
        <f t="shared" si="640"/>
        <v>1.4074784698913536</v>
      </c>
      <c r="CA656" s="393">
        <f t="shared" si="641"/>
        <v>3910.1248000000001</v>
      </c>
      <c r="CB656" s="390">
        <f t="shared" si="642"/>
        <v>5055.6899999999996</v>
      </c>
      <c r="CC656" s="18" t="str">
        <f t="shared" si="643"/>
        <v xml:space="preserve"> </v>
      </c>
    </row>
    <row r="657" spans="1:82" s="26" customFormat="1" ht="9" customHeight="1">
      <c r="A657" s="151">
        <v>246</v>
      </c>
      <c r="B657" s="354" t="s">
        <v>874</v>
      </c>
      <c r="C657" s="361">
        <v>3042.2</v>
      </c>
      <c r="D657" s="396"/>
      <c r="E657" s="361"/>
      <c r="F657" s="361"/>
      <c r="G657" s="184">
        <f t="shared" si="650"/>
        <v>4112903.75</v>
      </c>
      <c r="H657" s="361">
        <f t="shared" si="651"/>
        <v>0</v>
      </c>
      <c r="I657" s="190">
        <v>0</v>
      </c>
      <c r="J657" s="190">
        <v>0</v>
      </c>
      <c r="K657" s="190">
        <v>0</v>
      </c>
      <c r="L657" s="190">
        <v>0</v>
      </c>
      <c r="M657" s="190">
        <v>0</v>
      </c>
      <c r="N657" s="361">
        <v>0</v>
      </c>
      <c r="O657" s="361">
        <v>0</v>
      </c>
      <c r="P657" s="361">
        <v>0</v>
      </c>
      <c r="Q657" s="361">
        <v>0</v>
      </c>
      <c r="R657" s="361">
        <v>0</v>
      </c>
      <c r="S657" s="361">
        <v>0</v>
      </c>
      <c r="T657" s="103">
        <v>0</v>
      </c>
      <c r="U657" s="361">
        <v>0</v>
      </c>
      <c r="V657" s="361" t="s">
        <v>975</v>
      </c>
      <c r="W657" s="22">
        <v>997</v>
      </c>
      <c r="X657" s="361">
        <v>3978968</v>
      </c>
      <c r="Y657" s="380">
        <v>0</v>
      </c>
      <c r="Z657" s="380">
        <v>0</v>
      </c>
      <c r="AA657" s="380">
        <v>0</v>
      </c>
      <c r="AB657" s="380">
        <v>0</v>
      </c>
      <c r="AC657" s="380">
        <v>0</v>
      </c>
      <c r="AD657" s="380">
        <v>0</v>
      </c>
      <c r="AE657" s="380">
        <v>0</v>
      </c>
      <c r="AF657" s="380">
        <v>0</v>
      </c>
      <c r="AG657" s="380">
        <v>0</v>
      </c>
      <c r="AH657" s="380">
        <v>0</v>
      </c>
      <c r="AI657" s="380">
        <v>0</v>
      </c>
      <c r="AJ657" s="380">
        <v>103335.73</v>
      </c>
      <c r="AK657" s="380">
        <v>30600.02</v>
      </c>
      <c r="AL657" s="380">
        <v>0</v>
      </c>
      <c r="AN657" s="390">
        <f>I657/'Приложение 1.1'!I655</f>
        <v>0</v>
      </c>
      <c r="AO657" s="390" t="e">
        <f t="shared" si="615"/>
        <v>#DIV/0!</v>
      </c>
      <c r="AP657" s="390" t="e">
        <f t="shared" si="616"/>
        <v>#DIV/0!</v>
      </c>
      <c r="AQ657" s="390" t="e">
        <f t="shared" si="617"/>
        <v>#DIV/0!</v>
      </c>
      <c r="AR657" s="390" t="e">
        <f t="shared" si="618"/>
        <v>#DIV/0!</v>
      </c>
      <c r="AS657" s="390" t="e">
        <f t="shared" si="619"/>
        <v>#DIV/0!</v>
      </c>
      <c r="AT657" s="390" t="e">
        <f t="shared" si="620"/>
        <v>#DIV/0!</v>
      </c>
      <c r="AU657" s="390">
        <f t="shared" si="621"/>
        <v>3990.9408224674021</v>
      </c>
      <c r="AV657" s="390" t="e">
        <f t="shared" si="622"/>
        <v>#DIV/0!</v>
      </c>
      <c r="AW657" s="390" t="e">
        <f t="shared" si="623"/>
        <v>#DIV/0!</v>
      </c>
      <c r="AX657" s="390" t="e">
        <f t="shared" si="624"/>
        <v>#DIV/0!</v>
      </c>
      <c r="AY657" s="390">
        <f>AI657/'Приложение 1.1'!J655</f>
        <v>0</v>
      </c>
      <c r="AZ657" s="390">
        <v>766.59</v>
      </c>
      <c r="BA657" s="390">
        <v>2173.62</v>
      </c>
      <c r="BB657" s="390">
        <v>891.36</v>
      </c>
      <c r="BC657" s="390">
        <v>860.72</v>
      </c>
      <c r="BD657" s="390">
        <v>1699.83</v>
      </c>
      <c r="BE657" s="390">
        <v>1134.04</v>
      </c>
      <c r="BF657" s="390">
        <v>2338035</v>
      </c>
      <c r="BG657" s="390">
        <f t="shared" si="625"/>
        <v>4837.9799999999996</v>
      </c>
      <c r="BH657" s="390">
        <v>9186</v>
      </c>
      <c r="BI657" s="390">
        <v>3559.09</v>
      </c>
      <c r="BJ657" s="390">
        <v>6295.55</v>
      </c>
      <c r="BK657" s="390">
        <f t="shared" si="626"/>
        <v>934101.09</v>
      </c>
      <c r="BL657" s="391" t="str">
        <f t="shared" si="627"/>
        <v xml:space="preserve"> </v>
      </c>
      <c r="BM657" s="391" t="e">
        <f t="shared" si="628"/>
        <v>#DIV/0!</v>
      </c>
      <c r="BN657" s="391" t="e">
        <f t="shared" si="629"/>
        <v>#DIV/0!</v>
      </c>
      <c r="BO657" s="391" t="e">
        <f t="shared" si="630"/>
        <v>#DIV/0!</v>
      </c>
      <c r="BP657" s="391" t="e">
        <f t="shared" si="631"/>
        <v>#DIV/0!</v>
      </c>
      <c r="BQ657" s="391" t="e">
        <f t="shared" si="632"/>
        <v>#DIV/0!</v>
      </c>
      <c r="BR657" s="391" t="e">
        <f t="shared" si="633"/>
        <v>#DIV/0!</v>
      </c>
      <c r="BS657" s="391" t="str">
        <f t="shared" si="634"/>
        <v xml:space="preserve"> </v>
      </c>
      <c r="BT657" s="391" t="e">
        <f t="shared" si="635"/>
        <v>#DIV/0!</v>
      </c>
      <c r="BU657" s="391" t="e">
        <f t="shared" si="636"/>
        <v>#DIV/0!</v>
      </c>
      <c r="BV657" s="391" t="e">
        <f t="shared" si="637"/>
        <v>#DIV/0!</v>
      </c>
      <c r="BW657" s="391" t="str">
        <f t="shared" si="638"/>
        <v xml:space="preserve"> </v>
      </c>
      <c r="BY657" s="388">
        <f t="shared" si="639"/>
        <v>2.5124762523314583</v>
      </c>
      <c r="BZ657" s="392">
        <f t="shared" si="640"/>
        <v>0.74400039145093044</v>
      </c>
      <c r="CA657" s="393">
        <f t="shared" si="641"/>
        <v>4125.2795887662987</v>
      </c>
      <c r="CB657" s="390">
        <f t="shared" si="642"/>
        <v>5055.6899999999996</v>
      </c>
      <c r="CC657" s="18" t="str">
        <f t="shared" si="643"/>
        <v xml:space="preserve"> </v>
      </c>
      <c r="CD657" s="418">
        <f>CA657-CB657</f>
        <v>-930.41041123370087</v>
      </c>
    </row>
    <row r="658" spans="1:82" s="26" customFormat="1" ht="9" customHeight="1">
      <c r="A658" s="151">
        <v>247</v>
      </c>
      <c r="B658" s="354" t="s">
        <v>875</v>
      </c>
      <c r="C658" s="361">
        <v>3077.1</v>
      </c>
      <c r="D658" s="396"/>
      <c r="E658" s="361"/>
      <c r="F658" s="361"/>
      <c r="G658" s="184">
        <f t="shared" si="650"/>
        <v>3528956.75</v>
      </c>
      <c r="H658" s="361">
        <f t="shared" si="651"/>
        <v>0</v>
      </c>
      <c r="I658" s="190">
        <v>0</v>
      </c>
      <c r="J658" s="190">
        <v>0</v>
      </c>
      <c r="K658" s="190">
        <v>0</v>
      </c>
      <c r="L658" s="190">
        <v>0</v>
      </c>
      <c r="M658" s="190">
        <v>0</v>
      </c>
      <c r="N658" s="361">
        <v>0</v>
      </c>
      <c r="O658" s="361">
        <v>0</v>
      </c>
      <c r="P658" s="361">
        <v>0</v>
      </c>
      <c r="Q658" s="361">
        <v>0</v>
      </c>
      <c r="R658" s="361">
        <v>0</v>
      </c>
      <c r="S658" s="361">
        <v>0</v>
      </c>
      <c r="T658" s="103">
        <v>0</v>
      </c>
      <c r="U658" s="361">
        <v>0</v>
      </c>
      <c r="V658" s="361" t="s">
        <v>975</v>
      </c>
      <c r="W658" s="22">
        <v>1014</v>
      </c>
      <c r="X658" s="361">
        <v>3429290.28</v>
      </c>
      <c r="Y658" s="380">
        <v>0</v>
      </c>
      <c r="Z658" s="380">
        <v>0</v>
      </c>
      <c r="AA658" s="380">
        <v>0</v>
      </c>
      <c r="AB658" s="380">
        <v>0</v>
      </c>
      <c r="AC658" s="380">
        <v>0</v>
      </c>
      <c r="AD658" s="380">
        <v>0</v>
      </c>
      <c r="AE658" s="380">
        <v>0</v>
      </c>
      <c r="AF658" s="380">
        <v>0</v>
      </c>
      <c r="AG658" s="380">
        <v>0</v>
      </c>
      <c r="AH658" s="380">
        <v>0</v>
      </c>
      <c r="AI658" s="380">
        <v>0</v>
      </c>
      <c r="AJ658" s="380">
        <v>76895.88</v>
      </c>
      <c r="AK658" s="380">
        <v>22770.59</v>
      </c>
      <c r="AL658" s="380">
        <v>0</v>
      </c>
      <c r="AN658" s="390">
        <f>I658/'Приложение 1.1'!I656</f>
        <v>0</v>
      </c>
      <c r="AO658" s="390" t="e">
        <f t="shared" si="615"/>
        <v>#DIV/0!</v>
      </c>
      <c r="AP658" s="390" t="e">
        <f t="shared" si="616"/>
        <v>#DIV/0!</v>
      </c>
      <c r="AQ658" s="390" t="e">
        <f t="shared" si="617"/>
        <v>#DIV/0!</v>
      </c>
      <c r="AR658" s="390" t="e">
        <f t="shared" si="618"/>
        <v>#DIV/0!</v>
      </c>
      <c r="AS658" s="390" t="e">
        <f t="shared" si="619"/>
        <v>#DIV/0!</v>
      </c>
      <c r="AT658" s="390" t="e">
        <f t="shared" si="620"/>
        <v>#DIV/0!</v>
      </c>
      <c r="AU658" s="390">
        <f t="shared" si="621"/>
        <v>3381.9430769230767</v>
      </c>
      <c r="AV658" s="390" t="e">
        <f t="shared" si="622"/>
        <v>#DIV/0!</v>
      </c>
      <c r="AW658" s="390" t="e">
        <f t="shared" si="623"/>
        <v>#DIV/0!</v>
      </c>
      <c r="AX658" s="390" t="e">
        <f t="shared" si="624"/>
        <v>#DIV/0!</v>
      </c>
      <c r="AY658" s="390">
        <f>AI658/'Приложение 1.1'!J656</f>
        <v>0</v>
      </c>
      <c r="AZ658" s="390">
        <v>766.59</v>
      </c>
      <c r="BA658" s="390">
        <v>2173.62</v>
      </c>
      <c r="BB658" s="390">
        <v>891.36</v>
      </c>
      <c r="BC658" s="390">
        <v>860.72</v>
      </c>
      <c r="BD658" s="390">
        <v>1699.83</v>
      </c>
      <c r="BE658" s="390">
        <v>1134.04</v>
      </c>
      <c r="BF658" s="390">
        <v>2338035</v>
      </c>
      <c r="BG658" s="390">
        <f t="shared" si="625"/>
        <v>4837.9799999999996</v>
      </c>
      <c r="BH658" s="390">
        <v>9186</v>
      </c>
      <c r="BI658" s="390">
        <v>3559.09</v>
      </c>
      <c r="BJ658" s="390">
        <v>6295.55</v>
      </c>
      <c r="BK658" s="390">
        <f t="shared" si="626"/>
        <v>934101.09</v>
      </c>
      <c r="BL658" s="391" t="str">
        <f t="shared" si="627"/>
        <v xml:space="preserve"> </v>
      </c>
      <c r="BM658" s="391" t="e">
        <f t="shared" si="628"/>
        <v>#DIV/0!</v>
      </c>
      <c r="BN658" s="391" t="e">
        <f t="shared" si="629"/>
        <v>#DIV/0!</v>
      </c>
      <c r="BO658" s="391" t="e">
        <f t="shared" si="630"/>
        <v>#DIV/0!</v>
      </c>
      <c r="BP658" s="391" t="e">
        <f t="shared" si="631"/>
        <v>#DIV/0!</v>
      </c>
      <c r="BQ658" s="391" t="e">
        <f t="shared" si="632"/>
        <v>#DIV/0!</v>
      </c>
      <c r="BR658" s="391" t="e">
        <f t="shared" si="633"/>
        <v>#DIV/0!</v>
      </c>
      <c r="BS658" s="391" t="str">
        <f t="shared" si="634"/>
        <v xml:space="preserve"> </v>
      </c>
      <c r="BT658" s="391" t="e">
        <f t="shared" si="635"/>
        <v>#DIV/0!</v>
      </c>
      <c r="BU658" s="391" t="e">
        <f t="shared" si="636"/>
        <v>#DIV/0!</v>
      </c>
      <c r="BV658" s="391" t="e">
        <f t="shared" si="637"/>
        <v>#DIV/0!</v>
      </c>
      <c r="BW658" s="391" t="str">
        <f t="shared" si="638"/>
        <v xml:space="preserve"> </v>
      </c>
      <c r="BY658" s="388">
        <f t="shared" si="639"/>
        <v>2.1789975181758745</v>
      </c>
      <c r="BZ658" s="392">
        <f t="shared" si="640"/>
        <v>0.64524990282184669</v>
      </c>
      <c r="CA658" s="393">
        <f t="shared" si="641"/>
        <v>3480.2334812623276</v>
      </c>
      <c r="CB658" s="390">
        <f t="shared" si="642"/>
        <v>5055.6899999999996</v>
      </c>
      <c r="CC658" s="18" t="str">
        <f t="shared" si="643"/>
        <v xml:space="preserve"> </v>
      </c>
    </row>
    <row r="659" spans="1:82" s="26" customFormat="1" ht="9" customHeight="1">
      <c r="A659" s="151">
        <v>248</v>
      </c>
      <c r="B659" s="354" t="s">
        <v>876</v>
      </c>
      <c r="C659" s="361">
        <v>3071.76</v>
      </c>
      <c r="D659" s="396"/>
      <c r="E659" s="361"/>
      <c r="F659" s="361"/>
      <c r="G659" s="184">
        <f t="shared" si="650"/>
        <v>3788551.34</v>
      </c>
      <c r="H659" s="361">
        <f t="shared" si="651"/>
        <v>0</v>
      </c>
      <c r="I659" s="190">
        <v>0</v>
      </c>
      <c r="J659" s="190">
        <v>0</v>
      </c>
      <c r="K659" s="190">
        <v>0</v>
      </c>
      <c r="L659" s="190">
        <v>0</v>
      </c>
      <c r="M659" s="190">
        <v>0</v>
      </c>
      <c r="N659" s="361">
        <v>0</v>
      </c>
      <c r="O659" s="361">
        <v>0</v>
      </c>
      <c r="P659" s="361">
        <v>0</v>
      </c>
      <c r="Q659" s="361">
        <v>0</v>
      </c>
      <c r="R659" s="361">
        <v>0</v>
      </c>
      <c r="S659" s="361">
        <v>0</v>
      </c>
      <c r="T659" s="103">
        <v>0</v>
      </c>
      <c r="U659" s="361">
        <v>0</v>
      </c>
      <c r="V659" s="361" t="s">
        <v>975</v>
      </c>
      <c r="W659" s="22">
        <v>1040</v>
      </c>
      <c r="X659" s="361">
        <v>3634374</v>
      </c>
      <c r="Y659" s="380">
        <v>0</v>
      </c>
      <c r="Z659" s="380">
        <v>0</v>
      </c>
      <c r="AA659" s="380">
        <v>0</v>
      </c>
      <c r="AB659" s="380">
        <v>0</v>
      </c>
      <c r="AC659" s="380">
        <v>0</v>
      </c>
      <c r="AD659" s="380">
        <v>0</v>
      </c>
      <c r="AE659" s="380">
        <v>0</v>
      </c>
      <c r="AF659" s="380">
        <v>0</v>
      </c>
      <c r="AG659" s="380">
        <v>0</v>
      </c>
      <c r="AH659" s="380">
        <v>0</v>
      </c>
      <c r="AI659" s="380">
        <v>0</v>
      </c>
      <c r="AJ659" s="380">
        <v>102784.89</v>
      </c>
      <c r="AK659" s="380">
        <v>51392.45</v>
      </c>
      <c r="AL659" s="380">
        <v>0</v>
      </c>
      <c r="AN659" s="390">
        <f>I659/'Приложение 1.1'!I657</f>
        <v>0</v>
      </c>
      <c r="AO659" s="390" t="e">
        <f t="shared" si="615"/>
        <v>#DIV/0!</v>
      </c>
      <c r="AP659" s="390" t="e">
        <f t="shared" si="616"/>
        <v>#DIV/0!</v>
      </c>
      <c r="AQ659" s="390" t="e">
        <f t="shared" si="617"/>
        <v>#DIV/0!</v>
      </c>
      <c r="AR659" s="390" t="e">
        <f t="shared" si="618"/>
        <v>#DIV/0!</v>
      </c>
      <c r="AS659" s="390" t="e">
        <f t="shared" si="619"/>
        <v>#DIV/0!</v>
      </c>
      <c r="AT659" s="390" t="e">
        <f t="shared" si="620"/>
        <v>#DIV/0!</v>
      </c>
      <c r="AU659" s="390">
        <f t="shared" si="621"/>
        <v>3494.5903846153847</v>
      </c>
      <c r="AV659" s="390" t="e">
        <f t="shared" si="622"/>
        <v>#DIV/0!</v>
      </c>
      <c r="AW659" s="390" t="e">
        <f t="shared" si="623"/>
        <v>#DIV/0!</v>
      </c>
      <c r="AX659" s="390" t="e">
        <f t="shared" si="624"/>
        <v>#DIV/0!</v>
      </c>
      <c r="AY659" s="390">
        <f>AI659/'Приложение 1.1'!J657</f>
        <v>0</v>
      </c>
      <c r="AZ659" s="390">
        <v>766.59</v>
      </c>
      <c r="BA659" s="390">
        <v>2173.62</v>
      </c>
      <c r="BB659" s="390">
        <v>891.36</v>
      </c>
      <c r="BC659" s="390">
        <v>860.72</v>
      </c>
      <c r="BD659" s="390">
        <v>1699.83</v>
      </c>
      <c r="BE659" s="390">
        <v>1134.04</v>
      </c>
      <c r="BF659" s="390">
        <v>2338035</v>
      </c>
      <c r="BG659" s="390">
        <f t="shared" si="625"/>
        <v>4837.9799999999996</v>
      </c>
      <c r="BH659" s="390">
        <v>9186</v>
      </c>
      <c r="BI659" s="390">
        <v>3559.09</v>
      </c>
      <c r="BJ659" s="390">
        <v>6295.55</v>
      </c>
      <c r="BK659" s="390">
        <f t="shared" si="626"/>
        <v>934101.09</v>
      </c>
      <c r="BL659" s="391" t="str">
        <f t="shared" si="627"/>
        <v xml:space="preserve"> </v>
      </c>
      <c r="BM659" s="391" t="e">
        <f t="shared" si="628"/>
        <v>#DIV/0!</v>
      </c>
      <c r="BN659" s="391" t="e">
        <f t="shared" si="629"/>
        <v>#DIV/0!</v>
      </c>
      <c r="BO659" s="391" t="e">
        <f t="shared" si="630"/>
        <v>#DIV/0!</v>
      </c>
      <c r="BP659" s="391" t="e">
        <f t="shared" si="631"/>
        <v>#DIV/0!</v>
      </c>
      <c r="BQ659" s="391" t="e">
        <f t="shared" si="632"/>
        <v>#DIV/0!</v>
      </c>
      <c r="BR659" s="391" t="e">
        <f t="shared" si="633"/>
        <v>#DIV/0!</v>
      </c>
      <c r="BS659" s="391" t="str">
        <f t="shared" si="634"/>
        <v xml:space="preserve"> </v>
      </c>
      <c r="BT659" s="391" t="e">
        <f t="shared" si="635"/>
        <v>#DIV/0!</v>
      </c>
      <c r="BU659" s="391" t="e">
        <f t="shared" si="636"/>
        <v>#DIV/0!</v>
      </c>
      <c r="BV659" s="391" t="e">
        <f t="shared" si="637"/>
        <v>#DIV/0!</v>
      </c>
      <c r="BW659" s="391" t="str">
        <f t="shared" si="638"/>
        <v xml:space="preserve"> </v>
      </c>
      <c r="BY659" s="388">
        <f t="shared" si="639"/>
        <v>2.7130393856560486</v>
      </c>
      <c r="BZ659" s="392">
        <f t="shared" si="640"/>
        <v>1.3565198248045913</v>
      </c>
      <c r="CA659" s="393">
        <f t="shared" si="641"/>
        <v>3642.8378269230766</v>
      </c>
      <c r="CB659" s="390">
        <f t="shared" si="642"/>
        <v>5055.6899999999996</v>
      </c>
      <c r="CC659" s="18" t="str">
        <f t="shared" si="643"/>
        <v xml:space="preserve"> </v>
      </c>
    </row>
    <row r="660" spans="1:82" s="26" customFormat="1" ht="36.75" customHeight="1">
      <c r="A660" s="518" t="s">
        <v>329</v>
      </c>
      <c r="B660" s="518"/>
      <c r="C660" s="153">
        <f>SUM(C654:C659)</f>
        <v>18114.36</v>
      </c>
      <c r="D660" s="153"/>
      <c r="E660" s="361"/>
      <c r="F660" s="361"/>
      <c r="G660" s="153">
        <f>SUM(G654:G659)</f>
        <v>21603442.080000002</v>
      </c>
      <c r="H660" s="153">
        <f t="shared" ref="H660:AL660" si="652">SUM(H654:H659)</f>
        <v>0</v>
      </c>
      <c r="I660" s="153">
        <f t="shared" si="652"/>
        <v>0</v>
      </c>
      <c r="J660" s="153">
        <f t="shared" si="652"/>
        <v>0</v>
      </c>
      <c r="K660" s="153">
        <f t="shared" si="652"/>
        <v>0</v>
      </c>
      <c r="L660" s="153">
        <f t="shared" si="652"/>
        <v>0</v>
      </c>
      <c r="M660" s="153">
        <f t="shared" si="652"/>
        <v>0</v>
      </c>
      <c r="N660" s="153">
        <f t="shared" si="652"/>
        <v>0</v>
      </c>
      <c r="O660" s="153">
        <f t="shared" si="652"/>
        <v>0</v>
      </c>
      <c r="P660" s="153">
        <f t="shared" si="652"/>
        <v>0</v>
      </c>
      <c r="Q660" s="153">
        <f t="shared" si="652"/>
        <v>0</v>
      </c>
      <c r="R660" s="153">
        <f t="shared" si="652"/>
        <v>0</v>
      </c>
      <c r="S660" s="153">
        <f t="shared" si="652"/>
        <v>0</v>
      </c>
      <c r="T660" s="154">
        <f t="shared" si="652"/>
        <v>0</v>
      </c>
      <c r="U660" s="153">
        <f t="shared" si="652"/>
        <v>0</v>
      </c>
      <c r="V660" s="361" t="s">
        <v>388</v>
      </c>
      <c r="W660" s="153">
        <f t="shared" si="652"/>
        <v>5713.9</v>
      </c>
      <c r="X660" s="153">
        <f t="shared" si="652"/>
        <v>20796828.23</v>
      </c>
      <c r="Y660" s="153">
        <f t="shared" si="652"/>
        <v>0</v>
      </c>
      <c r="Z660" s="153">
        <f t="shared" si="652"/>
        <v>0</v>
      </c>
      <c r="AA660" s="153">
        <f t="shared" si="652"/>
        <v>0</v>
      </c>
      <c r="AB660" s="153">
        <f t="shared" si="652"/>
        <v>0</v>
      </c>
      <c r="AC660" s="153">
        <f t="shared" si="652"/>
        <v>0</v>
      </c>
      <c r="AD660" s="153">
        <f t="shared" si="652"/>
        <v>0</v>
      </c>
      <c r="AE660" s="153">
        <f t="shared" si="652"/>
        <v>0</v>
      </c>
      <c r="AF660" s="153">
        <f t="shared" si="652"/>
        <v>0</v>
      </c>
      <c r="AG660" s="153">
        <f t="shared" si="652"/>
        <v>0</v>
      </c>
      <c r="AH660" s="153">
        <f t="shared" si="652"/>
        <v>0</v>
      </c>
      <c r="AI660" s="153">
        <f t="shared" si="652"/>
        <v>0</v>
      </c>
      <c r="AJ660" s="153">
        <f t="shared" si="652"/>
        <v>566143.15</v>
      </c>
      <c r="AK660" s="153">
        <f t="shared" si="652"/>
        <v>240470.7</v>
      </c>
      <c r="AL660" s="153">
        <f t="shared" si="652"/>
        <v>0</v>
      </c>
      <c r="AN660" s="390">
        <f>I660/'Приложение 1.1'!I658</f>
        <v>0</v>
      </c>
      <c r="AO660" s="390" t="e">
        <f t="shared" si="615"/>
        <v>#DIV/0!</v>
      </c>
      <c r="AP660" s="390" t="e">
        <f t="shared" si="616"/>
        <v>#DIV/0!</v>
      </c>
      <c r="AQ660" s="390" t="e">
        <f t="shared" si="617"/>
        <v>#DIV/0!</v>
      </c>
      <c r="AR660" s="390" t="e">
        <f t="shared" si="618"/>
        <v>#DIV/0!</v>
      </c>
      <c r="AS660" s="390" t="e">
        <f t="shared" si="619"/>
        <v>#DIV/0!</v>
      </c>
      <c r="AT660" s="390" t="e">
        <f t="shared" si="620"/>
        <v>#DIV/0!</v>
      </c>
      <c r="AU660" s="390">
        <f t="shared" si="621"/>
        <v>3639.6906193668074</v>
      </c>
      <c r="AV660" s="390" t="e">
        <f t="shared" si="622"/>
        <v>#DIV/0!</v>
      </c>
      <c r="AW660" s="390" t="e">
        <f t="shared" si="623"/>
        <v>#DIV/0!</v>
      </c>
      <c r="AX660" s="390" t="e">
        <f t="shared" si="624"/>
        <v>#DIV/0!</v>
      </c>
      <c r="AY660" s="390">
        <f>AI660/'Приложение 1.1'!J658</f>
        <v>0</v>
      </c>
      <c r="AZ660" s="390">
        <v>766.59</v>
      </c>
      <c r="BA660" s="390">
        <v>2173.62</v>
      </c>
      <c r="BB660" s="390">
        <v>891.36</v>
      </c>
      <c r="BC660" s="390">
        <v>860.72</v>
      </c>
      <c r="BD660" s="390">
        <v>1699.83</v>
      </c>
      <c r="BE660" s="390">
        <v>1134.04</v>
      </c>
      <c r="BF660" s="390">
        <v>2338035</v>
      </c>
      <c r="BG660" s="390">
        <f t="shared" si="625"/>
        <v>4644</v>
      </c>
      <c r="BH660" s="390">
        <v>9186</v>
      </c>
      <c r="BI660" s="390">
        <v>3559.09</v>
      </c>
      <c r="BJ660" s="390">
        <v>6295.55</v>
      </c>
      <c r="BK660" s="390">
        <f t="shared" si="626"/>
        <v>934101.09</v>
      </c>
      <c r="BL660" s="391" t="str">
        <f t="shared" si="627"/>
        <v xml:space="preserve"> </v>
      </c>
      <c r="BM660" s="391" t="e">
        <f t="shared" si="628"/>
        <v>#DIV/0!</v>
      </c>
      <c r="BN660" s="391" t="e">
        <f t="shared" si="629"/>
        <v>#DIV/0!</v>
      </c>
      <c r="BO660" s="391" t="e">
        <f t="shared" si="630"/>
        <v>#DIV/0!</v>
      </c>
      <c r="BP660" s="391" t="e">
        <f t="shared" si="631"/>
        <v>#DIV/0!</v>
      </c>
      <c r="BQ660" s="391" t="e">
        <f t="shared" si="632"/>
        <v>#DIV/0!</v>
      </c>
      <c r="BR660" s="391" t="e">
        <f t="shared" si="633"/>
        <v>#DIV/0!</v>
      </c>
      <c r="BS660" s="391" t="str">
        <f t="shared" si="634"/>
        <v xml:space="preserve"> </v>
      </c>
      <c r="BT660" s="391" t="e">
        <f t="shared" si="635"/>
        <v>#DIV/0!</v>
      </c>
      <c r="BU660" s="391" t="e">
        <f t="shared" si="636"/>
        <v>#DIV/0!</v>
      </c>
      <c r="BV660" s="391" t="e">
        <f t="shared" si="637"/>
        <v>#DIV/0!</v>
      </c>
      <c r="BW660" s="391" t="str">
        <f t="shared" si="638"/>
        <v xml:space="preserve"> </v>
      </c>
      <c r="BY660" s="388">
        <f t="shared" si="639"/>
        <v>2.6206154922141924</v>
      </c>
      <c r="BZ660" s="392">
        <f t="shared" si="640"/>
        <v>1.1131128970536717</v>
      </c>
      <c r="CA660" s="393">
        <f t="shared" si="641"/>
        <v>3780.857571886103</v>
      </c>
      <c r="CB660" s="390">
        <f t="shared" si="642"/>
        <v>4852.9799999999996</v>
      </c>
      <c r="CC660" s="18" t="str">
        <f t="shared" si="643"/>
        <v xml:space="preserve"> </v>
      </c>
    </row>
    <row r="661" spans="1:82" s="26" customFormat="1" ht="13.5" customHeight="1">
      <c r="A661" s="519" t="s">
        <v>1184</v>
      </c>
      <c r="B661" s="520"/>
      <c r="C661" s="520"/>
      <c r="D661" s="520"/>
      <c r="E661" s="520"/>
      <c r="F661" s="520"/>
      <c r="G661" s="520"/>
      <c r="H661" s="520"/>
      <c r="I661" s="520"/>
      <c r="J661" s="520"/>
      <c r="K661" s="520"/>
      <c r="L661" s="520"/>
      <c r="M661" s="520"/>
      <c r="N661" s="520"/>
      <c r="O661" s="520"/>
      <c r="P661" s="520"/>
      <c r="Q661" s="520"/>
      <c r="R661" s="520"/>
      <c r="S661" s="520"/>
      <c r="T661" s="520"/>
      <c r="U661" s="520"/>
      <c r="V661" s="520"/>
      <c r="W661" s="520"/>
      <c r="X661" s="520"/>
      <c r="Y661" s="520"/>
      <c r="Z661" s="520"/>
      <c r="AA661" s="520"/>
      <c r="AB661" s="520"/>
      <c r="AC661" s="520"/>
      <c r="AD661" s="520"/>
      <c r="AE661" s="520"/>
      <c r="AF661" s="520"/>
      <c r="AG661" s="520"/>
      <c r="AH661" s="520"/>
      <c r="AI661" s="520"/>
      <c r="AJ661" s="520"/>
      <c r="AK661" s="520"/>
      <c r="AL661" s="521"/>
      <c r="AN661" s="390" t="e">
        <f>I661/'Приложение 1.1'!I659</f>
        <v>#DIV/0!</v>
      </c>
      <c r="AO661" s="390" t="e">
        <f t="shared" si="615"/>
        <v>#DIV/0!</v>
      </c>
      <c r="AP661" s="390" t="e">
        <f t="shared" si="616"/>
        <v>#DIV/0!</v>
      </c>
      <c r="AQ661" s="390" t="e">
        <f t="shared" si="617"/>
        <v>#DIV/0!</v>
      </c>
      <c r="AR661" s="390" t="e">
        <f t="shared" si="618"/>
        <v>#DIV/0!</v>
      </c>
      <c r="AS661" s="390" t="e">
        <f t="shared" si="619"/>
        <v>#DIV/0!</v>
      </c>
      <c r="AT661" s="390" t="e">
        <f t="shared" si="620"/>
        <v>#DIV/0!</v>
      </c>
      <c r="AU661" s="390" t="e">
        <f t="shared" si="621"/>
        <v>#DIV/0!</v>
      </c>
      <c r="AV661" s="390" t="e">
        <f t="shared" si="622"/>
        <v>#DIV/0!</v>
      </c>
      <c r="AW661" s="390" t="e">
        <f t="shared" si="623"/>
        <v>#DIV/0!</v>
      </c>
      <c r="AX661" s="390" t="e">
        <f t="shared" si="624"/>
        <v>#DIV/0!</v>
      </c>
      <c r="AY661" s="390" t="e">
        <f>AI661/'Приложение 1.1'!J659</f>
        <v>#DIV/0!</v>
      </c>
      <c r="AZ661" s="390">
        <v>766.59</v>
      </c>
      <c r="BA661" s="390">
        <v>2173.62</v>
      </c>
      <c r="BB661" s="390">
        <v>891.36</v>
      </c>
      <c r="BC661" s="390">
        <v>860.72</v>
      </c>
      <c r="BD661" s="390">
        <v>1699.83</v>
      </c>
      <c r="BE661" s="390">
        <v>1134.04</v>
      </c>
      <c r="BF661" s="390">
        <v>2338035</v>
      </c>
      <c r="BG661" s="390">
        <f t="shared" si="625"/>
        <v>4644</v>
      </c>
      <c r="BH661" s="390">
        <v>9186</v>
      </c>
      <c r="BI661" s="390">
        <v>3559.09</v>
      </c>
      <c r="BJ661" s="390">
        <v>6295.55</v>
      </c>
      <c r="BK661" s="390">
        <f t="shared" si="626"/>
        <v>934101.09</v>
      </c>
      <c r="BL661" s="391" t="e">
        <f t="shared" si="627"/>
        <v>#DIV/0!</v>
      </c>
      <c r="BM661" s="391" t="e">
        <f t="shared" si="628"/>
        <v>#DIV/0!</v>
      </c>
      <c r="BN661" s="391" t="e">
        <f t="shared" si="629"/>
        <v>#DIV/0!</v>
      </c>
      <c r="BO661" s="391" t="e">
        <f t="shared" si="630"/>
        <v>#DIV/0!</v>
      </c>
      <c r="BP661" s="391" t="e">
        <f t="shared" si="631"/>
        <v>#DIV/0!</v>
      </c>
      <c r="BQ661" s="391" t="e">
        <f t="shared" si="632"/>
        <v>#DIV/0!</v>
      </c>
      <c r="BR661" s="391" t="e">
        <f t="shared" si="633"/>
        <v>#DIV/0!</v>
      </c>
      <c r="BS661" s="391" t="e">
        <f t="shared" si="634"/>
        <v>#DIV/0!</v>
      </c>
      <c r="BT661" s="391" t="e">
        <f t="shared" si="635"/>
        <v>#DIV/0!</v>
      </c>
      <c r="BU661" s="391" t="e">
        <f t="shared" si="636"/>
        <v>#DIV/0!</v>
      </c>
      <c r="BV661" s="391" t="e">
        <f t="shared" si="637"/>
        <v>#DIV/0!</v>
      </c>
      <c r="BW661" s="391" t="e">
        <f t="shared" si="638"/>
        <v>#DIV/0!</v>
      </c>
      <c r="BY661" s="388" t="e">
        <f t="shared" si="639"/>
        <v>#DIV/0!</v>
      </c>
      <c r="BZ661" s="392" t="e">
        <f t="shared" si="640"/>
        <v>#DIV/0!</v>
      </c>
      <c r="CA661" s="393" t="e">
        <f t="shared" si="641"/>
        <v>#DIV/0!</v>
      </c>
      <c r="CB661" s="390">
        <f t="shared" si="642"/>
        <v>4852.9799999999996</v>
      </c>
      <c r="CC661" s="18" t="e">
        <f t="shared" si="643"/>
        <v>#DIV/0!</v>
      </c>
    </row>
    <row r="662" spans="1:82" s="26" customFormat="1" ht="9.75" customHeight="1">
      <c r="A662" s="151">
        <v>249</v>
      </c>
      <c r="B662" s="373" t="s">
        <v>1185</v>
      </c>
      <c r="C662" s="153"/>
      <c r="D662" s="153"/>
      <c r="E662" s="361"/>
      <c r="F662" s="361"/>
      <c r="G662" s="184">
        <f t="shared" ref="G662" si="653">ROUND(X662+AJ662+AK662,2)</f>
        <v>3451204.11</v>
      </c>
      <c r="H662" s="361">
        <f t="shared" ref="H662" si="654">I662+K662+M662+O662+Q662+S662</f>
        <v>0</v>
      </c>
      <c r="I662" s="190">
        <v>0</v>
      </c>
      <c r="J662" s="190">
        <v>0</v>
      </c>
      <c r="K662" s="190">
        <v>0</v>
      </c>
      <c r="L662" s="190">
        <v>0</v>
      </c>
      <c r="M662" s="190">
        <v>0</v>
      </c>
      <c r="N662" s="361">
        <v>0</v>
      </c>
      <c r="O662" s="361">
        <v>0</v>
      </c>
      <c r="P662" s="361">
        <v>0</v>
      </c>
      <c r="Q662" s="361">
        <v>0</v>
      </c>
      <c r="R662" s="361">
        <v>0</v>
      </c>
      <c r="S662" s="361">
        <v>0</v>
      </c>
      <c r="T662" s="103">
        <v>0</v>
      </c>
      <c r="U662" s="361">
        <v>0</v>
      </c>
      <c r="V662" s="361" t="s">
        <v>976</v>
      </c>
      <c r="W662" s="22">
        <v>735.79</v>
      </c>
      <c r="X662" s="361">
        <v>3272454</v>
      </c>
      <c r="Y662" s="380">
        <v>0</v>
      </c>
      <c r="Z662" s="380">
        <v>0</v>
      </c>
      <c r="AA662" s="380">
        <v>0</v>
      </c>
      <c r="AB662" s="380">
        <v>0</v>
      </c>
      <c r="AC662" s="380">
        <v>0</v>
      </c>
      <c r="AD662" s="380">
        <v>0</v>
      </c>
      <c r="AE662" s="380">
        <v>0</v>
      </c>
      <c r="AF662" s="380">
        <v>0</v>
      </c>
      <c r="AG662" s="380">
        <v>0</v>
      </c>
      <c r="AH662" s="380">
        <v>0</v>
      </c>
      <c r="AI662" s="380">
        <v>0</v>
      </c>
      <c r="AJ662" s="380">
        <v>118967.46</v>
      </c>
      <c r="AK662" s="380">
        <v>59782.65</v>
      </c>
      <c r="AL662" s="380">
        <v>0</v>
      </c>
      <c r="AN662" s="390">
        <f>I662/'Приложение 1.1'!I660</f>
        <v>0</v>
      </c>
      <c r="AO662" s="390" t="e">
        <f t="shared" si="615"/>
        <v>#DIV/0!</v>
      </c>
      <c r="AP662" s="390" t="e">
        <f t="shared" si="616"/>
        <v>#DIV/0!</v>
      </c>
      <c r="AQ662" s="390" t="e">
        <f t="shared" si="617"/>
        <v>#DIV/0!</v>
      </c>
      <c r="AR662" s="390" t="e">
        <f t="shared" si="618"/>
        <v>#DIV/0!</v>
      </c>
      <c r="AS662" s="390" t="e">
        <f t="shared" si="619"/>
        <v>#DIV/0!</v>
      </c>
      <c r="AT662" s="390" t="e">
        <f t="shared" si="620"/>
        <v>#DIV/0!</v>
      </c>
      <c r="AU662" s="390">
        <f t="shared" si="621"/>
        <v>4447.5380203590703</v>
      </c>
      <c r="AV662" s="390" t="e">
        <f t="shared" si="622"/>
        <v>#DIV/0!</v>
      </c>
      <c r="AW662" s="390" t="e">
        <f t="shared" si="623"/>
        <v>#DIV/0!</v>
      </c>
      <c r="AX662" s="390" t="e">
        <f t="shared" si="624"/>
        <v>#DIV/0!</v>
      </c>
      <c r="AY662" s="390">
        <f>AI662/'Приложение 1.1'!J660</f>
        <v>0</v>
      </c>
      <c r="AZ662" s="390">
        <v>766.59</v>
      </c>
      <c r="BA662" s="390">
        <v>2173.62</v>
      </c>
      <c r="BB662" s="390">
        <v>891.36</v>
      </c>
      <c r="BC662" s="390">
        <v>860.72</v>
      </c>
      <c r="BD662" s="390">
        <v>1699.83</v>
      </c>
      <c r="BE662" s="390">
        <v>1134.04</v>
      </c>
      <c r="BF662" s="390">
        <v>2338035</v>
      </c>
      <c r="BG662" s="390">
        <f t="shared" si="625"/>
        <v>4644</v>
      </c>
      <c r="BH662" s="390">
        <v>9186</v>
      </c>
      <c r="BI662" s="390">
        <v>3559.09</v>
      </c>
      <c r="BJ662" s="390">
        <v>6295.55</v>
      </c>
      <c r="BK662" s="390">
        <f t="shared" si="626"/>
        <v>934101.09</v>
      </c>
      <c r="BL662" s="391" t="str">
        <f t="shared" si="627"/>
        <v xml:space="preserve"> </v>
      </c>
      <c r="BM662" s="391" t="e">
        <f t="shared" si="628"/>
        <v>#DIV/0!</v>
      </c>
      <c r="BN662" s="391" t="e">
        <f t="shared" si="629"/>
        <v>#DIV/0!</v>
      </c>
      <c r="BO662" s="391" t="e">
        <f t="shared" si="630"/>
        <v>#DIV/0!</v>
      </c>
      <c r="BP662" s="391" t="e">
        <f t="shared" si="631"/>
        <v>#DIV/0!</v>
      </c>
      <c r="BQ662" s="391" t="e">
        <f t="shared" si="632"/>
        <v>#DIV/0!</v>
      </c>
      <c r="BR662" s="391" t="e">
        <f t="shared" si="633"/>
        <v>#DIV/0!</v>
      </c>
      <c r="BS662" s="391" t="str">
        <f t="shared" si="634"/>
        <v xml:space="preserve"> </v>
      </c>
      <c r="BT662" s="391" t="e">
        <f t="shared" si="635"/>
        <v>#DIV/0!</v>
      </c>
      <c r="BU662" s="391" t="e">
        <f t="shared" si="636"/>
        <v>#DIV/0!</v>
      </c>
      <c r="BV662" s="391" t="e">
        <f t="shared" si="637"/>
        <v>#DIV/0!</v>
      </c>
      <c r="BW662" s="391" t="str">
        <f t="shared" si="638"/>
        <v xml:space="preserve"> </v>
      </c>
      <c r="BY662" s="388">
        <f t="shared" si="639"/>
        <v>3.4471290659189675</v>
      </c>
      <c r="BZ662" s="392">
        <f t="shared" si="640"/>
        <v>1.7322258578325582</v>
      </c>
      <c r="CA662" s="393">
        <f t="shared" si="641"/>
        <v>4690.4743337093469</v>
      </c>
      <c r="CB662" s="390">
        <f t="shared" si="642"/>
        <v>4852.9799999999996</v>
      </c>
      <c r="CC662" s="18" t="str">
        <f t="shared" si="643"/>
        <v xml:space="preserve"> </v>
      </c>
    </row>
    <row r="663" spans="1:82" s="26" customFormat="1" ht="22.5" customHeight="1">
      <c r="A663" s="518" t="s">
        <v>398</v>
      </c>
      <c r="B663" s="518"/>
      <c r="C663" s="153"/>
      <c r="D663" s="153"/>
      <c r="E663" s="361"/>
      <c r="F663" s="361"/>
      <c r="G663" s="153">
        <f>SUM(G662)</f>
        <v>3451204.11</v>
      </c>
      <c r="H663" s="153">
        <f t="shared" ref="H663:W663" si="655">SUM(H662)</f>
        <v>0</v>
      </c>
      <c r="I663" s="153">
        <f t="shared" si="655"/>
        <v>0</v>
      </c>
      <c r="J663" s="153">
        <f t="shared" si="655"/>
        <v>0</v>
      </c>
      <c r="K663" s="153">
        <f t="shared" si="655"/>
        <v>0</v>
      </c>
      <c r="L663" s="153">
        <f t="shared" si="655"/>
        <v>0</v>
      </c>
      <c r="M663" s="153">
        <f t="shared" si="655"/>
        <v>0</v>
      </c>
      <c r="N663" s="153">
        <f t="shared" si="655"/>
        <v>0</v>
      </c>
      <c r="O663" s="153">
        <f t="shared" si="655"/>
        <v>0</v>
      </c>
      <c r="P663" s="153">
        <f t="shared" si="655"/>
        <v>0</v>
      </c>
      <c r="Q663" s="153">
        <f t="shared" si="655"/>
        <v>0</v>
      </c>
      <c r="R663" s="153">
        <f t="shared" si="655"/>
        <v>0</v>
      </c>
      <c r="S663" s="153">
        <f t="shared" si="655"/>
        <v>0</v>
      </c>
      <c r="T663" s="103">
        <f t="shared" si="655"/>
        <v>0</v>
      </c>
      <c r="U663" s="153">
        <f t="shared" si="655"/>
        <v>0</v>
      </c>
      <c r="V663" s="361" t="s">
        <v>388</v>
      </c>
      <c r="W663" s="153">
        <f t="shared" si="655"/>
        <v>735.79</v>
      </c>
      <c r="X663" s="153">
        <f t="shared" ref="X663" si="656">SUM(X662)</f>
        <v>3272454</v>
      </c>
      <c r="Y663" s="153">
        <f t="shared" ref="Y663" si="657">SUM(Y662)</f>
        <v>0</v>
      </c>
      <c r="Z663" s="153">
        <f t="shared" ref="Z663" si="658">SUM(Z662)</f>
        <v>0</v>
      </c>
      <c r="AA663" s="153">
        <f t="shared" ref="AA663" si="659">SUM(AA662)</f>
        <v>0</v>
      </c>
      <c r="AB663" s="153">
        <f t="shared" ref="AB663" si="660">SUM(AB662)</f>
        <v>0</v>
      </c>
      <c r="AC663" s="153">
        <f t="shared" ref="AC663" si="661">SUM(AC662)</f>
        <v>0</v>
      </c>
      <c r="AD663" s="153">
        <f t="shared" ref="AD663" si="662">SUM(AD662)</f>
        <v>0</v>
      </c>
      <c r="AE663" s="153">
        <f t="shared" ref="AE663" si="663">SUM(AE662)</f>
        <v>0</v>
      </c>
      <c r="AF663" s="153">
        <f t="shared" ref="AF663" si="664">SUM(AF662)</f>
        <v>0</v>
      </c>
      <c r="AG663" s="153">
        <f t="shared" ref="AG663" si="665">SUM(AG662)</f>
        <v>0</v>
      </c>
      <c r="AH663" s="153">
        <f t="shared" ref="AH663" si="666">SUM(AH662)</f>
        <v>0</v>
      </c>
      <c r="AI663" s="153">
        <f t="shared" ref="AI663" si="667">SUM(AI662)</f>
        <v>0</v>
      </c>
      <c r="AJ663" s="153">
        <f t="shared" ref="AJ663" si="668">SUM(AJ662)</f>
        <v>118967.46</v>
      </c>
      <c r="AK663" s="153">
        <f t="shared" ref="AK663" si="669">SUM(AK662)</f>
        <v>59782.65</v>
      </c>
      <c r="AL663" s="153">
        <f t="shared" ref="AL663" si="670">SUM(AL662)</f>
        <v>0</v>
      </c>
      <c r="AN663" s="390">
        <f>I663/'Приложение 1.1'!I661</f>
        <v>0</v>
      </c>
      <c r="AO663" s="390" t="e">
        <f t="shared" si="615"/>
        <v>#DIV/0!</v>
      </c>
      <c r="AP663" s="390" t="e">
        <f t="shared" si="616"/>
        <v>#DIV/0!</v>
      </c>
      <c r="AQ663" s="390" t="e">
        <f t="shared" si="617"/>
        <v>#DIV/0!</v>
      </c>
      <c r="AR663" s="390" t="e">
        <f t="shared" si="618"/>
        <v>#DIV/0!</v>
      </c>
      <c r="AS663" s="390" t="e">
        <f t="shared" si="619"/>
        <v>#DIV/0!</v>
      </c>
      <c r="AT663" s="390" t="e">
        <f t="shared" si="620"/>
        <v>#DIV/0!</v>
      </c>
      <c r="AU663" s="390">
        <f t="shared" si="621"/>
        <v>4447.5380203590703</v>
      </c>
      <c r="AV663" s="390" t="e">
        <f t="shared" si="622"/>
        <v>#DIV/0!</v>
      </c>
      <c r="AW663" s="390" t="e">
        <f t="shared" si="623"/>
        <v>#DIV/0!</v>
      </c>
      <c r="AX663" s="390" t="e">
        <f t="shared" si="624"/>
        <v>#DIV/0!</v>
      </c>
      <c r="AY663" s="390">
        <f>AI663/'Приложение 1.1'!J661</f>
        <v>0</v>
      </c>
      <c r="AZ663" s="390">
        <v>766.59</v>
      </c>
      <c r="BA663" s="390">
        <v>2173.62</v>
      </c>
      <c r="BB663" s="390">
        <v>891.36</v>
      </c>
      <c r="BC663" s="390">
        <v>860.72</v>
      </c>
      <c r="BD663" s="390">
        <v>1699.83</v>
      </c>
      <c r="BE663" s="390">
        <v>1134.04</v>
      </c>
      <c r="BF663" s="390">
        <v>2338035</v>
      </c>
      <c r="BG663" s="390">
        <f t="shared" si="625"/>
        <v>4644</v>
      </c>
      <c r="BH663" s="390">
        <v>9186</v>
      </c>
      <c r="BI663" s="390">
        <v>3559.09</v>
      </c>
      <c r="BJ663" s="390">
        <v>6295.55</v>
      </c>
      <c r="BK663" s="390">
        <f t="shared" si="626"/>
        <v>934101.09</v>
      </c>
      <c r="BL663" s="391" t="str">
        <f t="shared" si="627"/>
        <v xml:space="preserve"> </v>
      </c>
      <c r="BM663" s="391" t="e">
        <f t="shared" si="628"/>
        <v>#DIV/0!</v>
      </c>
      <c r="BN663" s="391" t="e">
        <f t="shared" si="629"/>
        <v>#DIV/0!</v>
      </c>
      <c r="BO663" s="391" t="e">
        <f t="shared" si="630"/>
        <v>#DIV/0!</v>
      </c>
      <c r="BP663" s="391" t="e">
        <f t="shared" si="631"/>
        <v>#DIV/0!</v>
      </c>
      <c r="BQ663" s="391" t="e">
        <f t="shared" si="632"/>
        <v>#DIV/0!</v>
      </c>
      <c r="BR663" s="391" t="e">
        <f t="shared" si="633"/>
        <v>#DIV/0!</v>
      </c>
      <c r="BS663" s="391" t="str">
        <f t="shared" si="634"/>
        <v xml:space="preserve"> </v>
      </c>
      <c r="BT663" s="391" t="e">
        <f t="shared" si="635"/>
        <v>#DIV/0!</v>
      </c>
      <c r="BU663" s="391" t="e">
        <f t="shared" si="636"/>
        <v>#DIV/0!</v>
      </c>
      <c r="BV663" s="391" t="e">
        <f t="shared" si="637"/>
        <v>#DIV/0!</v>
      </c>
      <c r="BW663" s="391" t="str">
        <f t="shared" si="638"/>
        <v xml:space="preserve"> </v>
      </c>
      <c r="BY663" s="388">
        <f t="shared" si="639"/>
        <v>3.4471290659189675</v>
      </c>
      <c r="BZ663" s="392">
        <f t="shared" si="640"/>
        <v>1.7322258578325582</v>
      </c>
      <c r="CA663" s="393">
        <f t="shared" si="641"/>
        <v>4690.4743337093469</v>
      </c>
      <c r="CB663" s="390">
        <f t="shared" si="642"/>
        <v>4852.9799999999996</v>
      </c>
      <c r="CC663" s="18" t="str">
        <f t="shared" si="643"/>
        <v xml:space="preserve"> </v>
      </c>
    </row>
    <row r="664" spans="1:82" s="26" customFormat="1" ht="11.25" customHeight="1">
      <c r="A664" s="433" t="s">
        <v>402</v>
      </c>
      <c r="B664" s="434"/>
      <c r="C664" s="434"/>
      <c r="D664" s="434"/>
      <c r="E664" s="434"/>
      <c r="F664" s="434"/>
      <c r="G664" s="434"/>
      <c r="H664" s="434"/>
      <c r="I664" s="434"/>
      <c r="J664" s="434"/>
      <c r="K664" s="434"/>
      <c r="L664" s="434"/>
      <c r="M664" s="434"/>
      <c r="N664" s="434"/>
      <c r="O664" s="434"/>
      <c r="P664" s="434"/>
      <c r="Q664" s="434"/>
      <c r="R664" s="434"/>
      <c r="S664" s="434"/>
      <c r="T664" s="434"/>
      <c r="U664" s="434"/>
      <c r="V664" s="434"/>
      <c r="W664" s="434"/>
      <c r="X664" s="434"/>
      <c r="Y664" s="434"/>
      <c r="Z664" s="434"/>
      <c r="AA664" s="434"/>
      <c r="AB664" s="434"/>
      <c r="AC664" s="434"/>
      <c r="AD664" s="434"/>
      <c r="AE664" s="434"/>
      <c r="AF664" s="434"/>
      <c r="AG664" s="434"/>
      <c r="AH664" s="434"/>
      <c r="AI664" s="434"/>
      <c r="AJ664" s="434"/>
      <c r="AK664" s="434"/>
      <c r="AL664" s="435"/>
      <c r="AN664" s="390" t="e">
        <f>I664/'Приложение 1.1'!I662</f>
        <v>#DIV/0!</v>
      </c>
      <c r="AO664" s="390" t="e">
        <f t="shared" si="615"/>
        <v>#DIV/0!</v>
      </c>
      <c r="AP664" s="390" t="e">
        <f t="shared" si="616"/>
        <v>#DIV/0!</v>
      </c>
      <c r="AQ664" s="390" t="e">
        <f t="shared" si="617"/>
        <v>#DIV/0!</v>
      </c>
      <c r="AR664" s="390" t="e">
        <f t="shared" si="618"/>
        <v>#DIV/0!</v>
      </c>
      <c r="AS664" s="390" t="e">
        <f t="shared" si="619"/>
        <v>#DIV/0!</v>
      </c>
      <c r="AT664" s="390" t="e">
        <f t="shared" si="620"/>
        <v>#DIV/0!</v>
      </c>
      <c r="AU664" s="390" t="e">
        <f t="shared" si="621"/>
        <v>#DIV/0!</v>
      </c>
      <c r="AV664" s="390" t="e">
        <f t="shared" si="622"/>
        <v>#DIV/0!</v>
      </c>
      <c r="AW664" s="390" t="e">
        <f t="shared" si="623"/>
        <v>#DIV/0!</v>
      </c>
      <c r="AX664" s="390" t="e">
        <f t="shared" si="624"/>
        <v>#DIV/0!</v>
      </c>
      <c r="AY664" s="390" t="e">
        <f>AI664/'Приложение 1.1'!J662</f>
        <v>#DIV/0!</v>
      </c>
      <c r="AZ664" s="390">
        <v>766.59</v>
      </c>
      <c r="BA664" s="390">
        <v>2173.62</v>
      </c>
      <c r="BB664" s="390">
        <v>891.36</v>
      </c>
      <c r="BC664" s="390">
        <v>860.72</v>
      </c>
      <c r="BD664" s="390">
        <v>1699.83</v>
      </c>
      <c r="BE664" s="390">
        <v>1134.04</v>
      </c>
      <c r="BF664" s="390">
        <v>2338035</v>
      </c>
      <c r="BG664" s="390">
        <f t="shared" si="625"/>
        <v>4644</v>
      </c>
      <c r="BH664" s="390">
        <v>9186</v>
      </c>
      <c r="BI664" s="390">
        <v>3559.09</v>
      </c>
      <c r="BJ664" s="390">
        <v>6295.55</v>
      </c>
      <c r="BK664" s="390">
        <f t="shared" si="626"/>
        <v>934101.09</v>
      </c>
      <c r="BL664" s="391" t="e">
        <f t="shared" si="627"/>
        <v>#DIV/0!</v>
      </c>
      <c r="BM664" s="391" t="e">
        <f t="shared" si="628"/>
        <v>#DIV/0!</v>
      </c>
      <c r="BN664" s="391" t="e">
        <f t="shared" si="629"/>
        <v>#DIV/0!</v>
      </c>
      <c r="BO664" s="391" t="e">
        <f t="shared" si="630"/>
        <v>#DIV/0!</v>
      </c>
      <c r="BP664" s="391" t="e">
        <f t="shared" si="631"/>
        <v>#DIV/0!</v>
      </c>
      <c r="BQ664" s="391" t="e">
        <f t="shared" si="632"/>
        <v>#DIV/0!</v>
      </c>
      <c r="BR664" s="391" t="e">
        <f t="shared" si="633"/>
        <v>#DIV/0!</v>
      </c>
      <c r="BS664" s="391" t="e">
        <f t="shared" si="634"/>
        <v>#DIV/0!</v>
      </c>
      <c r="BT664" s="391" t="e">
        <f t="shared" si="635"/>
        <v>#DIV/0!</v>
      </c>
      <c r="BU664" s="391" t="e">
        <f t="shared" si="636"/>
        <v>#DIV/0!</v>
      </c>
      <c r="BV664" s="391" t="e">
        <f t="shared" si="637"/>
        <v>#DIV/0!</v>
      </c>
      <c r="BW664" s="391" t="e">
        <f t="shared" si="638"/>
        <v>#DIV/0!</v>
      </c>
      <c r="BY664" s="388" t="e">
        <f t="shared" si="639"/>
        <v>#DIV/0!</v>
      </c>
      <c r="BZ664" s="392" t="e">
        <f t="shared" si="640"/>
        <v>#DIV/0!</v>
      </c>
      <c r="CA664" s="393" t="e">
        <f t="shared" si="641"/>
        <v>#DIV/0!</v>
      </c>
      <c r="CB664" s="390">
        <f t="shared" si="642"/>
        <v>4852.9799999999996</v>
      </c>
      <c r="CC664" s="18" t="e">
        <f t="shared" si="643"/>
        <v>#DIV/0!</v>
      </c>
    </row>
    <row r="665" spans="1:82" s="26" customFormat="1" ht="9" customHeight="1">
      <c r="A665" s="368">
        <v>250</v>
      </c>
      <c r="B665" s="354" t="s">
        <v>883</v>
      </c>
      <c r="C665" s="361">
        <v>536.67999999999995</v>
      </c>
      <c r="D665" s="396"/>
      <c r="E665" s="361"/>
      <c r="F665" s="361"/>
      <c r="G665" s="184">
        <f>ROUND(X665+AJ665+AK665,2)</f>
        <v>1999324.23</v>
      </c>
      <c r="H665" s="361">
        <f>I665+K665+M665+O665+Q665+S665</f>
        <v>0</v>
      </c>
      <c r="I665" s="190">
        <v>0</v>
      </c>
      <c r="J665" s="190">
        <v>0</v>
      </c>
      <c r="K665" s="190">
        <v>0</v>
      </c>
      <c r="L665" s="190">
        <v>0</v>
      </c>
      <c r="M665" s="190">
        <v>0</v>
      </c>
      <c r="N665" s="361">
        <v>0</v>
      </c>
      <c r="O665" s="361">
        <v>0</v>
      </c>
      <c r="P665" s="361">
        <v>0</v>
      </c>
      <c r="Q665" s="361">
        <v>0</v>
      </c>
      <c r="R665" s="361">
        <v>0</v>
      </c>
      <c r="S665" s="361">
        <v>0</v>
      </c>
      <c r="T665" s="103">
        <v>0</v>
      </c>
      <c r="U665" s="361">
        <v>0</v>
      </c>
      <c r="V665" s="269" t="s">
        <v>976</v>
      </c>
      <c r="W665" s="22">
        <v>508</v>
      </c>
      <c r="X665" s="361">
        <v>1921282.1</v>
      </c>
      <c r="Y665" s="380">
        <v>0</v>
      </c>
      <c r="Z665" s="380">
        <v>0</v>
      </c>
      <c r="AA665" s="380">
        <v>0</v>
      </c>
      <c r="AB665" s="380">
        <v>0</v>
      </c>
      <c r="AC665" s="380">
        <v>0</v>
      </c>
      <c r="AD665" s="380">
        <v>0</v>
      </c>
      <c r="AE665" s="380">
        <v>0</v>
      </c>
      <c r="AF665" s="380">
        <v>0</v>
      </c>
      <c r="AG665" s="380">
        <v>0</v>
      </c>
      <c r="AH665" s="380">
        <v>0</v>
      </c>
      <c r="AI665" s="380">
        <v>0</v>
      </c>
      <c r="AJ665" s="380">
        <v>54302.04</v>
      </c>
      <c r="AK665" s="380">
        <v>23740.09</v>
      </c>
      <c r="AL665" s="380">
        <v>0</v>
      </c>
      <c r="AN665" s="390">
        <f>I665/'Приложение 1.1'!I663</f>
        <v>0</v>
      </c>
      <c r="AO665" s="390" t="e">
        <f t="shared" si="615"/>
        <v>#DIV/0!</v>
      </c>
      <c r="AP665" s="390" t="e">
        <f t="shared" si="616"/>
        <v>#DIV/0!</v>
      </c>
      <c r="AQ665" s="390" t="e">
        <f t="shared" si="617"/>
        <v>#DIV/0!</v>
      </c>
      <c r="AR665" s="390" t="e">
        <f t="shared" si="618"/>
        <v>#DIV/0!</v>
      </c>
      <c r="AS665" s="390" t="e">
        <f t="shared" si="619"/>
        <v>#DIV/0!</v>
      </c>
      <c r="AT665" s="390" t="e">
        <f t="shared" si="620"/>
        <v>#DIV/0!</v>
      </c>
      <c r="AU665" s="390">
        <f t="shared" si="621"/>
        <v>3782.051377952756</v>
      </c>
      <c r="AV665" s="390" t="e">
        <f t="shared" si="622"/>
        <v>#DIV/0!</v>
      </c>
      <c r="AW665" s="390" t="e">
        <f t="shared" si="623"/>
        <v>#DIV/0!</v>
      </c>
      <c r="AX665" s="390" t="e">
        <f t="shared" si="624"/>
        <v>#DIV/0!</v>
      </c>
      <c r="AY665" s="390">
        <f>AI665/'Приложение 1.1'!J663</f>
        <v>0</v>
      </c>
      <c r="AZ665" s="390">
        <v>766.59</v>
      </c>
      <c r="BA665" s="390">
        <v>2173.62</v>
      </c>
      <c r="BB665" s="390">
        <v>891.36</v>
      </c>
      <c r="BC665" s="390">
        <v>860.72</v>
      </c>
      <c r="BD665" s="390">
        <v>1699.83</v>
      </c>
      <c r="BE665" s="390">
        <v>1134.04</v>
      </c>
      <c r="BF665" s="390">
        <v>2338035</v>
      </c>
      <c r="BG665" s="390">
        <f t="shared" si="625"/>
        <v>4644</v>
      </c>
      <c r="BH665" s="390">
        <v>9186</v>
      </c>
      <c r="BI665" s="390">
        <v>3559.09</v>
      </c>
      <c r="BJ665" s="390">
        <v>6295.55</v>
      </c>
      <c r="BK665" s="390">
        <f t="shared" si="626"/>
        <v>934101.09</v>
      </c>
      <c r="BL665" s="391" t="str">
        <f t="shared" si="627"/>
        <v xml:space="preserve"> </v>
      </c>
      <c r="BM665" s="391" t="e">
        <f t="shared" si="628"/>
        <v>#DIV/0!</v>
      </c>
      <c r="BN665" s="391" t="e">
        <f t="shared" si="629"/>
        <v>#DIV/0!</v>
      </c>
      <c r="BO665" s="391" t="e">
        <f t="shared" si="630"/>
        <v>#DIV/0!</v>
      </c>
      <c r="BP665" s="391" t="e">
        <f t="shared" si="631"/>
        <v>#DIV/0!</v>
      </c>
      <c r="BQ665" s="391" t="e">
        <f t="shared" si="632"/>
        <v>#DIV/0!</v>
      </c>
      <c r="BR665" s="391" t="e">
        <f t="shared" si="633"/>
        <v>#DIV/0!</v>
      </c>
      <c r="BS665" s="391" t="str">
        <f t="shared" si="634"/>
        <v xml:space="preserve"> </v>
      </c>
      <c r="BT665" s="391" t="e">
        <f t="shared" si="635"/>
        <v>#DIV/0!</v>
      </c>
      <c r="BU665" s="391" t="e">
        <f t="shared" si="636"/>
        <v>#DIV/0!</v>
      </c>
      <c r="BV665" s="391" t="e">
        <f t="shared" si="637"/>
        <v>#DIV/0!</v>
      </c>
      <c r="BW665" s="391" t="str">
        <f t="shared" si="638"/>
        <v xml:space="preserve"> </v>
      </c>
      <c r="BY665" s="388">
        <f t="shared" si="639"/>
        <v>2.7160197023171175</v>
      </c>
      <c r="BZ665" s="392">
        <f t="shared" si="640"/>
        <v>1.1874057065771668</v>
      </c>
      <c r="CA665" s="393">
        <f t="shared" si="641"/>
        <v>3935.6776181102364</v>
      </c>
      <c r="CB665" s="390">
        <f t="shared" si="642"/>
        <v>4852.9799999999996</v>
      </c>
      <c r="CC665" s="18" t="str">
        <f t="shared" si="643"/>
        <v xml:space="preserve"> </v>
      </c>
    </row>
    <row r="666" spans="1:82" s="26" customFormat="1" ht="36.75" customHeight="1">
      <c r="A666" s="514" t="s">
        <v>403</v>
      </c>
      <c r="B666" s="514"/>
      <c r="C666" s="361">
        <f>SUM(C665)</f>
        <v>536.67999999999995</v>
      </c>
      <c r="D666" s="275"/>
      <c r="E666" s="361"/>
      <c r="F666" s="361"/>
      <c r="G666" s="361">
        <f>SUM(G665)</f>
        <v>1999324.23</v>
      </c>
      <c r="H666" s="361">
        <f t="shared" ref="H666:AL666" si="671">SUM(H665)</f>
        <v>0</v>
      </c>
      <c r="I666" s="361">
        <f t="shared" si="671"/>
        <v>0</v>
      </c>
      <c r="J666" s="361">
        <f t="shared" si="671"/>
        <v>0</v>
      </c>
      <c r="K666" s="361">
        <f t="shared" si="671"/>
        <v>0</v>
      </c>
      <c r="L666" s="361">
        <f t="shared" si="671"/>
        <v>0</v>
      </c>
      <c r="M666" s="361">
        <f t="shared" si="671"/>
        <v>0</v>
      </c>
      <c r="N666" s="361">
        <f t="shared" si="671"/>
        <v>0</v>
      </c>
      <c r="O666" s="361">
        <f t="shared" si="671"/>
        <v>0</v>
      </c>
      <c r="P666" s="361">
        <f t="shared" si="671"/>
        <v>0</v>
      </c>
      <c r="Q666" s="361">
        <f t="shared" si="671"/>
        <v>0</v>
      </c>
      <c r="R666" s="361">
        <f t="shared" si="671"/>
        <v>0</v>
      </c>
      <c r="S666" s="361">
        <f t="shared" si="671"/>
        <v>0</v>
      </c>
      <c r="T666" s="103">
        <f t="shared" si="671"/>
        <v>0</v>
      </c>
      <c r="U666" s="361">
        <f t="shared" si="671"/>
        <v>0</v>
      </c>
      <c r="V666" s="361" t="s">
        <v>388</v>
      </c>
      <c r="W666" s="361">
        <f t="shared" si="671"/>
        <v>508</v>
      </c>
      <c r="X666" s="361">
        <f t="shared" si="671"/>
        <v>1921282.1</v>
      </c>
      <c r="Y666" s="361">
        <f t="shared" si="671"/>
        <v>0</v>
      </c>
      <c r="Z666" s="361">
        <f t="shared" si="671"/>
        <v>0</v>
      </c>
      <c r="AA666" s="361">
        <f t="shared" si="671"/>
        <v>0</v>
      </c>
      <c r="AB666" s="361">
        <f t="shared" si="671"/>
        <v>0</v>
      </c>
      <c r="AC666" s="361">
        <f t="shared" si="671"/>
        <v>0</v>
      </c>
      <c r="AD666" s="361">
        <f t="shared" si="671"/>
        <v>0</v>
      </c>
      <c r="AE666" s="361">
        <f t="shared" si="671"/>
        <v>0</v>
      </c>
      <c r="AF666" s="361">
        <f t="shared" si="671"/>
        <v>0</v>
      </c>
      <c r="AG666" s="361">
        <f t="shared" si="671"/>
        <v>0</v>
      </c>
      <c r="AH666" s="361">
        <f t="shared" si="671"/>
        <v>0</v>
      </c>
      <c r="AI666" s="361">
        <f t="shared" si="671"/>
        <v>0</v>
      </c>
      <c r="AJ666" s="361">
        <f t="shared" si="671"/>
        <v>54302.04</v>
      </c>
      <c r="AK666" s="361">
        <f t="shared" si="671"/>
        <v>23740.09</v>
      </c>
      <c r="AL666" s="361">
        <f t="shared" si="671"/>
        <v>0</v>
      </c>
      <c r="AN666" s="390">
        <f>I666/'Приложение 1.1'!I664</f>
        <v>0</v>
      </c>
      <c r="AO666" s="390" t="e">
        <f t="shared" si="615"/>
        <v>#DIV/0!</v>
      </c>
      <c r="AP666" s="390" t="e">
        <f t="shared" si="616"/>
        <v>#DIV/0!</v>
      </c>
      <c r="AQ666" s="390" t="e">
        <f t="shared" si="617"/>
        <v>#DIV/0!</v>
      </c>
      <c r="AR666" s="390" t="e">
        <f t="shared" si="618"/>
        <v>#DIV/0!</v>
      </c>
      <c r="AS666" s="390" t="e">
        <f t="shared" si="619"/>
        <v>#DIV/0!</v>
      </c>
      <c r="AT666" s="390" t="e">
        <f t="shared" si="620"/>
        <v>#DIV/0!</v>
      </c>
      <c r="AU666" s="390">
        <f t="shared" si="621"/>
        <v>3782.051377952756</v>
      </c>
      <c r="AV666" s="390" t="e">
        <f t="shared" si="622"/>
        <v>#DIV/0!</v>
      </c>
      <c r="AW666" s="390" t="e">
        <f t="shared" si="623"/>
        <v>#DIV/0!</v>
      </c>
      <c r="AX666" s="390" t="e">
        <f t="shared" si="624"/>
        <v>#DIV/0!</v>
      </c>
      <c r="AY666" s="390">
        <f>AI666/'Приложение 1.1'!J664</f>
        <v>0</v>
      </c>
      <c r="AZ666" s="390">
        <v>766.59</v>
      </c>
      <c r="BA666" s="390">
        <v>2173.62</v>
      </c>
      <c r="BB666" s="390">
        <v>891.36</v>
      </c>
      <c r="BC666" s="390">
        <v>860.72</v>
      </c>
      <c r="BD666" s="390">
        <v>1699.83</v>
      </c>
      <c r="BE666" s="390">
        <v>1134.04</v>
      </c>
      <c r="BF666" s="390">
        <v>2338035</v>
      </c>
      <c r="BG666" s="390">
        <f t="shared" si="625"/>
        <v>4644</v>
      </c>
      <c r="BH666" s="390">
        <v>9186</v>
      </c>
      <c r="BI666" s="390">
        <v>3559.09</v>
      </c>
      <c r="BJ666" s="390">
        <v>6295.55</v>
      </c>
      <c r="BK666" s="390">
        <f t="shared" si="626"/>
        <v>934101.09</v>
      </c>
      <c r="BL666" s="391" t="str">
        <f t="shared" si="627"/>
        <v xml:space="preserve"> </v>
      </c>
      <c r="BM666" s="391" t="e">
        <f t="shared" si="628"/>
        <v>#DIV/0!</v>
      </c>
      <c r="BN666" s="391" t="e">
        <f t="shared" si="629"/>
        <v>#DIV/0!</v>
      </c>
      <c r="BO666" s="391" t="e">
        <f t="shared" si="630"/>
        <v>#DIV/0!</v>
      </c>
      <c r="BP666" s="391" t="e">
        <f t="shared" si="631"/>
        <v>#DIV/0!</v>
      </c>
      <c r="BQ666" s="391" t="e">
        <f t="shared" si="632"/>
        <v>#DIV/0!</v>
      </c>
      <c r="BR666" s="391" t="e">
        <f t="shared" si="633"/>
        <v>#DIV/0!</v>
      </c>
      <c r="BS666" s="391" t="str">
        <f t="shared" si="634"/>
        <v xml:space="preserve"> </v>
      </c>
      <c r="BT666" s="391" t="e">
        <f t="shared" si="635"/>
        <v>#DIV/0!</v>
      </c>
      <c r="BU666" s="391" t="e">
        <f t="shared" si="636"/>
        <v>#DIV/0!</v>
      </c>
      <c r="BV666" s="391" t="e">
        <f t="shared" si="637"/>
        <v>#DIV/0!</v>
      </c>
      <c r="BW666" s="391" t="str">
        <f t="shared" si="638"/>
        <v xml:space="preserve"> </v>
      </c>
      <c r="BY666" s="388">
        <f t="shared" si="639"/>
        <v>2.7160197023171175</v>
      </c>
      <c r="BZ666" s="392">
        <f t="shared" si="640"/>
        <v>1.1874057065771668</v>
      </c>
      <c r="CA666" s="393">
        <f t="shared" si="641"/>
        <v>3935.6776181102364</v>
      </c>
      <c r="CB666" s="390">
        <f t="shared" si="642"/>
        <v>4852.9799999999996</v>
      </c>
      <c r="CC666" s="18" t="str">
        <f t="shared" si="643"/>
        <v xml:space="preserve"> </v>
      </c>
    </row>
    <row r="667" spans="1:82" s="26" customFormat="1" ht="12.75" customHeight="1">
      <c r="A667" s="433" t="s">
        <v>424</v>
      </c>
      <c r="B667" s="434"/>
      <c r="C667" s="434"/>
      <c r="D667" s="434"/>
      <c r="E667" s="434"/>
      <c r="F667" s="434"/>
      <c r="G667" s="434"/>
      <c r="H667" s="434"/>
      <c r="I667" s="434"/>
      <c r="J667" s="434"/>
      <c r="K667" s="434"/>
      <c r="L667" s="434"/>
      <c r="M667" s="434"/>
      <c r="N667" s="434"/>
      <c r="O667" s="434"/>
      <c r="P667" s="434"/>
      <c r="Q667" s="434"/>
      <c r="R667" s="434"/>
      <c r="S667" s="434"/>
      <c r="T667" s="434"/>
      <c r="U667" s="434"/>
      <c r="V667" s="434"/>
      <c r="W667" s="434"/>
      <c r="X667" s="434"/>
      <c r="Y667" s="434"/>
      <c r="Z667" s="434"/>
      <c r="AA667" s="434"/>
      <c r="AB667" s="434"/>
      <c r="AC667" s="434"/>
      <c r="AD667" s="434"/>
      <c r="AE667" s="434"/>
      <c r="AF667" s="434"/>
      <c r="AG667" s="434"/>
      <c r="AH667" s="434"/>
      <c r="AI667" s="434"/>
      <c r="AJ667" s="434"/>
      <c r="AK667" s="434"/>
      <c r="AL667" s="435"/>
      <c r="AN667" s="390" t="e">
        <f>I667/'Приложение 1.1'!I665</f>
        <v>#DIV/0!</v>
      </c>
      <c r="AO667" s="390" t="e">
        <f t="shared" si="615"/>
        <v>#DIV/0!</v>
      </c>
      <c r="AP667" s="390" t="e">
        <f t="shared" si="616"/>
        <v>#DIV/0!</v>
      </c>
      <c r="AQ667" s="390" t="e">
        <f t="shared" si="617"/>
        <v>#DIV/0!</v>
      </c>
      <c r="AR667" s="390" t="e">
        <f t="shared" si="618"/>
        <v>#DIV/0!</v>
      </c>
      <c r="AS667" s="390" t="e">
        <f t="shared" si="619"/>
        <v>#DIV/0!</v>
      </c>
      <c r="AT667" s="390" t="e">
        <f t="shared" si="620"/>
        <v>#DIV/0!</v>
      </c>
      <c r="AU667" s="390" t="e">
        <f t="shared" si="621"/>
        <v>#DIV/0!</v>
      </c>
      <c r="AV667" s="390" t="e">
        <f t="shared" si="622"/>
        <v>#DIV/0!</v>
      </c>
      <c r="AW667" s="390" t="e">
        <f t="shared" si="623"/>
        <v>#DIV/0!</v>
      </c>
      <c r="AX667" s="390" t="e">
        <f t="shared" si="624"/>
        <v>#DIV/0!</v>
      </c>
      <c r="AY667" s="390" t="e">
        <f>AI667/'Приложение 1.1'!J665</f>
        <v>#DIV/0!</v>
      </c>
      <c r="AZ667" s="390">
        <v>766.59</v>
      </c>
      <c r="BA667" s="390">
        <v>2173.62</v>
      </c>
      <c r="BB667" s="390">
        <v>891.36</v>
      </c>
      <c r="BC667" s="390">
        <v>860.72</v>
      </c>
      <c r="BD667" s="390">
        <v>1699.83</v>
      </c>
      <c r="BE667" s="390">
        <v>1134.04</v>
      </c>
      <c r="BF667" s="390">
        <v>2338035</v>
      </c>
      <c r="BG667" s="390">
        <f t="shared" si="625"/>
        <v>4644</v>
      </c>
      <c r="BH667" s="390">
        <v>9186</v>
      </c>
      <c r="BI667" s="390">
        <v>3559.09</v>
      </c>
      <c r="BJ667" s="390">
        <v>6295.55</v>
      </c>
      <c r="BK667" s="390">
        <f t="shared" si="626"/>
        <v>934101.09</v>
      </c>
      <c r="BL667" s="391" t="e">
        <f t="shared" si="627"/>
        <v>#DIV/0!</v>
      </c>
      <c r="BM667" s="391" t="e">
        <f t="shared" si="628"/>
        <v>#DIV/0!</v>
      </c>
      <c r="BN667" s="391" t="e">
        <f t="shared" si="629"/>
        <v>#DIV/0!</v>
      </c>
      <c r="BO667" s="391" t="e">
        <f t="shared" si="630"/>
        <v>#DIV/0!</v>
      </c>
      <c r="BP667" s="391" t="e">
        <f t="shared" si="631"/>
        <v>#DIV/0!</v>
      </c>
      <c r="BQ667" s="391" t="e">
        <f t="shared" si="632"/>
        <v>#DIV/0!</v>
      </c>
      <c r="BR667" s="391" t="e">
        <f t="shared" si="633"/>
        <v>#DIV/0!</v>
      </c>
      <c r="BS667" s="391" t="e">
        <f t="shared" si="634"/>
        <v>#DIV/0!</v>
      </c>
      <c r="BT667" s="391" t="e">
        <f t="shared" si="635"/>
        <v>#DIV/0!</v>
      </c>
      <c r="BU667" s="391" t="e">
        <f t="shared" si="636"/>
        <v>#DIV/0!</v>
      </c>
      <c r="BV667" s="391" t="e">
        <f t="shared" si="637"/>
        <v>#DIV/0!</v>
      </c>
      <c r="BW667" s="391" t="e">
        <f t="shared" si="638"/>
        <v>#DIV/0!</v>
      </c>
      <c r="BY667" s="388" t="e">
        <f t="shared" si="639"/>
        <v>#DIV/0!</v>
      </c>
      <c r="BZ667" s="392" t="e">
        <f t="shared" si="640"/>
        <v>#DIV/0!</v>
      </c>
      <c r="CA667" s="393" t="e">
        <f t="shared" si="641"/>
        <v>#DIV/0!</v>
      </c>
      <c r="CB667" s="390">
        <f t="shared" si="642"/>
        <v>4852.9799999999996</v>
      </c>
      <c r="CC667" s="18" t="e">
        <f t="shared" si="643"/>
        <v>#DIV/0!</v>
      </c>
    </row>
    <row r="668" spans="1:82" s="26" customFormat="1" ht="9" customHeight="1">
      <c r="A668" s="368">
        <v>251</v>
      </c>
      <c r="B668" s="129" t="s">
        <v>890</v>
      </c>
      <c r="C668" s="361">
        <v>492</v>
      </c>
      <c r="D668" s="396"/>
      <c r="E668" s="361"/>
      <c r="F668" s="361"/>
      <c r="G668" s="184">
        <f t="shared" ref="G668:G674" si="672">ROUND(X668+AJ668+AK668,2)</f>
        <v>1877332.37</v>
      </c>
      <c r="H668" s="361">
        <f t="shared" ref="H668:H673" si="673">I668+K668+M668+O668+Q668+S668</f>
        <v>0</v>
      </c>
      <c r="I668" s="190">
        <v>0</v>
      </c>
      <c r="J668" s="190">
        <v>0</v>
      </c>
      <c r="K668" s="190">
        <v>0</v>
      </c>
      <c r="L668" s="190">
        <v>0</v>
      </c>
      <c r="M668" s="190">
        <v>0</v>
      </c>
      <c r="N668" s="361">
        <v>0</v>
      </c>
      <c r="O668" s="361">
        <v>0</v>
      </c>
      <c r="P668" s="361">
        <v>0</v>
      </c>
      <c r="Q668" s="361">
        <v>0</v>
      </c>
      <c r="R668" s="361">
        <v>0</v>
      </c>
      <c r="S668" s="361">
        <v>0</v>
      </c>
      <c r="T668" s="103">
        <v>0</v>
      </c>
      <c r="U668" s="361">
        <v>0</v>
      </c>
      <c r="V668" s="269" t="s">
        <v>976</v>
      </c>
      <c r="W668" s="380">
        <v>470</v>
      </c>
      <c r="X668" s="361">
        <v>1800085</v>
      </c>
      <c r="Y668" s="380">
        <v>0</v>
      </c>
      <c r="Z668" s="380">
        <v>0</v>
      </c>
      <c r="AA668" s="380">
        <v>0</v>
      </c>
      <c r="AB668" s="380">
        <v>0</v>
      </c>
      <c r="AC668" s="380">
        <v>0</v>
      </c>
      <c r="AD668" s="380">
        <v>0</v>
      </c>
      <c r="AE668" s="380">
        <v>0</v>
      </c>
      <c r="AF668" s="380">
        <v>0</v>
      </c>
      <c r="AG668" s="380">
        <v>0</v>
      </c>
      <c r="AH668" s="380">
        <v>0</v>
      </c>
      <c r="AI668" s="380">
        <v>0</v>
      </c>
      <c r="AJ668" s="380">
        <v>51498.239999999998</v>
      </c>
      <c r="AK668" s="380">
        <v>25749.13</v>
      </c>
      <c r="AL668" s="380">
        <v>0</v>
      </c>
      <c r="AN668" s="390">
        <f>I668/'Приложение 1.1'!I666</f>
        <v>0</v>
      </c>
      <c r="AO668" s="390" t="e">
        <f t="shared" si="615"/>
        <v>#DIV/0!</v>
      </c>
      <c r="AP668" s="390" t="e">
        <f t="shared" si="616"/>
        <v>#DIV/0!</v>
      </c>
      <c r="AQ668" s="390" t="e">
        <f t="shared" si="617"/>
        <v>#DIV/0!</v>
      </c>
      <c r="AR668" s="390" t="e">
        <f t="shared" si="618"/>
        <v>#DIV/0!</v>
      </c>
      <c r="AS668" s="390" t="e">
        <f t="shared" si="619"/>
        <v>#DIV/0!</v>
      </c>
      <c r="AT668" s="390" t="e">
        <f t="shared" si="620"/>
        <v>#DIV/0!</v>
      </c>
      <c r="AU668" s="390">
        <f t="shared" si="621"/>
        <v>3829.9680851063831</v>
      </c>
      <c r="AV668" s="390" t="e">
        <f t="shared" si="622"/>
        <v>#DIV/0!</v>
      </c>
      <c r="AW668" s="390" t="e">
        <f t="shared" si="623"/>
        <v>#DIV/0!</v>
      </c>
      <c r="AX668" s="390" t="e">
        <f t="shared" si="624"/>
        <v>#DIV/0!</v>
      </c>
      <c r="AY668" s="390">
        <f>AI668/'Приложение 1.1'!J666</f>
        <v>0</v>
      </c>
      <c r="AZ668" s="390">
        <v>766.59</v>
      </c>
      <c r="BA668" s="390">
        <v>2173.62</v>
      </c>
      <c r="BB668" s="390">
        <v>891.36</v>
      </c>
      <c r="BC668" s="390">
        <v>860.72</v>
      </c>
      <c r="BD668" s="390">
        <v>1699.83</v>
      </c>
      <c r="BE668" s="390">
        <v>1134.04</v>
      </c>
      <c r="BF668" s="390">
        <v>2338035</v>
      </c>
      <c r="BG668" s="390">
        <f t="shared" si="625"/>
        <v>4644</v>
      </c>
      <c r="BH668" s="390">
        <v>9186</v>
      </c>
      <c r="BI668" s="390">
        <v>3559.09</v>
      </c>
      <c r="BJ668" s="390">
        <v>6295.55</v>
      </c>
      <c r="BK668" s="390">
        <f t="shared" si="626"/>
        <v>934101.09</v>
      </c>
      <c r="BL668" s="391" t="str">
        <f t="shared" si="627"/>
        <v xml:space="preserve"> </v>
      </c>
      <c r="BM668" s="391" t="e">
        <f t="shared" si="628"/>
        <v>#DIV/0!</v>
      </c>
      <c r="BN668" s="391" t="e">
        <f t="shared" si="629"/>
        <v>#DIV/0!</v>
      </c>
      <c r="BO668" s="391" t="e">
        <f t="shared" si="630"/>
        <v>#DIV/0!</v>
      </c>
      <c r="BP668" s="391" t="e">
        <f t="shared" si="631"/>
        <v>#DIV/0!</v>
      </c>
      <c r="BQ668" s="391" t="e">
        <f t="shared" si="632"/>
        <v>#DIV/0!</v>
      </c>
      <c r="BR668" s="391" t="e">
        <f t="shared" si="633"/>
        <v>#DIV/0!</v>
      </c>
      <c r="BS668" s="391" t="str">
        <f t="shared" si="634"/>
        <v xml:space="preserve"> </v>
      </c>
      <c r="BT668" s="391" t="e">
        <f t="shared" si="635"/>
        <v>#DIV/0!</v>
      </c>
      <c r="BU668" s="391" t="e">
        <f t="shared" si="636"/>
        <v>#DIV/0!</v>
      </c>
      <c r="BV668" s="391" t="e">
        <f t="shared" si="637"/>
        <v>#DIV/0!</v>
      </c>
      <c r="BW668" s="391" t="str">
        <f t="shared" si="638"/>
        <v xml:space="preserve"> </v>
      </c>
      <c r="BY668" s="388">
        <f t="shared" si="639"/>
        <v>2.7431604985322866</v>
      </c>
      <c r="BZ668" s="392">
        <f t="shared" si="640"/>
        <v>1.3715807819368713</v>
      </c>
      <c r="CA668" s="393">
        <f t="shared" si="641"/>
        <v>3994.324191489362</v>
      </c>
      <c r="CB668" s="390">
        <f t="shared" si="642"/>
        <v>4852.9799999999996</v>
      </c>
      <c r="CC668" s="18" t="str">
        <f t="shared" si="643"/>
        <v xml:space="preserve"> </v>
      </c>
      <c r="CD668" s="418">
        <f>CA668-CB668</f>
        <v>-858.6558085106376</v>
      </c>
    </row>
    <row r="669" spans="1:82" s="26" customFormat="1" ht="9" customHeight="1">
      <c r="A669" s="368">
        <v>252</v>
      </c>
      <c r="B669" s="129" t="s">
        <v>891</v>
      </c>
      <c r="C669" s="361">
        <v>795.7</v>
      </c>
      <c r="D669" s="396"/>
      <c r="E669" s="361"/>
      <c r="F669" s="361"/>
      <c r="G669" s="184">
        <f t="shared" si="672"/>
        <v>3306571.1</v>
      </c>
      <c r="H669" s="361">
        <f t="shared" si="673"/>
        <v>0</v>
      </c>
      <c r="I669" s="190">
        <v>0</v>
      </c>
      <c r="J669" s="190">
        <v>0</v>
      </c>
      <c r="K669" s="190">
        <v>0</v>
      </c>
      <c r="L669" s="190">
        <v>0</v>
      </c>
      <c r="M669" s="190">
        <v>0</v>
      </c>
      <c r="N669" s="361">
        <v>0</v>
      </c>
      <c r="O669" s="361">
        <v>0</v>
      </c>
      <c r="P669" s="361">
        <v>0</v>
      </c>
      <c r="Q669" s="361">
        <v>0</v>
      </c>
      <c r="R669" s="361">
        <v>0</v>
      </c>
      <c r="S669" s="361">
        <v>0</v>
      </c>
      <c r="T669" s="103">
        <v>0</v>
      </c>
      <c r="U669" s="361">
        <v>0</v>
      </c>
      <c r="V669" s="269" t="s">
        <v>976</v>
      </c>
      <c r="W669" s="380">
        <v>873.2</v>
      </c>
      <c r="X669" s="361">
        <v>3194991.56</v>
      </c>
      <c r="Y669" s="380">
        <v>0</v>
      </c>
      <c r="Z669" s="380">
        <v>0</v>
      </c>
      <c r="AA669" s="380">
        <v>0</v>
      </c>
      <c r="AB669" s="380">
        <v>0</v>
      </c>
      <c r="AC669" s="380">
        <v>0</v>
      </c>
      <c r="AD669" s="380">
        <v>0</v>
      </c>
      <c r="AE669" s="380">
        <v>0</v>
      </c>
      <c r="AF669" s="380">
        <v>0</v>
      </c>
      <c r="AG669" s="380">
        <v>0</v>
      </c>
      <c r="AH669" s="380">
        <v>0</v>
      </c>
      <c r="AI669" s="380">
        <v>0</v>
      </c>
      <c r="AJ669" s="380">
        <v>74386.36</v>
      </c>
      <c r="AK669" s="380">
        <v>37193.18</v>
      </c>
      <c r="AL669" s="380">
        <v>0</v>
      </c>
      <c r="AN669" s="390">
        <f>I669/'Приложение 1.1'!I667</f>
        <v>0</v>
      </c>
      <c r="AO669" s="390" t="e">
        <f t="shared" si="615"/>
        <v>#DIV/0!</v>
      </c>
      <c r="AP669" s="390" t="e">
        <f t="shared" si="616"/>
        <v>#DIV/0!</v>
      </c>
      <c r="AQ669" s="390" t="e">
        <f t="shared" si="617"/>
        <v>#DIV/0!</v>
      </c>
      <c r="AR669" s="390" t="e">
        <f t="shared" si="618"/>
        <v>#DIV/0!</v>
      </c>
      <c r="AS669" s="390" t="e">
        <f t="shared" si="619"/>
        <v>#DIV/0!</v>
      </c>
      <c r="AT669" s="390" t="e">
        <f t="shared" si="620"/>
        <v>#DIV/0!</v>
      </c>
      <c r="AU669" s="390">
        <f t="shared" si="621"/>
        <v>3658.9459001374253</v>
      </c>
      <c r="AV669" s="390" t="e">
        <f t="shared" si="622"/>
        <v>#DIV/0!</v>
      </c>
      <c r="AW669" s="390" t="e">
        <f t="shared" si="623"/>
        <v>#DIV/0!</v>
      </c>
      <c r="AX669" s="390" t="e">
        <f t="shared" si="624"/>
        <v>#DIV/0!</v>
      </c>
      <c r="AY669" s="390">
        <f>AI669/'Приложение 1.1'!J667</f>
        <v>0</v>
      </c>
      <c r="AZ669" s="390">
        <v>766.59</v>
      </c>
      <c r="BA669" s="390">
        <v>2173.62</v>
      </c>
      <c r="BB669" s="390">
        <v>891.36</v>
      </c>
      <c r="BC669" s="390">
        <v>860.72</v>
      </c>
      <c r="BD669" s="390">
        <v>1699.83</v>
      </c>
      <c r="BE669" s="390">
        <v>1134.04</v>
      </c>
      <c r="BF669" s="390">
        <v>2338035</v>
      </c>
      <c r="BG669" s="390">
        <f t="shared" si="625"/>
        <v>4644</v>
      </c>
      <c r="BH669" s="390">
        <v>9186</v>
      </c>
      <c r="BI669" s="390">
        <v>3559.09</v>
      </c>
      <c r="BJ669" s="390">
        <v>6295.55</v>
      </c>
      <c r="BK669" s="390">
        <f t="shared" si="626"/>
        <v>934101.09</v>
      </c>
      <c r="BL669" s="391" t="str">
        <f t="shared" si="627"/>
        <v xml:space="preserve"> </v>
      </c>
      <c r="BM669" s="391" t="e">
        <f t="shared" si="628"/>
        <v>#DIV/0!</v>
      </c>
      <c r="BN669" s="391" t="e">
        <f t="shared" si="629"/>
        <v>#DIV/0!</v>
      </c>
      <c r="BO669" s="391" t="e">
        <f t="shared" si="630"/>
        <v>#DIV/0!</v>
      </c>
      <c r="BP669" s="391" t="e">
        <f t="shared" si="631"/>
        <v>#DIV/0!</v>
      </c>
      <c r="BQ669" s="391" t="e">
        <f t="shared" si="632"/>
        <v>#DIV/0!</v>
      </c>
      <c r="BR669" s="391" t="e">
        <f t="shared" si="633"/>
        <v>#DIV/0!</v>
      </c>
      <c r="BS669" s="391" t="str">
        <f t="shared" si="634"/>
        <v xml:space="preserve"> </v>
      </c>
      <c r="BT669" s="391" t="e">
        <f t="shared" si="635"/>
        <v>#DIV/0!</v>
      </c>
      <c r="BU669" s="391" t="e">
        <f t="shared" si="636"/>
        <v>#DIV/0!</v>
      </c>
      <c r="BV669" s="391" t="e">
        <f t="shared" si="637"/>
        <v>#DIV/0!</v>
      </c>
      <c r="BW669" s="391" t="str">
        <f t="shared" si="638"/>
        <v xml:space="preserve"> </v>
      </c>
      <c r="BY669" s="388">
        <f t="shared" si="639"/>
        <v>2.2496525176791149</v>
      </c>
      <c r="BZ669" s="392">
        <f t="shared" si="640"/>
        <v>1.1248262588395574</v>
      </c>
      <c r="CA669" s="393">
        <f t="shared" si="641"/>
        <v>3786.728240952817</v>
      </c>
      <c r="CB669" s="390">
        <f t="shared" si="642"/>
        <v>4852.9799999999996</v>
      </c>
      <c r="CC669" s="18" t="str">
        <f t="shared" si="643"/>
        <v xml:space="preserve"> </v>
      </c>
      <c r="CD669" s="418">
        <f>CA669-CB669</f>
        <v>-1066.2517590471825</v>
      </c>
    </row>
    <row r="670" spans="1:82" s="26" customFormat="1" ht="9" customHeight="1">
      <c r="A670" s="368">
        <v>253</v>
      </c>
      <c r="B670" s="129" t="s">
        <v>892</v>
      </c>
      <c r="C670" s="361">
        <v>2606</v>
      </c>
      <c r="D670" s="396"/>
      <c r="E670" s="361"/>
      <c r="F670" s="361"/>
      <c r="G670" s="184">
        <f t="shared" si="672"/>
        <v>4329008.59</v>
      </c>
      <c r="H670" s="361">
        <f t="shared" si="673"/>
        <v>0</v>
      </c>
      <c r="I670" s="190">
        <v>0</v>
      </c>
      <c r="J670" s="190">
        <v>0</v>
      </c>
      <c r="K670" s="190">
        <v>0</v>
      </c>
      <c r="L670" s="190">
        <v>0</v>
      </c>
      <c r="M670" s="190">
        <v>0</v>
      </c>
      <c r="N670" s="361">
        <v>0</v>
      </c>
      <c r="O670" s="361">
        <v>0</v>
      </c>
      <c r="P670" s="361">
        <v>0</v>
      </c>
      <c r="Q670" s="361">
        <v>0</v>
      </c>
      <c r="R670" s="361">
        <v>0</v>
      </c>
      <c r="S670" s="361">
        <v>0</v>
      </c>
      <c r="T670" s="103">
        <v>0</v>
      </c>
      <c r="U670" s="361">
        <v>0</v>
      </c>
      <c r="V670" s="269" t="s">
        <v>976</v>
      </c>
      <c r="W670" s="380">
        <v>934.7</v>
      </c>
      <c r="X670" s="361">
        <v>4165124</v>
      </c>
      <c r="Y670" s="380">
        <v>0</v>
      </c>
      <c r="Z670" s="380">
        <v>0</v>
      </c>
      <c r="AA670" s="380">
        <v>0</v>
      </c>
      <c r="AB670" s="380">
        <v>0</v>
      </c>
      <c r="AC670" s="380">
        <v>0</v>
      </c>
      <c r="AD670" s="380">
        <v>0</v>
      </c>
      <c r="AE670" s="380">
        <v>0</v>
      </c>
      <c r="AF670" s="380">
        <v>0</v>
      </c>
      <c r="AG670" s="380">
        <v>0</v>
      </c>
      <c r="AH670" s="380">
        <v>0</v>
      </c>
      <c r="AI670" s="380">
        <v>0</v>
      </c>
      <c r="AJ670" s="380">
        <v>109256.39</v>
      </c>
      <c r="AK670" s="380">
        <v>54628.2</v>
      </c>
      <c r="AL670" s="380">
        <v>0</v>
      </c>
      <c r="AN670" s="390">
        <f>I670/'Приложение 1.1'!I668</f>
        <v>0</v>
      </c>
      <c r="AO670" s="390" t="e">
        <f t="shared" si="615"/>
        <v>#DIV/0!</v>
      </c>
      <c r="AP670" s="390" t="e">
        <f t="shared" si="616"/>
        <v>#DIV/0!</v>
      </c>
      <c r="AQ670" s="390" t="e">
        <f t="shared" si="617"/>
        <v>#DIV/0!</v>
      </c>
      <c r="AR670" s="390" t="e">
        <f t="shared" si="618"/>
        <v>#DIV/0!</v>
      </c>
      <c r="AS670" s="390" t="e">
        <f t="shared" si="619"/>
        <v>#DIV/0!</v>
      </c>
      <c r="AT670" s="390" t="e">
        <f t="shared" si="620"/>
        <v>#DIV/0!</v>
      </c>
      <c r="AU670" s="390">
        <f t="shared" si="621"/>
        <v>4456.1078420883705</v>
      </c>
      <c r="AV670" s="390" t="e">
        <f t="shared" si="622"/>
        <v>#DIV/0!</v>
      </c>
      <c r="AW670" s="390" t="e">
        <f t="shared" si="623"/>
        <v>#DIV/0!</v>
      </c>
      <c r="AX670" s="390" t="e">
        <f t="shared" si="624"/>
        <v>#DIV/0!</v>
      </c>
      <c r="AY670" s="390">
        <f>AI670/'Приложение 1.1'!J668</f>
        <v>0</v>
      </c>
      <c r="AZ670" s="390">
        <v>766.59</v>
      </c>
      <c r="BA670" s="390">
        <v>2173.62</v>
      </c>
      <c r="BB670" s="390">
        <v>891.36</v>
      </c>
      <c r="BC670" s="390">
        <v>860.72</v>
      </c>
      <c r="BD670" s="390">
        <v>1699.83</v>
      </c>
      <c r="BE670" s="390">
        <v>1134.04</v>
      </c>
      <c r="BF670" s="390">
        <v>2338035</v>
      </c>
      <c r="BG670" s="390">
        <f t="shared" si="625"/>
        <v>4644</v>
      </c>
      <c r="BH670" s="390">
        <v>9186</v>
      </c>
      <c r="BI670" s="390">
        <v>3559.09</v>
      </c>
      <c r="BJ670" s="390">
        <v>6295.55</v>
      </c>
      <c r="BK670" s="390">
        <f t="shared" si="626"/>
        <v>934101.09</v>
      </c>
      <c r="BL670" s="391" t="str">
        <f t="shared" si="627"/>
        <v xml:space="preserve"> </v>
      </c>
      <c r="BM670" s="391" t="e">
        <f t="shared" si="628"/>
        <v>#DIV/0!</v>
      </c>
      <c r="BN670" s="391" t="e">
        <f t="shared" si="629"/>
        <v>#DIV/0!</v>
      </c>
      <c r="BO670" s="391" t="e">
        <f t="shared" si="630"/>
        <v>#DIV/0!</v>
      </c>
      <c r="BP670" s="391" t="e">
        <f t="shared" si="631"/>
        <v>#DIV/0!</v>
      </c>
      <c r="BQ670" s="391" t="e">
        <f t="shared" si="632"/>
        <v>#DIV/0!</v>
      </c>
      <c r="BR670" s="391" t="e">
        <f t="shared" si="633"/>
        <v>#DIV/0!</v>
      </c>
      <c r="BS670" s="391" t="str">
        <f t="shared" si="634"/>
        <v xml:space="preserve"> </v>
      </c>
      <c r="BT670" s="391" t="e">
        <f t="shared" si="635"/>
        <v>#DIV/0!</v>
      </c>
      <c r="BU670" s="391" t="e">
        <f t="shared" si="636"/>
        <v>#DIV/0!</v>
      </c>
      <c r="BV670" s="391" t="e">
        <f t="shared" si="637"/>
        <v>#DIV/0!</v>
      </c>
      <c r="BW670" s="391" t="str">
        <f t="shared" si="638"/>
        <v xml:space="preserve"> </v>
      </c>
      <c r="BY670" s="388">
        <f t="shared" si="639"/>
        <v>2.5238201248290895</v>
      </c>
      <c r="BZ670" s="392">
        <f t="shared" si="640"/>
        <v>1.2619101779144308</v>
      </c>
      <c r="CA670" s="393">
        <f t="shared" si="641"/>
        <v>4631.4417353161434</v>
      </c>
      <c r="CB670" s="390">
        <f t="shared" si="642"/>
        <v>4852.9799999999996</v>
      </c>
      <c r="CC670" s="18" t="str">
        <f t="shared" si="643"/>
        <v xml:space="preserve"> </v>
      </c>
      <c r="CD670" s="418">
        <f>CA670-CB670</f>
        <v>-221.53826468385614</v>
      </c>
    </row>
    <row r="671" spans="1:82" s="26" customFormat="1" ht="9" customHeight="1">
      <c r="A671" s="368">
        <v>254</v>
      </c>
      <c r="B671" s="129" t="s">
        <v>893</v>
      </c>
      <c r="C671" s="361">
        <v>292.3</v>
      </c>
      <c r="D671" s="396"/>
      <c r="E671" s="361"/>
      <c r="F671" s="361"/>
      <c r="G671" s="184">
        <f t="shared" si="672"/>
        <v>959753.75</v>
      </c>
      <c r="H671" s="361">
        <f t="shared" si="673"/>
        <v>0</v>
      </c>
      <c r="I671" s="190">
        <v>0</v>
      </c>
      <c r="J671" s="190">
        <v>0</v>
      </c>
      <c r="K671" s="190">
        <v>0</v>
      </c>
      <c r="L671" s="190">
        <v>0</v>
      </c>
      <c r="M671" s="190">
        <v>0</v>
      </c>
      <c r="N671" s="361">
        <v>0</v>
      </c>
      <c r="O671" s="361">
        <v>0</v>
      </c>
      <c r="P671" s="361">
        <v>0</v>
      </c>
      <c r="Q671" s="361">
        <v>0</v>
      </c>
      <c r="R671" s="361">
        <v>0</v>
      </c>
      <c r="S671" s="361">
        <v>0</v>
      </c>
      <c r="T671" s="103">
        <v>0</v>
      </c>
      <c r="U671" s="361">
        <v>0</v>
      </c>
      <c r="V671" s="269" t="s">
        <v>976</v>
      </c>
      <c r="W671" s="380">
        <v>302</v>
      </c>
      <c r="X671" s="361">
        <v>913693.71</v>
      </c>
      <c r="Y671" s="380">
        <v>0</v>
      </c>
      <c r="Z671" s="380">
        <v>0</v>
      </c>
      <c r="AA671" s="380">
        <v>0</v>
      </c>
      <c r="AB671" s="380">
        <v>0</v>
      </c>
      <c r="AC671" s="380">
        <v>0</v>
      </c>
      <c r="AD671" s="380">
        <v>0</v>
      </c>
      <c r="AE671" s="380">
        <v>0</v>
      </c>
      <c r="AF671" s="380">
        <v>0</v>
      </c>
      <c r="AG671" s="380">
        <v>0</v>
      </c>
      <c r="AH671" s="380">
        <v>0</v>
      </c>
      <c r="AI671" s="380">
        <v>0</v>
      </c>
      <c r="AJ671" s="380">
        <v>30706.69</v>
      </c>
      <c r="AK671" s="380">
        <v>15353.35</v>
      </c>
      <c r="AL671" s="380">
        <v>0</v>
      </c>
      <c r="AN671" s="390">
        <f>I671/'Приложение 1.1'!I669</f>
        <v>0</v>
      </c>
      <c r="AO671" s="390" t="e">
        <f t="shared" si="615"/>
        <v>#DIV/0!</v>
      </c>
      <c r="AP671" s="390" t="e">
        <f t="shared" si="616"/>
        <v>#DIV/0!</v>
      </c>
      <c r="AQ671" s="390" t="e">
        <f t="shared" si="617"/>
        <v>#DIV/0!</v>
      </c>
      <c r="AR671" s="390" t="e">
        <f t="shared" si="618"/>
        <v>#DIV/0!</v>
      </c>
      <c r="AS671" s="390" t="e">
        <f t="shared" si="619"/>
        <v>#DIV/0!</v>
      </c>
      <c r="AT671" s="390" t="e">
        <f t="shared" si="620"/>
        <v>#DIV/0!</v>
      </c>
      <c r="AU671" s="390">
        <f t="shared" si="621"/>
        <v>3025.4758609271521</v>
      </c>
      <c r="AV671" s="390" t="e">
        <f t="shared" si="622"/>
        <v>#DIV/0!</v>
      </c>
      <c r="AW671" s="390" t="e">
        <f t="shared" si="623"/>
        <v>#DIV/0!</v>
      </c>
      <c r="AX671" s="390" t="e">
        <f t="shared" si="624"/>
        <v>#DIV/0!</v>
      </c>
      <c r="AY671" s="390">
        <f>AI671/'Приложение 1.1'!J669</f>
        <v>0</v>
      </c>
      <c r="AZ671" s="390">
        <v>766.59</v>
      </c>
      <c r="BA671" s="390">
        <v>2173.62</v>
      </c>
      <c r="BB671" s="390">
        <v>891.36</v>
      </c>
      <c r="BC671" s="390">
        <v>860.72</v>
      </c>
      <c r="BD671" s="390">
        <v>1699.83</v>
      </c>
      <c r="BE671" s="390">
        <v>1134.04</v>
      </c>
      <c r="BF671" s="390">
        <v>2338035</v>
      </c>
      <c r="BG671" s="390">
        <f t="shared" si="625"/>
        <v>4644</v>
      </c>
      <c r="BH671" s="390">
        <v>9186</v>
      </c>
      <c r="BI671" s="390">
        <v>3559.09</v>
      </c>
      <c r="BJ671" s="390">
        <v>6295.55</v>
      </c>
      <c r="BK671" s="390">
        <f t="shared" si="626"/>
        <v>934101.09</v>
      </c>
      <c r="BL671" s="391" t="str">
        <f t="shared" si="627"/>
        <v xml:space="preserve"> </v>
      </c>
      <c r="BM671" s="391" t="e">
        <f t="shared" si="628"/>
        <v>#DIV/0!</v>
      </c>
      <c r="BN671" s="391" t="e">
        <f t="shared" si="629"/>
        <v>#DIV/0!</v>
      </c>
      <c r="BO671" s="391" t="e">
        <f t="shared" si="630"/>
        <v>#DIV/0!</v>
      </c>
      <c r="BP671" s="391" t="e">
        <f t="shared" si="631"/>
        <v>#DIV/0!</v>
      </c>
      <c r="BQ671" s="391" t="e">
        <f t="shared" si="632"/>
        <v>#DIV/0!</v>
      </c>
      <c r="BR671" s="391" t="e">
        <f t="shared" si="633"/>
        <v>#DIV/0!</v>
      </c>
      <c r="BS671" s="391" t="str">
        <f t="shared" si="634"/>
        <v xml:space="preserve"> </v>
      </c>
      <c r="BT671" s="391" t="e">
        <f t="shared" si="635"/>
        <v>#DIV/0!</v>
      </c>
      <c r="BU671" s="391" t="e">
        <f t="shared" si="636"/>
        <v>#DIV/0!</v>
      </c>
      <c r="BV671" s="391" t="e">
        <f t="shared" si="637"/>
        <v>#DIV/0!</v>
      </c>
      <c r="BW671" s="391" t="str">
        <f t="shared" si="638"/>
        <v xml:space="preserve"> </v>
      </c>
      <c r="BY671" s="388">
        <f t="shared" si="639"/>
        <v>3.1994342298740692</v>
      </c>
      <c r="BZ671" s="392">
        <f t="shared" si="640"/>
        <v>1.5997176359040015</v>
      </c>
      <c r="CA671" s="393">
        <f t="shared" si="641"/>
        <v>3177.9925496688743</v>
      </c>
      <c r="CB671" s="390">
        <f t="shared" si="642"/>
        <v>4852.9799999999996</v>
      </c>
      <c r="CC671" s="18" t="str">
        <f t="shared" si="643"/>
        <v xml:space="preserve"> </v>
      </c>
    </row>
    <row r="672" spans="1:82" s="26" customFormat="1" ht="9" customHeight="1">
      <c r="A672" s="368">
        <v>255</v>
      </c>
      <c r="B672" s="129" t="s">
        <v>894</v>
      </c>
      <c r="C672" s="361">
        <v>1702.9</v>
      </c>
      <c r="D672" s="396"/>
      <c r="E672" s="361"/>
      <c r="F672" s="361"/>
      <c r="G672" s="184">
        <f t="shared" si="672"/>
        <v>2740724.34</v>
      </c>
      <c r="H672" s="361">
        <f t="shared" si="673"/>
        <v>0</v>
      </c>
      <c r="I672" s="190">
        <v>0</v>
      </c>
      <c r="J672" s="190">
        <v>0</v>
      </c>
      <c r="K672" s="190">
        <v>0</v>
      </c>
      <c r="L672" s="190">
        <v>0</v>
      </c>
      <c r="M672" s="190">
        <v>0</v>
      </c>
      <c r="N672" s="361">
        <v>0</v>
      </c>
      <c r="O672" s="361">
        <v>0</v>
      </c>
      <c r="P672" s="361">
        <v>0</v>
      </c>
      <c r="Q672" s="361">
        <v>0</v>
      </c>
      <c r="R672" s="361">
        <v>0</v>
      </c>
      <c r="S672" s="361">
        <v>0</v>
      </c>
      <c r="T672" s="103">
        <v>0</v>
      </c>
      <c r="U672" s="361">
        <v>0</v>
      </c>
      <c r="V672" s="269" t="s">
        <v>976</v>
      </c>
      <c r="W672" s="380">
        <v>595</v>
      </c>
      <c r="X672" s="361">
        <v>2629144.7999999998</v>
      </c>
      <c r="Y672" s="380">
        <v>0</v>
      </c>
      <c r="Z672" s="380">
        <v>0</v>
      </c>
      <c r="AA672" s="380">
        <v>0</v>
      </c>
      <c r="AB672" s="380">
        <v>0</v>
      </c>
      <c r="AC672" s="380">
        <v>0</v>
      </c>
      <c r="AD672" s="380">
        <v>0</v>
      </c>
      <c r="AE672" s="380">
        <v>0</v>
      </c>
      <c r="AF672" s="380">
        <v>0</v>
      </c>
      <c r="AG672" s="380">
        <v>0</v>
      </c>
      <c r="AH672" s="380">
        <v>0</v>
      </c>
      <c r="AI672" s="380">
        <v>0</v>
      </c>
      <c r="AJ672" s="380">
        <v>74386.36</v>
      </c>
      <c r="AK672" s="380">
        <v>37193.18</v>
      </c>
      <c r="AL672" s="380">
        <v>0</v>
      </c>
      <c r="AN672" s="390">
        <f>I672/'Приложение 1.1'!I670</f>
        <v>0</v>
      </c>
      <c r="AO672" s="390" t="e">
        <f t="shared" si="615"/>
        <v>#DIV/0!</v>
      </c>
      <c r="AP672" s="390" t="e">
        <f t="shared" si="616"/>
        <v>#DIV/0!</v>
      </c>
      <c r="AQ672" s="390" t="e">
        <f t="shared" si="617"/>
        <v>#DIV/0!</v>
      </c>
      <c r="AR672" s="390" t="e">
        <f t="shared" si="618"/>
        <v>#DIV/0!</v>
      </c>
      <c r="AS672" s="390" t="e">
        <f t="shared" si="619"/>
        <v>#DIV/0!</v>
      </c>
      <c r="AT672" s="390" t="e">
        <f t="shared" si="620"/>
        <v>#DIV/0!</v>
      </c>
      <c r="AU672" s="390">
        <f t="shared" si="621"/>
        <v>4418.7307563025206</v>
      </c>
      <c r="AV672" s="390" t="e">
        <f t="shared" si="622"/>
        <v>#DIV/0!</v>
      </c>
      <c r="AW672" s="390" t="e">
        <f t="shared" si="623"/>
        <v>#DIV/0!</v>
      </c>
      <c r="AX672" s="390" t="e">
        <f t="shared" si="624"/>
        <v>#DIV/0!</v>
      </c>
      <c r="AY672" s="390">
        <f>AI672/'Приложение 1.1'!J670</f>
        <v>0</v>
      </c>
      <c r="AZ672" s="390">
        <v>766.59</v>
      </c>
      <c r="BA672" s="390">
        <v>2173.62</v>
      </c>
      <c r="BB672" s="390">
        <v>891.36</v>
      </c>
      <c r="BC672" s="390">
        <v>860.72</v>
      </c>
      <c r="BD672" s="390">
        <v>1699.83</v>
      </c>
      <c r="BE672" s="390">
        <v>1134.04</v>
      </c>
      <c r="BF672" s="390">
        <v>2338035</v>
      </c>
      <c r="BG672" s="390">
        <f t="shared" si="625"/>
        <v>4644</v>
      </c>
      <c r="BH672" s="390">
        <v>9186</v>
      </c>
      <c r="BI672" s="390">
        <v>3559.09</v>
      </c>
      <c r="BJ672" s="390">
        <v>6295.55</v>
      </c>
      <c r="BK672" s="390">
        <f t="shared" si="626"/>
        <v>934101.09</v>
      </c>
      <c r="BL672" s="391" t="str">
        <f t="shared" si="627"/>
        <v xml:space="preserve"> </v>
      </c>
      <c r="BM672" s="391" t="e">
        <f t="shared" si="628"/>
        <v>#DIV/0!</v>
      </c>
      <c r="BN672" s="391" t="e">
        <f t="shared" si="629"/>
        <v>#DIV/0!</v>
      </c>
      <c r="BO672" s="391" t="e">
        <f t="shared" si="630"/>
        <v>#DIV/0!</v>
      </c>
      <c r="BP672" s="391" t="e">
        <f t="shared" si="631"/>
        <v>#DIV/0!</v>
      </c>
      <c r="BQ672" s="391" t="e">
        <f t="shared" si="632"/>
        <v>#DIV/0!</v>
      </c>
      <c r="BR672" s="391" t="e">
        <f t="shared" si="633"/>
        <v>#DIV/0!</v>
      </c>
      <c r="BS672" s="391" t="str">
        <f t="shared" si="634"/>
        <v xml:space="preserve"> </v>
      </c>
      <c r="BT672" s="391" t="e">
        <f t="shared" si="635"/>
        <v>#DIV/0!</v>
      </c>
      <c r="BU672" s="391" t="e">
        <f t="shared" si="636"/>
        <v>#DIV/0!</v>
      </c>
      <c r="BV672" s="391" t="e">
        <f t="shared" si="637"/>
        <v>#DIV/0!</v>
      </c>
      <c r="BW672" s="391" t="str">
        <f t="shared" si="638"/>
        <v xml:space="preserve"> </v>
      </c>
      <c r="BY672" s="388">
        <f t="shared" si="639"/>
        <v>2.7141131603187794</v>
      </c>
      <c r="BZ672" s="392">
        <f t="shared" si="640"/>
        <v>1.3570565801593897</v>
      </c>
      <c r="CA672" s="393">
        <f t="shared" si="641"/>
        <v>4606.2593949579832</v>
      </c>
      <c r="CB672" s="390">
        <f t="shared" si="642"/>
        <v>4852.9799999999996</v>
      </c>
      <c r="CC672" s="18" t="str">
        <f t="shared" si="643"/>
        <v xml:space="preserve"> </v>
      </c>
      <c r="CD672" s="418">
        <f>CA672-CB672</f>
        <v>-246.72060504201636</v>
      </c>
    </row>
    <row r="673" spans="1:82" s="26" customFormat="1" ht="9" customHeight="1">
      <c r="A673" s="368">
        <v>256</v>
      </c>
      <c r="B673" s="129" t="s">
        <v>895</v>
      </c>
      <c r="C673" s="361">
        <v>1233</v>
      </c>
      <c r="D673" s="396"/>
      <c r="E673" s="361"/>
      <c r="F673" s="361"/>
      <c r="G673" s="184">
        <f t="shared" si="672"/>
        <v>2304829.62</v>
      </c>
      <c r="H673" s="361">
        <f t="shared" si="673"/>
        <v>0</v>
      </c>
      <c r="I673" s="190">
        <v>0</v>
      </c>
      <c r="J673" s="190">
        <v>0</v>
      </c>
      <c r="K673" s="190">
        <v>0</v>
      </c>
      <c r="L673" s="190">
        <v>0</v>
      </c>
      <c r="M673" s="190">
        <v>0</v>
      </c>
      <c r="N673" s="361">
        <v>0</v>
      </c>
      <c r="O673" s="361">
        <v>0</v>
      </c>
      <c r="P673" s="361">
        <v>0</v>
      </c>
      <c r="Q673" s="361">
        <v>0</v>
      </c>
      <c r="R673" s="361">
        <v>0</v>
      </c>
      <c r="S673" s="361">
        <v>0</v>
      </c>
      <c r="T673" s="103">
        <v>0</v>
      </c>
      <c r="U673" s="361">
        <v>0</v>
      </c>
      <c r="V673" s="269" t="s">
        <v>976</v>
      </c>
      <c r="W673" s="380">
        <v>586.61</v>
      </c>
      <c r="X673" s="361">
        <v>2209386.2000000002</v>
      </c>
      <c r="Y673" s="380">
        <v>0</v>
      </c>
      <c r="Z673" s="380">
        <v>0</v>
      </c>
      <c r="AA673" s="380">
        <v>0</v>
      </c>
      <c r="AB673" s="380">
        <v>0</v>
      </c>
      <c r="AC673" s="380">
        <v>0</v>
      </c>
      <c r="AD673" s="380">
        <v>0</v>
      </c>
      <c r="AE673" s="380">
        <v>0</v>
      </c>
      <c r="AF673" s="380">
        <v>0</v>
      </c>
      <c r="AG673" s="380">
        <v>0</v>
      </c>
      <c r="AH673" s="380">
        <v>0</v>
      </c>
      <c r="AI673" s="380">
        <v>0</v>
      </c>
      <c r="AJ673" s="380">
        <v>63628.95</v>
      </c>
      <c r="AK673" s="380">
        <v>31814.47</v>
      </c>
      <c r="AL673" s="380">
        <v>0</v>
      </c>
      <c r="AN673" s="390">
        <f>I673/'Приложение 1.1'!I671</f>
        <v>0</v>
      </c>
      <c r="AO673" s="390" t="e">
        <f t="shared" si="615"/>
        <v>#DIV/0!</v>
      </c>
      <c r="AP673" s="390" t="e">
        <f t="shared" si="616"/>
        <v>#DIV/0!</v>
      </c>
      <c r="AQ673" s="390" t="e">
        <f t="shared" si="617"/>
        <v>#DIV/0!</v>
      </c>
      <c r="AR673" s="390" t="e">
        <f t="shared" si="618"/>
        <v>#DIV/0!</v>
      </c>
      <c r="AS673" s="390" t="e">
        <f t="shared" si="619"/>
        <v>#DIV/0!</v>
      </c>
      <c r="AT673" s="390" t="e">
        <f t="shared" si="620"/>
        <v>#DIV/0!</v>
      </c>
      <c r="AU673" s="390">
        <f t="shared" si="621"/>
        <v>3766.3630009716849</v>
      </c>
      <c r="AV673" s="390" t="e">
        <f t="shared" si="622"/>
        <v>#DIV/0!</v>
      </c>
      <c r="AW673" s="390" t="e">
        <f t="shared" si="623"/>
        <v>#DIV/0!</v>
      </c>
      <c r="AX673" s="390" t="e">
        <f t="shared" si="624"/>
        <v>#DIV/0!</v>
      </c>
      <c r="AY673" s="390">
        <f>AI673/'Приложение 1.1'!J671</f>
        <v>0</v>
      </c>
      <c r="AZ673" s="390">
        <v>766.59</v>
      </c>
      <c r="BA673" s="390">
        <v>2173.62</v>
      </c>
      <c r="BB673" s="390">
        <v>891.36</v>
      </c>
      <c r="BC673" s="390">
        <v>860.72</v>
      </c>
      <c r="BD673" s="390">
        <v>1699.83</v>
      </c>
      <c r="BE673" s="390">
        <v>1134.04</v>
      </c>
      <c r="BF673" s="390">
        <v>2338035</v>
      </c>
      <c r="BG673" s="390">
        <f t="shared" si="625"/>
        <v>4644</v>
      </c>
      <c r="BH673" s="390">
        <v>9186</v>
      </c>
      <c r="BI673" s="390">
        <v>3559.09</v>
      </c>
      <c r="BJ673" s="390">
        <v>6295.55</v>
      </c>
      <c r="BK673" s="390">
        <f t="shared" si="626"/>
        <v>934101.09</v>
      </c>
      <c r="BL673" s="391" t="str">
        <f t="shared" si="627"/>
        <v xml:space="preserve"> </v>
      </c>
      <c r="BM673" s="391" t="e">
        <f t="shared" si="628"/>
        <v>#DIV/0!</v>
      </c>
      <c r="BN673" s="391" t="e">
        <f t="shared" si="629"/>
        <v>#DIV/0!</v>
      </c>
      <c r="BO673" s="391" t="e">
        <f t="shared" si="630"/>
        <v>#DIV/0!</v>
      </c>
      <c r="BP673" s="391" t="e">
        <f t="shared" si="631"/>
        <v>#DIV/0!</v>
      </c>
      <c r="BQ673" s="391" t="e">
        <f t="shared" si="632"/>
        <v>#DIV/0!</v>
      </c>
      <c r="BR673" s="391" t="e">
        <f t="shared" si="633"/>
        <v>#DIV/0!</v>
      </c>
      <c r="BS673" s="391" t="str">
        <f t="shared" si="634"/>
        <v xml:space="preserve"> </v>
      </c>
      <c r="BT673" s="391" t="e">
        <f t="shared" si="635"/>
        <v>#DIV/0!</v>
      </c>
      <c r="BU673" s="391" t="e">
        <f t="shared" si="636"/>
        <v>#DIV/0!</v>
      </c>
      <c r="BV673" s="391" t="e">
        <f t="shared" si="637"/>
        <v>#DIV/0!</v>
      </c>
      <c r="BW673" s="391" t="str">
        <f t="shared" si="638"/>
        <v xml:space="preserve"> </v>
      </c>
      <c r="BY673" s="388">
        <f t="shared" si="639"/>
        <v>2.7606791169231846</v>
      </c>
      <c r="BZ673" s="392">
        <f t="shared" si="640"/>
        <v>1.3803393415258174</v>
      </c>
      <c r="CA673" s="393">
        <f t="shared" si="641"/>
        <v>3929.0663643647399</v>
      </c>
      <c r="CB673" s="390">
        <f t="shared" si="642"/>
        <v>4852.9799999999996</v>
      </c>
      <c r="CC673" s="18" t="str">
        <f t="shared" si="643"/>
        <v xml:space="preserve"> </v>
      </c>
    </row>
    <row r="674" spans="1:82" s="26" customFormat="1" ht="9" customHeight="1">
      <c r="A674" s="368">
        <v>257</v>
      </c>
      <c r="B674" s="129" t="s">
        <v>1166</v>
      </c>
      <c r="C674" s="361">
        <v>1233</v>
      </c>
      <c r="D674" s="396"/>
      <c r="E674" s="361"/>
      <c r="F674" s="361"/>
      <c r="G674" s="184">
        <f t="shared" si="672"/>
        <v>3063150.08</v>
      </c>
      <c r="H674" s="361">
        <f>I674+K674+M674+O674+Q674+S674</f>
        <v>0</v>
      </c>
      <c r="I674" s="190">
        <v>0</v>
      </c>
      <c r="J674" s="190">
        <v>0</v>
      </c>
      <c r="K674" s="190">
        <v>0</v>
      </c>
      <c r="L674" s="190">
        <v>0</v>
      </c>
      <c r="M674" s="190">
        <v>0</v>
      </c>
      <c r="N674" s="361">
        <v>0</v>
      </c>
      <c r="O674" s="361">
        <v>0</v>
      </c>
      <c r="P674" s="361">
        <v>0</v>
      </c>
      <c r="Q674" s="361">
        <v>0</v>
      </c>
      <c r="R674" s="361">
        <v>0</v>
      </c>
      <c r="S674" s="361">
        <v>0</v>
      </c>
      <c r="T674" s="103">
        <v>0</v>
      </c>
      <c r="U674" s="361">
        <v>0</v>
      </c>
      <c r="V674" s="269" t="s">
        <v>975</v>
      </c>
      <c r="W674" s="380">
        <v>956.6</v>
      </c>
      <c r="X674" s="361">
        <v>2921794.9</v>
      </c>
      <c r="Y674" s="380">
        <v>0</v>
      </c>
      <c r="Z674" s="380">
        <v>0</v>
      </c>
      <c r="AA674" s="380">
        <v>0</v>
      </c>
      <c r="AB674" s="380">
        <v>0</v>
      </c>
      <c r="AC674" s="380">
        <v>0</v>
      </c>
      <c r="AD674" s="380">
        <v>0</v>
      </c>
      <c r="AE674" s="380">
        <v>0</v>
      </c>
      <c r="AF674" s="380">
        <v>0</v>
      </c>
      <c r="AG674" s="380">
        <v>0</v>
      </c>
      <c r="AH674" s="380">
        <v>0</v>
      </c>
      <c r="AI674" s="380">
        <v>0</v>
      </c>
      <c r="AJ674" s="380">
        <v>92771.97</v>
      </c>
      <c r="AK674" s="380">
        <v>48583.21</v>
      </c>
      <c r="AL674" s="380">
        <v>0</v>
      </c>
      <c r="AN674" s="390">
        <f>I674/'Приложение 1.1'!I672</f>
        <v>0</v>
      </c>
      <c r="AO674" s="390" t="e">
        <f t="shared" si="615"/>
        <v>#DIV/0!</v>
      </c>
      <c r="AP674" s="390" t="e">
        <f t="shared" si="616"/>
        <v>#DIV/0!</v>
      </c>
      <c r="AQ674" s="390" t="e">
        <f t="shared" si="617"/>
        <v>#DIV/0!</v>
      </c>
      <c r="AR674" s="390" t="e">
        <f t="shared" si="618"/>
        <v>#DIV/0!</v>
      </c>
      <c r="AS674" s="390" t="e">
        <f t="shared" si="619"/>
        <v>#DIV/0!</v>
      </c>
      <c r="AT674" s="390" t="e">
        <f t="shared" si="620"/>
        <v>#DIV/0!</v>
      </c>
      <c r="AU674" s="390">
        <f t="shared" si="621"/>
        <v>3054.353857411666</v>
      </c>
      <c r="AV674" s="390" t="e">
        <f t="shared" si="622"/>
        <v>#DIV/0!</v>
      </c>
      <c r="AW674" s="390" t="e">
        <f t="shared" si="623"/>
        <v>#DIV/0!</v>
      </c>
      <c r="AX674" s="390" t="e">
        <f t="shared" si="624"/>
        <v>#DIV/0!</v>
      </c>
      <c r="AY674" s="390">
        <f>AI674/'Приложение 1.1'!J672</f>
        <v>0</v>
      </c>
      <c r="AZ674" s="390">
        <v>766.59</v>
      </c>
      <c r="BA674" s="390">
        <v>2173.62</v>
      </c>
      <c r="BB674" s="390">
        <v>891.36</v>
      </c>
      <c r="BC674" s="390">
        <v>860.72</v>
      </c>
      <c r="BD674" s="390">
        <v>1699.83</v>
      </c>
      <c r="BE674" s="390">
        <v>1134.04</v>
      </c>
      <c r="BF674" s="390">
        <v>2338035</v>
      </c>
      <c r="BG674" s="390">
        <f t="shared" si="625"/>
        <v>4837.9799999999996</v>
      </c>
      <c r="BH674" s="390">
        <v>9186</v>
      </c>
      <c r="BI674" s="390">
        <v>3559.09</v>
      </c>
      <c r="BJ674" s="390">
        <v>6295.55</v>
      </c>
      <c r="BK674" s="390">
        <f t="shared" si="626"/>
        <v>934101.09</v>
      </c>
      <c r="BL674" s="391" t="str">
        <f t="shared" si="627"/>
        <v xml:space="preserve"> </v>
      </c>
      <c r="BM674" s="391" t="e">
        <f t="shared" si="628"/>
        <v>#DIV/0!</v>
      </c>
      <c r="BN674" s="391" t="e">
        <f t="shared" si="629"/>
        <v>#DIV/0!</v>
      </c>
      <c r="BO674" s="391" t="e">
        <f t="shared" si="630"/>
        <v>#DIV/0!</v>
      </c>
      <c r="BP674" s="391" t="e">
        <f t="shared" si="631"/>
        <v>#DIV/0!</v>
      </c>
      <c r="BQ674" s="391" t="e">
        <f t="shared" si="632"/>
        <v>#DIV/0!</v>
      </c>
      <c r="BR674" s="391" t="e">
        <f t="shared" si="633"/>
        <v>#DIV/0!</v>
      </c>
      <c r="BS674" s="391" t="str">
        <f t="shared" si="634"/>
        <v xml:space="preserve"> </v>
      </c>
      <c r="BT674" s="391" t="e">
        <f t="shared" si="635"/>
        <v>#DIV/0!</v>
      </c>
      <c r="BU674" s="391" t="e">
        <f t="shared" si="636"/>
        <v>#DIV/0!</v>
      </c>
      <c r="BV674" s="391" t="e">
        <f t="shared" si="637"/>
        <v>#DIV/0!</v>
      </c>
      <c r="BW674" s="391" t="str">
        <f t="shared" si="638"/>
        <v xml:space="preserve"> </v>
      </c>
      <c r="BY674" s="388">
        <f t="shared" si="639"/>
        <v>3.0286459225660924</v>
      </c>
      <c r="BZ674" s="392">
        <f t="shared" si="640"/>
        <v>1.5860538573415246</v>
      </c>
      <c r="CA674" s="393">
        <f t="shared" si="641"/>
        <v>3202.1221827305039</v>
      </c>
      <c r="CB674" s="390">
        <f t="shared" si="642"/>
        <v>5055.6899999999996</v>
      </c>
      <c r="CC674" s="18" t="str">
        <f t="shared" si="643"/>
        <v xml:space="preserve"> </v>
      </c>
    </row>
    <row r="675" spans="1:82" s="26" customFormat="1" ht="25.5" customHeight="1">
      <c r="A675" s="514" t="s">
        <v>425</v>
      </c>
      <c r="B675" s="514"/>
      <c r="C675" s="361">
        <f>SUM(C668:C673)</f>
        <v>7121.9</v>
      </c>
      <c r="D675" s="275"/>
      <c r="E675" s="269"/>
      <c r="F675" s="269"/>
      <c r="G675" s="361">
        <f>SUM(G668:G674)</f>
        <v>18581369.850000001</v>
      </c>
      <c r="H675" s="361">
        <f t="shared" ref="H675:AL675" si="674">SUM(H668:H674)</f>
        <v>0</v>
      </c>
      <c r="I675" s="361">
        <f t="shared" si="674"/>
        <v>0</v>
      </c>
      <c r="J675" s="361">
        <f t="shared" si="674"/>
        <v>0</v>
      </c>
      <c r="K675" s="361">
        <f t="shared" si="674"/>
        <v>0</v>
      </c>
      <c r="L675" s="361">
        <f t="shared" si="674"/>
        <v>0</v>
      </c>
      <c r="M675" s="361">
        <f t="shared" si="674"/>
        <v>0</v>
      </c>
      <c r="N675" s="361">
        <f t="shared" si="674"/>
        <v>0</v>
      </c>
      <c r="O675" s="361">
        <f t="shared" si="674"/>
        <v>0</v>
      </c>
      <c r="P675" s="361">
        <f t="shared" si="674"/>
        <v>0</v>
      </c>
      <c r="Q675" s="361">
        <f t="shared" si="674"/>
        <v>0</v>
      </c>
      <c r="R675" s="361">
        <f t="shared" si="674"/>
        <v>0</v>
      </c>
      <c r="S675" s="361">
        <f t="shared" si="674"/>
        <v>0</v>
      </c>
      <c r="T675" s="103">
        <f t="shared" si="674"/>
        <v>0</v>
      </c>
      <c r="U675" s="361">
        <f t="shared" si="674"/>
        <v>0</v>
      </c>
      <c r="V675" s="269" t="s">
        <v>388</v>
      </c>
      <c r="W675" s="361">
        <f t="shared" si="674"/>
        <v>4718.1100000000006</v>
      </c>
      <c r="X675" s="361">
        <f t="shared" si="674"/>
        <v>17834220.169999998</v>
      </c>
      <c r="Y675" s="361">
        <f t="shared" si="674"/>
        <v>0</v>
      </c>
      <c r="Z675" s="361">
        <f t="shared" si="674"/>
        <v>0</v>
      </c>
      <c r="AA675" s="361">
        <f t="shared" si="674"/>
        <v>0</v>
      </c>
      <c r="AB675" s="361">
        <f t="shared" si="674"/>
        <v>0</v>
      </c>
      <c r="AC675" s="361">
        <f t="shared" si="674"/>
        <v>0</v>
      </c>
      <c r="AD675" s="361">
        <f t="shared" si="674"/>
        <v>0</v>
      </c>
      <c r="AE675" s="361">
        <f t="shared" si="674"/>
        <v>0</v>
      </c>
      <c r="AF675" s="361">
        <f t="shared" si="674"/>
        <v>0</v>
      </c>
      <c r="AG675" s="361">
        <f t="shared" si="674"/>
        <v>0</v>
      </c>
      <c r="AH675" s="361">
        <f t="shared" si="674"/>
        <v>0</v>
      </c>
      <c r="AI675" s="361">
        <f t="shared" si="674"/>
        <v>0</v>
      </c>
      <c r="AJ675" s="361">
        <f t="shared" si="674"/>
        <v>496634.95999999996</v>
      </c>
      <c r="AK675" s="361">
        <f t="shared" si="674"/>
        <v>250514.71999999997</v>
      </c>
      <c r="AL675" s="361">
        <f t="shared" si="674"/>
        <v>0</v>
      </c>
      <c r="AN675" s="390">
        <f>I675/'Приложение 1.1'!I673</f>
        <v>0</v>
      </c>
      <c r="AO675" s="390" t="e">
        <f t="shared" si="615"/>
        <v>#DIV/0!</v>
      </c>
      <c r="AP675" s="390" t="e">
        <f t="shared" si="616"/>
        <v>#DIV/0!</v>
      </c>
      <c r="AQ675" s="390" t="e">
        <f t="shared" si="617"/>
        <v>#DIV/0!</v>
      </c>
      <c r="AR675" s="390" t="e">
        <f t="shared" si="618"/>
        <v>#DIV/0!</v>
      </c>
      <c r="AS675" s="390" t="e">
        <f t="shared" si="619"/>
        <v>#DIV/0!</v>
      </c>
      <c r="AT675" s="390" t="e">
        <f t="shared" si="620"/>
        <v>#DIV/0!</v>
      </c>
      <c r="AU675" s="390">
        <f t="shared" si="621"/>
        <v>3779.9500583920249</v>
      </c>
      <c r="AV675" s="390" t="e">
        <f t="shared" si="622"/>
        <v>#DIV/0!</v>
      </c>
      <c r="AW675" s="390" t="e">
        <f t="shared" si="623"/>
        <v>#DIV/0!</v>
      </c>
      <c r="AX675" s="390" t="e">
        <f t="shared" si="624"/>
        <v>#DIV/0!</v>
      </c>
      <c r="AY675" s="390">
        <f>AI675/'Приложение 1.1'!J673</f>
        <v>0</v>
      </c>
      <c r="AZ675" s="390">
        <v>766.59</v>
      </c>
      <c r="BA675" s="390">
        <v>2173.62</v>
      </c>
      <c r="BB675" s="390">
        <v>891.36</v>
      </c>
      <c r="BC675" s="390">
        <v>860.72</v>
      </c>
      <c r="BD675" s="390">
        <v>1699.83</v>
      </c>
      <c r="BE675" s="390">
        <v>1134.04</v>
      </c>
      <c r="BF675" s="390">
        <v>2338035</v>
      </c>
      <c r="BG675" s="390">
        <f t="shared" si="625"/>
        <v>4644</v>
      </c>
      <c r="BH675" s="390">
        <v>9186</v>
      </c>
      <c r="BI675" s="390">
        <v>3559.09</v>
      </c>
      <c r="BJ675" s="390">
        <v>6295.55</v>
      </c>
      <c r="BK675" s="390">
        <f t="shared" si="626"/>
        <v>934101.09</v>
      </c>
      <c r="BL675" s="391" t="str">
        <f t="shared" si="627"/>
        <v xml:space="preserve"> </v>
      </c>
      <c r="BM675" s="391" t="e">
        <f t="shared" si="628"/>
        <v>#DIV/0!</v>
      </c>
      <c r="BN675" s="391" t="e">
        <f t="shared" si="629"/>
        <v>#DIV/0!</v>
      </c>
      <c r="BO675" s="391" t="e">
        <f t="shared" si="630"/>
        <v>#DIV/0!</v>
      </c>
      <c r="BP675" s="391" t="e">
        <f t="shared" si="631"/>
        <v>#DIV/0!</v>
      </c>
      <c r="BQ675" s="391" t="e">
        <f t="shared" si="632"/>
        <v>#DIV/0!</v>
      </c>
      <c r="BR675" s="391" t="e">
        <f t="shared" si="633"/>
        <v>#DIV/0!</v>
      </c>
      <c r="BS675" s="391" t="str">
        <f t="shared" si="634"/>
        <v xml:space="preserve"> </v>
      </c>
      <c r="BT675" s="391" t="e">
        <f t="shared" si="635"/>
        <v>#DIV/0!</v>
      </c>
      <c r="BU675" s="391" t="e">
        <f t="shared" si="636"/>
        <v>#DIV/0!</v>
      </c>
      <c r="BV675" s="391" t="e">
        <f t="shared" si="637"/>
        <v>#DIV/0!</v>
      </c>
      <c r="BW675" s="391" t="str">
        <f t="shared" si="638"/>
        <v xml:space="preserve"> </v>
      </c>
      <c r="BY675" s="388">
        <f t="shared" si="639"/>
        <v>2.6727575200813298</v>
      </c>
      <c r="BZ675" s="392">
        <f t="shared" si="640"/>
        <v>1.3482037224505272</v>
      </c>
      <c r="CA675" s="393">
        <f t="shared" si="641"/>
        <v>3938.3078923552016</v>
      </c>
      <c r="CB675" s="390">
        <f t="shared" si="642"/>
        <v>4852.9799999999996</v>
      </c>
      <c r="CC675" s="18" t="str">
        <f t="shared" si="643"/>
        <v xml:space="preserve"> </v>
      </c>
    </row>
    <row r="676" spans="1:82" s="26" customFormat="1" ht="13.5" customHeight="1">
      <c r="A676" s="433" t="s">
        <v>343</v>
      </c>
      <c r="B676" s="434"/>
      <c r="C676" s="434"/>
      <c r="D676" s="434"/>
      <c r="E676" s="434"/>
      <c r="F676" s="434"/>
      <c r="G676" s="434"/>
      <c r="H676" s="434"/>
      <c r="I676" s="434"/>
      <c r="J676" s="434"/>
      <c r="K676" s="434"/>
      <c r="L676" s="434"/>
      <c r="M676" s="434"/>
      <c r="N676" s="434"/>
      <c r="O676" s="434"/>
      <c r="P676" s="434"/>
      <c r="Q676" s="434"/>
      <c r="R676" s="434"/>
      <c r="S676" s="434"/>
      <c r="T676" s="434"/>
      <c r="U676" s="434"/>
      <c r="V676" s="434"/>
      <c r="W676" s="434"/>
      <c r="X676" s="434"/>
      <c r="Y676" s="434"/>
      <c r="Z676" s="434"/>
      <c r="AA676" s="434"/>
      <c r="AB676" s="434"/>
      <c r="AC676" s="434"/>
      <c r="AD676" s="434"/>
      <c r="AE676" s="434"/>
      <c r="AF676" s="434"/>
      <c r="AG676" s="434"/>
      <c r="AH676" s="434"/>
      <c r="AI676" s="434"/>
      <c r="AJ676" s="434"/>
      <c r="AK676" s="434"/>
      <c r="AL676" s="435"/>
      <c r="AN676" s="390" t="e">
        <f>I676/'Приложение 1.1'!I674</f>
        <v>#DIV/0!</v>
      </c>
      <c r="AO676" s="390" t="e">
        <f t="shared" si="615"/>
        <v>#DIV/0!</v>
      </c>
      <c r="AP676" s="390" t="e">
        <f t="shared" si="616"/>
        <v>#DIV/0!</v>
      </c>
      <c r="AQ676" s="390" t="e">
        <f t="shared" si="617"/>
        <v>#DIV/0!</v>
      </c>
      <c r="AR676" s="390" t="e">
        <f t="shared" si="618"/>
        <v>#DIV/0!</v>
      </c>
      <c r="AS676" s="390" t="e">
        <f t="shared" si="619"/>
        <v>#DIV/0!</v>
      </c>
      <c r="AT676" s="390" t="e">
        <f t="shared" si="620"/>
        <v>#DIV/0!</v>
      </c>
      <c r="AU676" s="390" t="e">
        <f t="shared" si="621"/>
        <v>#DIV/0!</v>
      </c>
      <c r="AV676" s="390" t="e">
        <f t="shared" si="622"/>
        <v>#DIV/0!</v>
      </c>
      <c r="AW676" s="390" t="e">
        <f t="shared" si="623"/>
        <v>#DIV/0!</v>
      </c>
      <c r="AX676" s="390" t="e">
        <f t="shared" si="624"/>
        <v>#DIV/0!</v>
      </c>
      <c r="AY676" s="390" t="e">
        <f>AI676/'Приложение 1.1'!J674</f>
        <v>#DIV/0!</v>
      </c>
      <c r="AZ676" s="390">
        <v>766.59</v>
      </c>
      <c r="BA676" s="390">
        <v>2173.62</v>
      </c>
      <c r="BB676" s="390">
        <v>891.36</v>
      </c>
      <c r="BC676" s="390">
        <v>860.72</v>
      </c>
      <c r="BD676" s="390">
        <v>1699.83</v>
      </c>
      <c r="BE676" s="390">
        <v>1134.04</v>
      </c>
      <c r="BF676" s="390">
        <v>2338035</v>
      </c>
      <c r="BG676" s="390">
        <f t="shared" si="625"/>
        <v>4644</v>
      </c>
      <c r="BH676" s="390">
        <v>9186</v>
      </c>
      <c r="BI676" s="390">
        <v>3559.09</v>
      </c>
      <c r="BJ676" s="390">
        <v>6295.55</v>
      </c>
      <c r="BK676" s="390">
        <f t="shared" si="626"/>
        <v>934101.09</v>
      </c>
      <c r="BL676" s="391" t="e">
        <f t="shared" si="627"/>
        <v>#DIV/0!</v>
      </c>
      <c r="BM676" s="391" t="e">
        <f t="shared" si="628"/>
        <v>#DIV/0!</v>
      </c>
      <c r="BN676" s="391" t="e">
        <f t="shared" si="629"/>
        <v>#DIV/0!</v>
      </c>
      <c r="BO676" s="391" t="e">
        <f t="shared" si="630"/>
        <v>#DIV/0!</v>
      </c>
      <c r="BP676" s="391" t="e">
        <f t="shared" si="631"/>
        <v>#DIV/0!</v>
      </c>
      <c r="BQ676" s="391" t="e">
        <f t="shared" si="632"/>
        <v>#DIV/0!</v>
      </c>
      <c r="BR676" s="391" t="e">
        <f t="shared" si="633"/>
        <v>#DIV/0!</v>
      </c>
      <c r="BS676" s="391" t="e">
        <f t="shared" si="634"/>
        <v>#DIV/0!</v>
      </c>
      <c r="BT676" s="391" t="e">
        <f t="shared" si="635"/>
        <v>#DIV/0!</v>
      </c>
      <c r="BU676" s="391" t="e">
        <f t="shared" si="636"/>
        <v>#DIV/0!</v>
      </c>
      <c r="BV676" s="391" t="e">
        <f t="shared" si="637"/>
        <v>#DIV/0!</v>
      </c>
      <c r="BW676" s="391" t="e">
        <f t="shared" si="638"/>
        <v>#DIV/0!</v>
      </c>
      <c r="BY676" s="388" t="e">
        <f t="shared" si="639"/>
        <v>#DIV/0!</v>
      </c>
      <c r="BZ676" s="392" t="e">
        <f t="shared" si="640"/>
        <v>#DIV/0!</v>
      </c>
      <c r="CA676" s="393" t="e">
        <f t="shared" si="641"/>
        <v>#DIV/0!</v>
      </c>
      <c r="CB676" s="390">
        <f t="shared" si="642"/>
        <v>4852.9799999999996</v>
      </c>
      <c r="CC676" s="18" t="e">
        <f t="shared" si="643"/>
        <v>#DIV/0!</v>
      </c>
    </row>
    <row r="677" spans="1:82" s="26" customFormat="1" ht="9" customHeight="1">
      <c r="A677" s="368">
        <v>258</v>
      </c>
      <c r="B677" s="129" t="s">
        <v>899</v>
      </c>
      <c r="C677" s="361">
        <v>878.5</v>
      </c>
      <c r="D677" s="396"/>
      <c r="E677" s="361"/>
      <c r="F677" s="361"/>
      <c r="G677" s="184">
        <f>ROUND(X677+AJ677+AK677,2)</f>
        <v>2838816.11</v>
      </c>
      <c r="H677" s="361">
        <f>I677+K677+M677+O677+Q677+S677</f>
        <v>0</v>
      </c>
      <c r="I677" s="190">
        <v>0</v>
      </c>
      <c r="J677" s="190">
        <v>0</v>
      </c>
      <c r="K677" s="190">
        <v>0</v>
      </c>
      <c r="L677" s="190">
        <v>0</v>
      </c>
      <c r="M677" s="190">
        <v>0</v>
      </c>
      <c r="N677" s="361">
        <v>0</v>
      </c>
      <c r="O677" s="361">
        <v>0</v>
      </c>
      <c r="P677" s="361">
        <v>0</v>
      </c>
      <c r="Q677" s="361">
        <v>0</v>
      </c>
      <c r="R677" s="361">
        <v>0</v>
      </c>
      <c r="S677" s="361">
        <v>0</v>
      </c>
      <c r="T677" s="103">
        <v>0</v>
      </c>
      <c r="U677" s="361">
        <v>0</v>
      </c>
      <c r="V677" s="269" t="s">
        <v>976</v>
      </c>
      <c r="W677" s="380">
        <v>731</v>
      </c>
      <c r="X677" s="361">
        <v>2693977.3</v>
      </c>
      <c r="Y677" s="380">
        <v>0</v>
      </c>
      <c r="Z677" s="380">
        <v>0</v>
      </c>
      <c r="AA677" s="380">
        <v>0</v>
      </c>
      <c r="AB677" s="380">
        <v>0</v>
      </c>
      <c r="AC677" s="380">
        <v>0</v>
      </c>
      <c r="AD677" s="380">
        <v>0</v>
      </c>
      <c r="AE677" s="380">
        <v>0</v>
      </c>
      <c r="AF677" s="380">
        <v>0</v>
      </c>
      <c r="AG677" s="380">
        <v>0</v>
      </c>
      <c r="AH677" s="380">
        <v>0</v>
      </c>
      <c r="AI677" s="380">
        <v>0</v>
      </c>
      <c r="AJ677" s="380">
        <v>96559.21</v>
      </c>
      <c r="AK677" s="380">
        <v>48279.6</v>
      </c>
      <c r="AL677" s="380">
        <v>0</v>
      </c>
      <c r="AN677" s="390">
        <f>I677/'Приложение 1.1'!I675</f>
        <v>0</v>
      </c>
      <c r="AO677" s="390" t="e">
        <f t="shared" si="615"/>
        <v>#DIV/0!</v>
      </c>
      <c r="AP677" s="390" t="e">
        <f t="shared" si="616"/>
        <v>#DIV/0!</v>
      </c>
      <c r="AQ677" s="390" t="e">
        <f t="shared" si="617"/>
        <v>#DIV/0!</v>
      </c>
      <c r="AR677" s="390" t="e">
        <f t="shared" si="618"/>
        <v>#DIV/0!</v>
      </c>
      <c r="AS677" s="390" t="e">
        <f t="shared" si="619"/>
        <v>#DIV/0!</v>
      </c>
      <c r="AT677" s="390" t="e">
        <f t="shared" si="620"/>
        <v>#DIV/0!</v>
      </c>
      <c r="AU677" s="390">
        <f t="shared" si="621"/>
        <v>3685.3314637482899</v>
      </c>
      <c r="AV677" s="390" t="e">
        <f t="shared" si="622"/>
        <v>#DIV/0!</v>
      </c>
      <c r="AW677" s="390" t="e">
        <f t="shared" si="623"/>
        <v>#DIV/0!</v>
      </c>
      <c r="AX677" s="390" t="e">
        <f t="shared" si="624"/>
        <v>#DIV/0!</v>
      </c>
      <c r="AY677" s="390">
        <f>AI677/'Приложение 1.1'!J675</f>
        <v>0</v>
      </c>
      <c r="AZ677" s="390">
        <v>766.59</v>
      </c>
      <c r="BA677" s="390">
        <v>2173.62</v>
      </c>
      <c r="BB677" s="390">
        <v>891.36</v>
      </c>
      <c r="BC677" s="390">
        <v>860.72</v>
      </c>
      <c r="BD677" s="390">
        <v>1699.83</v>
      </c>
      <c r="BE677" s="390">
        <v>1134.04</v>
      </c>
      <c r="BF677" s="390">
        <v>2338035</v>
      </c>
      <c r="BG677" s="390">
        <f t="shared" si="625"/>
        <v>4644</v>
      </c>
      <c r="BH677" s="390">
        <v>9186</v>
      </c>
      <c r="BI677" s="390">
        <v>3559.09</v>
      </c>
      <c r="BJ677" s="390">
        <v>6295.55</v>
      </c>
      <c r="BK677" s="390">
        <f t="shared" si="626"/>
        <v>934101.09</v>
      </c>
      <c r="BL677" s="391" t="str">
        <f t="shared" si="627"/>
        <v xml:space="preserve"> </v>
      </c>
      <c r="BM677" s="391" t="e">
        <f t="shared" si="628"/>
        <v>#DIV/0!</v>
      </c>
      <c r="BN677" s="391" t="e">
        <f t="shared" si="629"/>
        <v>#DIV/0!</v>
      </c>
      <c r="BO677" s="391" t="e">
        <f t="shared" si="630"/>
        <v>#DIV/0!</v>
      </c>
      <c r="BP677" s="391" t="e">
        <f t="shared" si="631"/>
        <v>#DIV/0!</v>
      </c>
      <c r="BQ677" s="391" t="e">
        <f t="shared" si="632"/>
        <v>#DIV/0!</v>
      </c>
      <c r="BR677" s="391" t="e">
        <f t="shared" si="633"/>
        <v>#DIV/0!</v>
      </c>
      <c r="BS677" s="391" t="str">
        <f t="shared" si="634"/>
        <v xml:space="preserve"> </v>
      </c>
      <c r="BT677" s="391" t="e">
        <f t="shared" si="635"/>
        <v>#DIV/0!</v>
      </c>
      <c r="BU677" s="391" t="e">
        <f t="shared" si="636"/>
        <v>#DIV/0!</v>
      </c>
      <c r="BV677" s="391" t="e">
        <f t="shared" si="637"/>
        <v>#DIV/0!</v>
      </c>
      <c r="BW677" s="391" t="str">
        <f t="shared" si="638"/>
        <v xml:space="preserve"> </v>
      </c>
      <c r="BY677" s="388">
        <f t="shared" si="639"/>
        <v>3.4013900956761871</v>
      </c>
      <c r="BZ677" s="392">
        <f t="shared" si="640"/>
        <v>1.7006948717083334</v>
      </c>
      <c r="CA677" s="393">
        <f t="shared" si="641"/>
        <v>3883.469370725034</v>
      </c>
      <c r="CB677" s="390">
        <f t="shared" si="642"/>
        <v>4852.9799999999996</v>
      </c>
      <c r="CC677" s="18" t="str">
        <f t="shared" si="643"/>
        <v xml:space="preserve"> </v>
      </c>
      <c r="CD677" s="418">
        <f>CA677-CB677</f>
        <v>-969.51062927496559</v>
      </c>
    </row>
    <row r="678" spans="1:82" s="26" customFormat="1" ht="9" customHeight="1">
      <c r="A678" s="368">
        <v>259</v>
      </c>
      <c r="B678" s="129" t="s">
        <v>900</v>
      </c>
      <c r="C678" s="361">
        <v>942.74</v>
      </c>
      <c r="D678" s="396"/>
      <c r="E678" s="361"/>
      <c r="F678" s="361"/>
      <c r="G678" s="184">
        <f>ROUND(X678+AJ678+AK678,2)</f>
        <v>3681809.26</v>
      </c>
      <c r="H678" s="361">
        <f>I678+K678+M678+O678+Q678+S678</f>
        <v>0</v>
      </c>
      <c r="I678" s="190">
        <v>0</v>
      </c>
      <c r="J678" s="190">
        <v>0</v>
      </c>
      <c r="K678" s="190">
        <v>0</v>
      </c>
      <c r="L678" s="190">
        <v>0</v>
      </c>
      <c r="M678" s="190">
        <v>0</v>
      </c>
      <c r="N678" s="361">
        <v>0</v>
      </c>
      <c r="O678" s="361">
        <v>0</v>
      </c>
      <c r="P678" s="361">
        <v>0</v>
      </c>
      <c r="Q678" s="361">
        <v>0</v>
      </c>
      <c r="R678" s="361">
        <v>0</v>
      </c>
      <c r="S678" s="361">
        <v>0</v>
      </c>
      <c r="T678" s="103">
        <v>0</v>
      </c>
      <c r="U678" s="361">
        <v>0</v>
      </c>
      <c r="V678" s="269" t="s">
        <v>976</v>
      </c>
      <c r="W678" s="380">
        <v>943</v>
      </c>
      <c r="X678" s="361">
        <v>3513101</v>
      </c>
      <c r="Y678" s="380">
        <v>0</v>
      </c>
      <c r="Z678" s="380">
        <v>0</v>
      </c>
      <c r="AA678" s="380">
        <v>0</v>
      </c>
      <c r="AB678" s="380">
        <v>0</v>
      </c>
      <c r="AC678" s="380">
        <v>0</v>
      </c>
      <c r="AD678" s="380">
        <v>0</v>
      </c>
      <c r="AE678" s="380">
        <v>0</v>
      </c>
      <c r="AF678" s="380">
        <v>0</v>
      </c>
      <c r="AG678" s="380">
        <v>0</v>
      </c>
      <c r="AH678" s="380">
        <v>0</v>
      </c>
      <c r="AI678" s="380">
        <v>0</v>
      </c>
      <c r="AJ678" s="380">
        <v>112472.17</v>
      </c>
      <c r="AK678" s="380">
        <v>56236.09</v>
      </c>
      <c r="AL678" s="380">
        <v>0</v>
      </c>
      <c r="AN678" s="390">
        <f>I678/'Приложение 1.1'!I676</f>
        <v>0</v>
      </c>
      <c r="AO678" s="390" t="e">
        <f t="shared" si="615"/>
        <v>#DIV/0!</v>
      </c>
      <c r="AP678" s="390" t="e">
        <f t="shared" si="616"/>
        <v>#DIV/0!</v>
      </c>
      <c r="AQ678" s="390" t="e">
        <f t="shared" si="617"/>
        <v>#DIV/0!</v>
      </c>
      <c r="AR678" s="390" t="e">
        <f t="shared" si="618"/>
        <v>#DIV/0!</v>
      </c>
      <c r="AS678" s="390" t="e">
        <f t="shared" si="619"/>
        <v>#DIV/0!</v>
      </c>
      <c r="AT678" s="390" t="e">
        <f t="shared" si="620"/>
        <v>#DIV/0!</v>
      </c>
      <c r="AU678" s="390">
        <f t="shared" si="621"/>
        <v>3725.4517497348888</v>
      </c>
      <c r="AV678" s="390" t="e">
        <f t="shared" si="622"/>
        <v>#DIV/0!</v>
      </c>
      <c r="AW678" s="390" t="e">
        <f t="shared" si="623"/>
        <v>#DIV/0!</v>
      </c>
      <c r="AX678" s="390" t="e">
        <f t="shared" si="624"/>
        <v>#DIV/0!</v>
      </c>
      <c r="AY678" s="390">
        <f>AI678/'Приложение 1.1'!J676</f>
        <v>0</v>
      </c>
      <c r="AZ678" s="390">
        <v>766.59</v>
      </c>
      <c r="BA678" s="390">
        <v>2173.62</v>
      </c>
      <c r="BB678" s="390">
        <v>891.36</v>
      </c>
      <c r="BC678" s="390">
        <v>860.72</v>
      </c>
      <c r="BD678" s="390">
        <v>1699.83</v>
      </c>
      <c r="BE678" s="390">
        <v>1134.04</v>
      </c>
      <c r="BF678" s="390">
        <v>2338035</v>
      </c>
      <c r="BG678" s="390">
        <f t="shared" si="625"/>
        <v>4644</v>
      </c>
      <c r="BH678" s="390">
        <v>9186</v>
      </c>
      <c r="BI678" s="390">
        <v>3559.09</v>
      </c>
      <c r="BJ678" s="390">
        <v>6295.55</v>
      </c>
      <c r="BK678" s="390">
        <f t="shared" si="626"/>
        <v>934101.09</v>
      </c>
      <c r="BL678" s="391" t="str">
        <f t="shared" si="627"/>
        <v xml:space="preserve"> </v>
      </c>
      <c r="BM678" s="391" t="e">
        <f t="shared" si="628"/>
        <v>#DIV/0!</v>
      </c>
      <c r="BN678" s="391" t="e">
        <f t="shared" si="629"/>
        <v>#DIV/0!</v>
      </c>
      <c r="BO678" s="391" t="e">
        <f t="shared" si="630"/>
        <v>#DIV/0!</v>
      </c>
      <c r="BP678" s="391" t="e">
        <f t="shared" si="631"/>
        <v>#DIV/0!</v>
      </c>
      <c r="BQ678" s="391" t="e">
        <f t="shared" si="632"/>
        <v>#DIV/0!</v>
      </c>
      <c r="BR678" s="391" t="e">
        <f t="shared" si="633"/>
        <v>#DIV/0!</v>
      </c>
      <c r="BS678" s="391" t="str">
        <f t="shared" si="634"/>
        <v xml:space="preserve"> </v>
      </c>
      <c r="BT678" s="391" t="e">
        <f t="shared" si="635"/>
        <v>#DIV/0!</v>
      </c>
      <c r="BU678" s="391" t="e">
        <f t="shared" si="636"/>
        <v>#DIV/0!</v>
      </c>
      <c r="BV678" s="391" t="e">
        <f t="shared" si="637"/>
        <v>#DIV/0!</v>
      </c>
      <c r="BW678" s="391" t="str">
        <f t="shared" si="638"/>
        <v xml:space="preserve"> </v>
      </c>
      <c r="BY678" s="388">
        <f t="shared" si="639"/>
        <v>3.0548070814510364</v>
      </c>
      <c r="BZ678" s="392">
        <f t="shared" si="640"/>
        <v>1.5274036765283165</v>
      </c>
      <c r="CA678" s="393">
        <f t="shared" si="641"/>
        <v>3904.3576458112407</v>
      </c>
      <c r="CB678" s="390">
        <f t="shared" si="642"/>
        <v>4852.9799999999996</v>
      </c>
      <c r="CC678" s="18" t="str">
        <f t="shared" si="643"/>
        <v xml:space="preserve"> </v>
      </c>
    </row>
    <row r="679" spans="1:82" s="26" customFormat="1" ht="38.25" customHeight="1">
      <c r="A679" s="514" t="s">
        <v>974</v>
      </c>
      <c r="B679" s="514"/>
      <c r="C679" s="361">
        <f>SUM(C677:C678)</f>
        <v>1821.24</v>
      </c>
      <c r="D679" s="275"/>
      <c r="E679" s="269"/>
      <c r="F679" s="269"/>
      <c r="G679" s="361">
        <f>SUM(G677:G678)</f>
        <v>6520625.3699999992</v>
      </c>
      <c r="H679" s="361">
        <f t="shared" ref="H679:AL679" si="675">SUM(H677:H678)</f>
        <v>0</v>
      </c>
      <c r="I679" s="361">
        <f t="shared" si="675"/>
        <v>0</v>
      </c>
      <c r="J679" s="361">
        <f t="shared" si="675"/>
        <v>0</v>
      </c>
      <c r="K679" s="361">
        <f t="shared" si="675"/>
        <v>0</v>
      </c>
      <c r="L679" s="361">
        <f t="shared" si="675"/>
        <v>0</v>
      </c>
      <c r="M679" s="361">
        <f t="shared" si="675"/>
        <v>0</v>
      </c>
      <c r="N679" s="361">
        <f t="shared" si="675"/>
        <v>0</v>
      </c>
      <c r="O679" s="361">
        <f t="shared" si="675"/>
        <v>0</v>
      </c>
      <c r="P679" s="361">
        <f t="shared" si="675"/>
        <v>0</v>
      </c>
      <c r="Q679" s="361">
        <f t="shared" si="675"/>
        <v>0</v>
      </c>
      <c r="R679" s="361">
        <f t="shared" si="675"/>
        <v>0</v>
      </c>
      <c r="S679" s="361">
        <f t="shared" si="675"/>
        <v>0</v>
      </c>
      <c r="T679" s="103">
        <f t="shared" si="675"/>
        <v>0</v>
      </c>
      <c r="U679" s="361">
        <f t="shared" si="675"/>
        <v>0</v>
      </c>
      <c r="V679" s="269" t="s">
        <v>388</v>
      </c>
      <c r="W679" s="361">
        <f t="shared" si="675"/>
        <v>1674</v>
      </c>
      <c r="X679" s="361">
        <f t="shared" si="675"/>
        <v>6207078.2999999998</v>
      </c>
      <c r="Y679" s="361">
        <f t="shared" si="675"/>
        <v>0</v>
      </c>
      <c r="Z679" s="361">
        <f t="shared" si="675"/>
        <v>0</v>
      </c>
      <c r="AA679" s="361">
        <f t="shared" si="675"/>
        <v>0</v>
      </c>
      <c r="AB679" s="361">
        <f t="shared" si="675"/>
        <v>0</v>
      </c>
      <c r="AC679" s="361">
        <f t="shared" si="675"/>
        <v>0</v>
      </c>
      <c r="AD679" s="361">
        <f t="shared" si="675"/>
        <v>0</v>
      </c>
      <c r="AE679" s="361">
        <f t="shared" si="675"/>
        <v>0</v>
      </c>
      <c r="AF679" s="361">
        <f t="shared" si="675"/>
        <v>0</v>
      </c>
      <c r="AG679" s="361">
        <f t="shared" si="675"/>
        <v>0</v>
      </c>
      <c r="AH679" s="361">
        <f t="shared" si="675"/>
        <v>0</v>
      </c>
      <c r="AI679" s="361">
        <f t="shared" si="675"/>
        <v>0</v>
      </c>
      <c r="AJ679" s="361">
        <f t="shared" si="675"/>
        <v>209031.38</v>
      </c>
      <c r="AK679" s="361">
        <f t="shared" si="675"/>
        <v>104515.69</v>
      </c>
      <c r="AL679" s="361">
        <f t="shared" si="675"/>
        <v>0</v>
      </c>
      <c r="AN679" s="390">
        <f>I679/'Приложение 1.1'!I677</f>
        <v>0</v>
      </c>
      <c r="AO679" s="390" t="e">
        <f t="shared" si="615"/>
        <v>#DIV/0!</v>
      </c>
      <c r="AP679" s="390" t="e">
        <f t="shared" si="616"/>
        <v>#DIV/0!</v>
      </c>
      <c r="AQ679" s="390" t="e">
        <f t="shared" si="617"/>
        <v>#DIV/0!</v>
      </c>
      <c r="AR679" s="390" t="e">
        <f t="shared" si="618"/>
        <v>#DIV/0!</v>
      </c>
      <c r="AS679" s="390" t="e">
        <f t="shared" si="619"/>
        <v>#DIV/0!</v>
      </c>
      <c r="AT679" s="390" t="e">
        <f t="shared" si="620"/>
        <v>#DIV/0!</v>
      </c>
      <c r="AU679" s="390">
        <f t="shared" si="621"/>
        <v>3707.9320788530463</v>
      </c>
      <c r="AV679" s="390" t="e">
        <f t="shared" si="622"/>
        <v>#DIV/0!</v>
      </c>
      <c r="AW679" s="390" t="e">
        <f t="shared" si="623"/>
        <v>#DIV/0!</v>
      </c>
      <c r="AX679" s="390" t="e">
        <f t="shared" si="624"/>
        <v>#DIV/0!</v>
      </c>
      <c r="AY679" s="390">
        <f>AI679/'Приложение 1.1'!J677</f>
        <v>0</v>
      </c>
      <c r="AZ679" s="390">
        <v>766.59</v>
      </c>
      <c r="BA679" s="390">
        <v>2173.62</v>
      </c>
      <c r="BB679" s="390">
        <v>891.36</v>
      </c>
      <c r="BC679" s="390">
        <v>860.72</v>
      </c>
      <c r="BD679" s="390">
        <v>1699.83</v>
      </c>
      <c r="BE679" s="390">
        <v>1134.04</v>
      </c>
      <c r="BF679" s="390">
        <v>2338035</v>
      </c>
      <c r="BG679" s="390">
        <f t="shared" si="625"/>
        <v>4644</v>
      </c>
      <c r="BH679" s="390">
        <v>9186</v>
      </c>
      <c r="BI679" s="390">
        <v>3559.09</v>
      </c>
      <c r="BJ679" s="390">
        <v>6295.55</v>
      </c>
      <c r="BK679" s="390">
        <f t="shared" si="626"/>
        <v>934101.09</v>
      </c>
      <c r="BL679" s="391" t="str">
        <f t="shared" si="627"/>
        <v xml:space="preserve"> </v>
      </c>
      <c r="BM679" s="391" t="e">
        <f t="shared" si="628"/>
        <v>#DIV/0!</v>
      </c>
      <c r="BN679" s="391" t="e">
        <f t="shared" si="629"/>
        <v>#DIV/0!</v>
      </c>
      <c r="BO679" s="391" t="e">
        <f t="shared" si="630"/>
        <v>#DIV/0!</v>
      </c>
      <c r="BP679" s="391" t="e">
        <f t="shared" si="631"/>
        <v>#DIV/0!</v>
      </c>
      <c r="BQ679" s="391" t="e">
        <f t="shared" si="632"/>
        <v>#DIV/0!</v>
      </c>
      <c r="BR679" s="391" t="e">
        <f t="shared" si="633"/>
        <v>#DIV/0!</v>
      </c>
      <c r="BS679" s="391" t="str">
        <f t="shared" si="634"/>
        <v xml:space="preserve"> </v>
      </c>
      <c r="BT679" s="391" t="e">
        <f t="shared" si="635"/>
        <v>#DIV/0!</v>
      </c>
      <c r="BU679" s="391" t="e">
        <f t="shared" si="636"/>
        <v>#DIV/0!</v>
      </c>
      <c r="BV679" s="391" t="e">
        <f t="shared" si="637"/>
        <v>#DIV/0!</v>
      </c>
      <c r="BW679" s="391" t="str">
        <f t="shared" si="638"/>
        <v xml:space="preserve"> </v>
      </c>
      <c r="BY679" s="388">
        <f t="shared" si="639"/>
        <v>3.2056952844079745</v>
      </c>
      <c r="BZ679" s="392">
        <f t="shared" si="640"/>
        <v>1.6028476422039872</v>
      </c>
      <c r="CA679" s="393">
        <f t="shared" si="641"/>
        <v>3895.2361827956984</v>
      </c>
      <c r="CB679" s="390">
        <f t="shared" si="642"/>
        <v>4852.9799999999996</v>
      </c>
      <c r="CC679" s="18" t="str">
        <f t="shared" si="643"/>
        <v xml:space="preserve"> </v>
      </c>
    </row>
    <row r="680" spans="1:82" s="26" customFormat="1" ht="12.75" customHeight="1">
      <c r="A680" s="433" t="s">
        <v>422</v>
      </c>
      <c r="B680" s="434"/>
      <c r="C680" s="434"/>
      <c r="D680" s="434"/>
      <c r="E680" s="434"/>
      <c r="F680" s="434"/>
      <c r="G680" s="434"/>
      <c r="H680" s="434"/>
      <c r="I680" s="434"/>
      <c r="J680" s="434"/>
      <c r="K680" s="434"/>
      <c r="L680" s="434"/>
      <c r="M680" s="434"/>
      <c r="N680" s="434"/>
      <c r="O680" s="434"/>
      <c r="P680" s="434"/>
      <c r="Q680" s="434"/>
      <c r="R680" s="434"/>
      <c r="S680" s="434"/>
      <c r="T680" s="434"/>
      <c r="U680" s="434"/>
      <c r="V680" s="434"/>
      <c r="W680" s="434"/>
      <c r="X680" s="434"/>
      <c r="Y680" s="434"/>
      <c r="Z680" s="434"/>
      <c r="AA680" s="434"/>
      <c r="AB680" s="434"/>
      <c r="AC680" s="434"/>
      <c r="AD680" s="434"/>
      <c r="AE680" s="434"/>
      <c r="AF680" s="434"/>
      <c r="AG680" s="434"/>
      <c r="AH680" s="434"/>
      <c r="AI680" s="434"/>
      <c r="AJ680" s="434"/>
      <c r="AK680" s="434"/>
      <c r="AL680" s="435"/>
      <c r="AN680" s="390" t="e">
        <f>I680/'Приложение 1.1'!I678</f>
        <v>#DIV/0!</v>
      </c>
      <c r="AO680" s="390" t="e">
        <f t="shared" si="615"/>
        <v>#DIV/0!</v>
      </c>
      <c r="AP680" s="390" t="e">
        <f t="shared" si="616"/>
        <v>#DIV/0!</v>
      </c>
      <c r="AQ680" s="390" t="e">
        <f t="shared" si="617"/>
        <v>#DIV/0!</v>
      </c>
      <c r="AR680" s="390" t="e">
        <f t="shared" si="618"/>
        <v>#DIV/0!</v>
      </c>
      <c r="AS680" s="390" t="e">
        <f t="shared" si="619"/>
        <v>#DIV/0!</v>
      </c>
      <c r="AT680" s="390" t="e">
        <f t="shared" si="620"/>
        <v>#DIV/0!</v>
      </c>
      <c r="AU680" s="390" t="e">
        <f t="shared" si="621"/>
        <v>#DIV/0!</v>
      </c>
      <c r="AV680" s="390" t="e">
        <f t="shared" si="622"/>
        <v>#DIV/0!</v>
      </c>
      <c r="AW680" s="390" t="e">
        <f t="shared" si="623"/>
        <v>#DIV/0!</v>
      </c>
      <c r="AX680" s="390" t="e">
        <f t="shared" si="624"/>
        <v>#DIV/0!</v>
      </c>
      <c r="AY680" s="390" t="e">
        <f>AI680/'Приложение 1.1'!J678</f>
        <v>#DIV/0!</v>
      </c>
      <c r="AZ680" s="390">
        <v>766.59</v>
      </c>
      <c r="BA680" s="390">
        <v>2173.62</v>
      </c>
      <c r="BB680" s="390">
        <v>891.36</v>
      </c>
      <c r="BC680" s="390">
        <v>860.72</v>
      </c>
      <c r="BD680" s="390">
        <v>1699.83</v>
      </c>
      <c r="BE680" s="390">
        <v>1134.04</v>
      </c>
      <c r="BF680" s="390">
        <v>2338035</v>
      </c>
      <c r="BG680" s="390">
        <f t="shared" si="625"/>
        <v>4644</v>
      </c>
      <c r="BH680" s="390">
        <v>9186</v>
      </c>
      <c r="BI680" s="390">
        <v>3559.09</v>
      </c>
      <c r="BJ680" s="390">
        <v>6295.55</v>
      </c>
      <c r="BK680" s="390">
        <f t="shared" si="626"/>
        <v>934101.09</v>
      </c>
      <c r="BL680" s="391" t="e">
        <f t="shared" si="627"/>
        <v>#DIV/0!</v>
      </c>
      <c r="BM680" s="391" t="e">
        <f t="shared" si="628"/>
        <v>#DIV/0!</v>
      </c>
      <c r="BN680" s="391" t="e">
        <f t="shared" si="629"/>
        <v>#DIV/0!</v>
      </c>
      <c r="BO680" s="391" t="e">
        <f t="shared" si="630"/>
        <v>#DIV/0!</v>
      </c>
      <c r="BP680" s="391" t="e">
        <f t="shared" si="631"/>
        <v>#DIV/0!</v>
      </c>
      <c r="BQ680" s="391" t="e">
        <f t="shared" si="632"/>
        <v>#DIV/0!</v>
      </c>
      <c r="BR680" s="391" t="e">
        <f t="shared" si="633"/>
        <v>#DIV/0!</v>
      </c>
      <c r="BS680" s="391" t="e">
        <f t="shared" si="634"/>
        <v>#DIV/0!</v>
      </c>
      <c r="BT680" s="391" t="e">
        <f t="shared" si="635"/>
        <v>#DIV/0!</v>
      </c>
      <c r="BU680" s="391" t="e">
        <f t="shared" si="636"/>
        <v>#DIV/0!</v>
      </c>
      <c r="BV680" s="391" t="e">
        <f t="shared" si="637"/>
        <v>#DIV/0!</v>
      </c>
      <c r="BW680" s="391" t="e">
        <f t="shared" si="638"/>
        <v>#DIV/0!</v>
      </c>
      <c r="BY680" s="388" t="e">
        <f t="shared" si="639"/>
        <v>#DIV/0!</v>
      </c>
      <c r="BZ680" s="392" t="e">
        <f t="shared" si="640"/>
        <v>#DIV/0!</v>
      </c>
      <c r="CA680" s="393" t="e">
        <f t="shared" si="641"/>
        <v>#DIV/0!</v>
      </c>
      <c r="CB680" s="390">
        <f t="shared" si="642"/>
        <v>4852.9799999999996</v>
      </c>
      <c r="CC680" s="18" t="e">
        <f t="shared" si="643"/>
        <v>#DIV/0!</v>
      </c>
    </row>
    <row r="681" spans="1:82" s="26" customFormat="1" ht="9" customHeight="1">
      <c r="A681" s="368">
        <v>260</v>
      </c>
      <c r="B681" s="129" t="s">
        <v>902</v>
      </c>
      <c r="C681" s="361">
        <v>567.1</v>
      </c>
      <c r="D681" s="396"/>
      <c r="E681" s="361"/>
      <c r="F681" s="361"/>
      <c r="G681" s="184">
        <f>ROUND(X681+AJ681+AK681,2)</f>
        <v>2573406.7200000002</v>
      </c>
      <c r="H681" s="361">
        <f>I681+K681+M681+O681+Q681+S681</f>
        <v>0</v>
      </c>
      <c r="I681" s="190">
        <v>0</v>
      </c>
      <c r="J681" s="190">
        <v>0</v>
      </c>
      <c r="K681" s="190">
        <v>0</v>
      </c>
      <c r="L681" s="190">
        <v>0</v>
      </c>
      <c r="M681" s="190">
        <v>0</v>
      </c>
      <c r="N681" s="361">
        <v>0</v>
      </c>
      <c r="O681" s="361">
        <v>0</v>
      </c>
      <c r="P681" s="361">
        <v>0</v>
      </c>
      <c r="Q681" s="361">
        <v>0</v>
      </c>
      <c r="R681" s="361">
        <v>0</v>
      </c>
      <c r="S681" s="361">
        <v>0</v>
      </c>
      <c r="T681" s="103">
        <v>0</v>
      </c>
      <c r="U681" s="361">
        <v>0</v>
      </c>
      <c r="V681" s="269" t="s">
        <v>976</v>
      </c>
      <c r="W681" s="380">
        <v>617</v>
      </c>
      <c r="X681" s="361">
        <v>2471516.11</v>
      </c>
      <c r="Y681" s="380">
        <v>0</v>
      </c>
      <c r="Z681" s="380">
        <v>0</v>
      </c>
      <c r="AA681" s="380">
        <v>0</v>
      </c>
      <c r="AB681" s="380">
        <v>0</v>
      </c>
      <c r="AC681" s="380">
        <v>0</v>
      </c>
      <c r="AD681" s="380">
        <v>0</v>
      </c>
      <c r="AE681" s="380">
        <v>0</v>
      </c>
      <c r="AF681" s="380">
        <v>0</v>
      </c>
      <c r="AG681" s="380">
        <v>0</v>
      </c>
      <c r="AH681" s="380">
        <v>0</v>
      </c>
      <c r="AI681" s="380">
        <v>0</v>
      </c>
      <c r="AJ681" s="380">
        <v>70895.92</v>
      </c>
      <c r="AK681" s="380">
        <v>30994.69</v>
      </c>
      <c r="AL681" s="380">
        <v>0</v>
      </c>
      <c r="AN681" s="390">
        <f>I681/'Приложение 1.1'!I679</f>
        <v>0</v>
      </c>
      <c r="AO681" s="390" t="e">
        <f t="shared" si="615"/>
        <v>#DIV/0!</v>
      </c>
      <c r="AP681" s="390" t="e">
        <f t="shared" si="616"/>
        <v>#DIV/0!</v>
      </c>
      <c r="AQ681" s="390" t="e">
        <f t="shared" si="617"/>
        <v>#DIV/0!</v>
      </c>
      <c r="AR681" s="390" t="e">
        <f t="shared" si="618"/>
        <v>#DIV/0!</v>
      </c>
      <c r="AS681" s="390" t="e">
        <f t="shared" si="619"/>
        <v>#DIV/0!</v>
      </c>
      <c r="AT681" s="390" t="e">
        <f t="shared" si="620"/>
        <v>#DIV/0!</v>
      </c>
      <c r="AU681" s="390">
        <f t="shared" si="621"/>
        <v>4005.6987196110208</v>
      </c>
      <c r="AV681" s="390" t="e">
        <f t="shared" si="622"/>
        <v>#DIV/0!</v>
      </c>
      <c r="AW681" s="390" t="e">
        <f t="shared" si="623"/>
        <v>#DIV/0!</v>
      </c>
      <c r="AX681" s="390" t="e">
        <f t="shared" si="624"/>
        <v>#DIV/0!</v>
      </c>
      <c r="AY681" s="390">
        <f>AI681/'Приложение 1.1'!J679</f>
        <v>0</v>
      </c>
      <c r="AZ681" s="390">
        <v>766.59</v>
      </c>
      <c r="BA681" s="390">
        <v>2173.62</v>
      </c>
      <c r="BB681" s="390">
        <v>891.36</v>
      </c>
      <c r="BC681" s="390">
        <v>860.72</v>
      </c>
      <c r="BD681" s="390">
        <v>1699.83</v>
      </c>
      <c r="BE681" s="390">
        <v>1134.04</v>
      </c>
      <c r="BF681" s="390">
        <v>2338035</v>
      </c>
      <c r="BG681" s="390">
        <f t="shared" si="625"/>
        <v>4644</v>
      </c>
      <c r="BH681" s="390">
        <v>9186</v>
      </c>
      <c r="BI681" s="390">
        <v>3559.09</v>
      </c>
      <c r="BJ681" s="390">
        <v>6295.55</v>
      </c>
      <c r="BK681" s="390">
        <f t="shared" si="626"/>
        <v>934101.09</v>
      </c>
      <c r="BL681" s="391" t="str">
        <f t="shared" si="627"/>
        <v xml:space="preserve"> </v>
      </c>
      <c r="BM681" s="391" t="e">
        <f t="shared" si="628"/>
        <v>#DIV/0!</v>
      </c>
      <c r="BN681" s="391" t="e">
        <f t="shared" si="629"/>
        <v>#DIV/0!</v>
      </c>
      <c r="BO681" s="391" t="e">
        <f t="shared" si="630"/>
        <v>#DIV/0!</v>
      </c>
      <c r="BP681" s="391" t="e">
        <f t="shared" si="631"/>
        <v>#DIV/0!</v>
      </c>
      <c r="BQ681" s="391" t="e">
        <f t="shared" si="632"/>
        <v>#DIV/0!</v>
      </c>
      <c r="BR681" s="391" t="e">
        <f t="shared" si="633"/>
        <v>#DIV/0!</v>
      </c>
      <c r="BS681" s="391" t="str">
        <f t="shared" si="634"/>
        <v xml:space="preserve"> </v>
      </c>
      <c r="BT681" s="391" t="e">
        <f t="shared" si="635"/>
        <v>#DIV/0!</v>
      </c>
      <c r="BU681" s="391" t="e">
        <f t="shared" si="636"/>
        <v>#DIV/0!</v>
      </c>
      <c r="BV681" s="391" t="e">
        <f t="shared" si="637"/>
        <v>#DIV/0!</v>
      </c>
      <c r="BW681" s="391" t="str">
        <f t="shared" si="638"/>
        <v xml:space="preserve"> </v>
      </c>
      <c r="BY681" s="388">
        <f t="shared" si="639"/>
        <v>2.7549442320567188</v>
      </c>
      <c r="BZ681" s="392">
        <f t="shared" si="640"/>
        <v>1.204422517401369</v>
      </c>
      <c r="CA681" s="393">
        <f t="shared" si="641"/>
        <v>4170.8374716369535</v>
      </c>
      <c r="CB681" s="390">
        <f t="shared" si="642"/>
        <v>4852.9799999999996</v>
      </c>
      <c r="CC681" s="18" t="str">
        <f t="shared" si="643"/>
        <v xml:space="preserve"> </v>
      </c>
    </row>
    <row r="682" spans="1:82" s="26" customFormat="1" ht="9" customHeight="1">
      <c r="A682" s="368">
        <v>261</v>
      </c>
      <c r="B682" s="129" t="s">
        <v>1172</v>
      </c>
      <c r="C682" s="361"/>
      <c r="D682" s="396"/>
      <c r="E682" s="361"/>
      <c r="F682" s="361"/>
      <c r="G682" s="184">
        <f>ROUND(X682+AJ682+AK682,2)</f>
        <v>2054627.91</v>
      </c>
      <c r="H682" s="361">
        <f>I682+K682+M682+O682+Q682+S682</f>
        <v>0</v>
      </c>
      <c r="I682" s="190">
        <v>0</v>
      </c>
      <c r="J682" s="190">
        <v>0</v>
      </c>
      <c r="K682" s="190">
        <v>0</v>
      </c>
      <c r="L682" s="190">
        <v>0</v>
      </c>
      <c r="M682" s="190">
        <v>0</v>
      </c>
      <c r="N682" s="361">
        <v>0</v>
      </c>
      <c r="O682" s="361">
        <v>0</v>
      </c>
      <c r="P682" s="361">
        <v>0</v>
      </c>
      <c r="Q682" s="361">
        <v>0</v>
      </c>
      <c r="R682" s="361">
        <v>0</v>
      </c>
      <c r="S682" s="361">
        <v>0</v>
      </c>
      <c r="T682" s="103">
        <v>0</v>
      </c>
      <c r="U682" s="361">
        <v>0</v>
      </c>
      <c r="V682" s="269" t="s">
        <v>975</v>
      </c>
      <c r="W682" s="380">
        <v>612</v>
      </c>
      <c r="X682" s="361">
        <v>1900401</v>
      </c>
      <c r="Y682" s="380">
        <v>0</v>
      </c>
      <c r="Z682" s="380">
        <v>0</v>
      </c>
      <c r="AA682" s="380">
        <v>0</v>
      </c>
      <c r="AB682" s="380">
        <v>0</v>
      </c>
      <c r="AC682" s="380">
        <v>0</v>
      </c>
      <c r="AD682" s="380">
        <v>0</v>
      </c>
      <c r="AE682" s="380">
        <v>0</v>
      </c>
      <c r="AF682" s="380">
        <v>0</v>
      </c>
      <c r="AG682" s="380">
        <v>0</v>
      </c>
      <c r="AH682" s="380">
        <v>0</v>
      </c>
      <c r="AI682" s="380">
        <v>0</v>
      </c>
      <c r="AJ682" s="380">
        <v>102817.94</v>
      </c>
      <c r="AK682" s="380">
        <v>51408.97</v>
      </c>
      <c r="AL682" s="380">
        <v>0</v>
      </c>
      <c r="AN682" s="390">
        <f>I682/'Приложение 1.1'!I680</f>
        <v>0</v>
      </c>
      <c r="AO682" s="390" t="e">
        <f t="shared" si="615"/>
        <v>#DIV/0!</v>
      </c>
      <c r="AP682" s="390" t="e">
        <f t="shared" si="616"/>
        <v>#DIV/0!</v>
      </c>
      <c r="AQ682" s="390" t="e">
        <f t="shared" si="617"/>
        <v>#DIV/0!</v>
      </c>
      <c r="AR682" s="390" t="e">
        <f t="shared" si="618"/>
        <v>#DIV/0!</v>
      </c>
      <c r="AS682" s="390" t="e">
        <f t="shared" si="619"/>
        <v>#DIV/0!</v>
      </c>
      <c r="AT682" s="390" t="e">
        <f t="shared" si="620"/>
        <v>#DIV/0!</v>
      </c>
      <c r="AU682" s="390">
        <f t="shared" si="621"/>
        <v>3105.2303921568628</v>
      </c>
      <c r="AV682" s="390" t="e">
        <f t="shared" si="622"/>
        <v>#DIV/0!</v>
      </c>
      <c r="AW682" s="390" t="e">
        <f t="shared" si="623"/>
        <v>#DIV/0!</v>
      </c>
      <c r="AX682" s="390" t="e">
        <f t="shared" si="624"/>
        <v>#DIV/0!</v>
      </c>
      <c r="AY682" s="390">
        <f>AI682/'Приложение 1.1'!J680</f>
        <v>0</v>
      </c>
      <c r="AZ682" s="390">
        <v>766.59</v>
      </c>
      <c r="BA682" s="390">
        <v>2173.62</v>
      </c>
      <c r="BB682" s="390">
        <v>891.36</v>
      </c>
      <c r="BC682" s="390">
        <v>860.72</v>
      </c>
      <c r="BD682" s="390">
        <v>1699.83</v>
      </c>
      <c r="BE682" s="390">
        <v>1134.04</v>
      </c>
      <c r="BF682" s="390">
        <v>2338035</v>
      </c>
      <c r="BG682" s="390">
        <f t="shared" si="625"/>
        <v>4837.9799999999996</v>
      </c>
      <c r="BH682" s="390">
        <v>9186</v>
      </c>
      <c r="BI682" s="390">
        <v>3559.09</v>
      </c>
      <c r="BJ682" s="390">
        <v>6295.55</v>
      </c>
      <c r="BK682" s="390">
        <f t="shared" si="626"/>
        <v>934101.09</v>
      </c>
      <c r="BL682" s="391" t="str">
        <f t="shared" si="627"/>
        <v xml:space="preserve"> </v>
      </c>
      <c r="BM682" s="391" t="e">
        <f t="shared" si="628"/>
        <v>#DIV/0!</v>
      </c>
      <c r="BN682" s="391" t="e">
        <f t="shared" si="629"/>
        <v>#DIV/0!</v>
      </c>
      <c r="BO682" s="391" t="e">
        <f t="shared" si="630"/>
        <v>#DIV/0!</v>
      </c>
      <c r="BP682" s="391" t="e">
        <f t="shared" si="631"/>
        <v>#DIV/0!</v>
      </c>
      <c r="BQ682" s="391" t="e">
        <f t="shared" si="632"/>
        <v>#DIV/0!</v>
      </c>
      <c r="BR682" s="391" t="e">
        <f t="shared" si="633"/>
        <v>#DIV/0!</v>
      </c>
      <c r="BS682" s="391" t="str">
        <f t="shared" si="634"/>
        <v xml:space="preserve"> </v>
      </c>
      <c r="BT682" s="391" t="e">
        <f t="shared" si="635"/>
        <v>#DIV/0!</v>
      </c>
      <c r="BU682" s="391" t="e">
        <f t="shared" si="636"/>
        <v>#DIV/0!</v>
      </c>
      <c r="BV682" s="391" t="e">
        <f t="shared" si="637"/>
        <v>#DIV/0!</v>
      </c>
      <c r="BW682" s="391" t="str">
        <f t="shared" si="638"/>
        <v xml:space="preserve"> </v>
      </c>
      <c r="BY682" s="388">
        <f t="shared" si="639"/>
        <v>5.0042121738723973</v>
      </c>
      <c r="BZ682" s="392">
        <f t="shared" si="640"/>
        <v>2.5021060869361986</v>
      </c>
      <c r="CA682" s="393">
        <f t="shared" si="641"/>
        <v>3357.2351470588233</v>
      </c>
      <c r="CB682" s="390">
        <f t="shared" si="642"/>
        <v>5055.6899999999996</v>
      </c>
      <c r="CC682" s="18" t="str">
        <f t="shared" si="643"/>
        <v xml:space="preserve"> </v>
      </c>
    </row>
    <row r="683" spans="1:82" s="26" customFormat="1" ht="22.5" customHeight="1">
      <c r="A683" s="514" t="s">
        <v>421</v>
      </c>
      <c r="B683" s="514"/>
      <c r="C683" s="361">
        <f>SUM(C681)</f>
        <v>567.1</v>
      </c>
      <c r="D683" s="275"/>
      <c r="E683" s="269"/>
      <c r="F683" s="269"/>
      <c r="G683" s="361">
        <f>SUM(G681:G682)</f>
        <v>4628034.63</v>
      </c>
      <c r="H683" s="361">
        <f t="shared" ref="H683:W683" si="676">SUM(H681:H682)</f>
        <v>0</v>
      </c>
      <c r="I683" s="361">
        <f t="shared" si="676"/>
        <v>0</v>
      </c>
      <c r="J683" s="361">
        <f t="shared" si="676"/>
        <v>0</v>
      </c>
      <c r="K683" s="361">
        <f t="shared" si="676"/>
        <v>0</v>
      </c>
      <c r="L683" s="361">
        <f t="shared" si="676"/>
        <v>0</v>
      </c>
      <c r="M683" s="361">
        <f t="shared" si="676"/>
        <v>0</v>
      </c>
      <c r="N683" s="361">
        <f t="shared" si="676"/>
        <v>0</v>
      </c>
      <c r="O683" s="361">
        <f t="shared" si="676"/>
        <v>0</v>
      </c>
      <c r="P683" s="361">
        <f t="shared" si="676"/>
        <v>0</v>
      </c>
      <c r="Q683" s="361">
        <f t="shared" si="676"/>
        <v>0</v>
      </c>
      <c r="R683" s="361">
        <f t="shared" si="676"/>
        <v>0</v>
      </c>
      <c r="S683" s="361">
        <f t="shared" si="676"/>
        <v>0</v>
      </c>
      <c r="T683" s="103">
        <f>SUM(T681)</f>
        <v>0</v>
      </c>
      <c r="U683" s="361">
        <f t="shared" si="676"/>
        <v>0</v>
      </c>
      <c r="V683" s="269" t="s">
        <v>388</v>
      </c>
      <c r="W683" s="361">
        <f t="shared" si="676"/>
        <v>1229</v>
      </c>
      <c r="X683" s="361">
        <f t="shared" ref="X683:AL683" si="677">SUM(X681:X682)</f>
        <v>4371917.1099999994</v>
      </c>
      <c r="Y683" s="361">
        <f t="shared" si="677"/>
        <v>0</v>
      </c>
      <c r="Z683" s="361">
        <f t="shared" si="677"/>
        <v>0</v>
      </c>
      <c r="AA683" s="361">
        <f t="shared" si="677"/>
        <v>0</v>
      </c>
      <c r="AB683" s="361">
        <f t="shared" si="677"/>
        <v>0</v>
      </c>
      <c r="AC683" s="361">
        <f t="shared" si="677"/>
        <v>0</v>
      </c>
      <c r="AD683" s="361">
        <f t="shared" si="677"/>
        <v>0</v>
      </c>
      <c r="AE683" s="361">
        <f t="shared" si="677"/>
        <v>0</v>
      </c>
      <c r="AF683" s="361">
        <f t="shared" si="677"/>
        <v>0</v>
      </c>
      <c r="AG683" s="361">
        <f t="shared" si="677"/>
        <v>0</v>
      </c>
      <c r="AH683" s="361">
        <f t="shared" si="677"/>
        <v>0</v>
      </c>
      <c r="AI683" s="361">
        <f t="shared" si="677"/>
        <v>0</v>
      </c>
      <c r="AJ683" s="361">
        <f t="shared" si="677"/>
        <v>173713.86</v>
      </c>
      <c r="AK683" s="361">
        <f t="shared" si="677"/>
        <v>82403.66</v>
      </c>
      <c r="AL683" s="361">
        <f t="shared" si="677"/>
        <v>0</v>
      </c>
      <c r="AN683" s="390">
        <f>I683/'Приложение 1.1'!I681</f>
        <v>0</v>
      </c>
      <c r="AO683" s="390" t="e">
        <f t="shared" si="615"/>
        <v>#DIV/0!</v>
      </c>
      <c r="AP683" s="390" t="e">
        <f t="shared" si="616"/>
        <v>#DIV/0!</v>
      </c>
      <c r="AQ683" s="390" t="e">
        <f t="shared" si="617"/>
        <v>#DIV/0!</v>
      </c>
      <c r="AR683" s="390" t="e">
        <f t="shared" si="618"/>
        <v>#DIV/0!</v>
      </c>
      <c r="AS683" s="390" t="e">
        <f t="shared" si="619"/>
        <v>#DIV/0!</v>
      </c>
      <c r="AT683" s="390" t="e">
        <f t="shared" si="620"/>
        <v>#DIV/0!</v>
      </c>
      <c r="AU683" s="390">
        <f t="shared" si="621"/>
        <v>3557.2962652563056</v>
      </c>
      <c r="AV683" s="390" t="e">
        <f t="shared" si="622"/>
        <v>#DIV/0!</v>
      </c>
      <c r="AW683" s="390" t="e">
        <f t="shared" si="623"/>
        <v>#DIV/0!</v>
      </c>
      <c r="AX683" s="390" t="e">
        <f t="shared" si="624"/>
        <v>#DIV/0!</v>
      </c>
      <c r="AY683" s="390">
        <f>AI683/'Приложение 1.1'!J681</f>
        <v>0</v>
      </c>
      <c r="AZ683" s="390">
        <v>766.59</v>
      </c>
      <c r="BA683" s="390">
        <v>2173.62</v>
      </c>
      <c r="BB683" s="390">
        <v>891.36</v>
      </c>
      <c r="BC683" s="390">
        <v>860.72</v>
      </c>
      <c r="BD683" s="390">
        <v>1699.83</v>
      </c>
      <c r="BE683" s="390">
        <v>1134.04</v>
      </c>
      <c r="BF683" s="390">
        <v>2338035</v>
      </c>
      <c r="BG683" s="390">
        <f t="shared" si="625"/>
        <v>4644</v>
      </c>
      <c r="BH683" s="390">
        <v>9186</v>
      </c>
      <c r="BI683" s="390">
        <v>3559.09</v>
      </c>
      <c r="BJ683" s="390">
        <v>6295.55</v>
      </c>
      <c r="BK683" s="390">
        <f t="shared" si="626"/>
        <v>934101.09</v>
      </c>
      <c r="BL683" s="391" t="str">
        <f t="shared" si="627"/>
        <v xml:space="preserve"> </v>
      </c>
      <c r="BM683" s="391" t="e">
        <f t="shared" si="628"/>
        <v>#DIV/0!</v>
      </c>
      <c r="BN683" s="391" t="e">
        <f t="shared" si="629"/>
        <v>#DIV/0!</v>
      </c>
      <c r="BO683" s="391" t="e">
        <f t="shared" si="630"/>
        <v>#DIV/0!</v>
      </c>
      <c r="BP683" s="391" t="e">
        <f t="shared" si="631"/>
        <v>#DIV/0!</v>
      </c>
      <c r="BQ683" s="391" t="e">
        <f t="shared" si="632"/>
        <v>#DIV/0!</v>
      </c>
      <c r="BR683" s="391" t="e">
        <f t="shared" si="633"/>
        <v>#DIV/0!</v>
      </c>
      <c r="BS683" s="391" t="str">
        <f t="shared" si="634"/>
        <v xml:space="preserve"> </v>
      </c>
      <c r="BT683" s="391" t="e">
        <f t="shared" si="635"/>
        <v>#DIV/0!</v>
      </c>
      <c r="BU683" s="391" t="e">
        <f t="shared" si="636"/>
        <v>#DIV/0!</v>
      </c>
      <c r="BV683" s="391" t="e">
        <f t="shared" si="637"/>
        <v>#DIV/0!</v>
      </c>
      <c r="BW683" s="391" t="str">
        <f t="shared" si="638"/>
        <v xml:space="preserve"> </v>
      </c>
      <c r="BY683" s="388">
        <f t="shared" si="639"/>
        <v>3.7535125358385657</v>
      </c>
      <c r="BZ683" s="392">
        <f t="shared" si="640"/>
        <v>1.7805324849092585</v>
      </c>
      <c r="CA683" s="393">
        <f t="shared" si="641"/>
        <v>3765.6913181448331</v>
      </c>
      <c r="CB683" s="390">
        <f t="shared" si="642"/>
        <v>4852.9799999999996</v>
      </c>
      <c r="CC683" s="18" t="str">
        <f t="shared" si="643"/>
        <v xml:space="preserve"> </v>
      </c>
    </row>
    <row r="684" spans="1:82" s="26" customFormat="1" ht="12" customHeight="1">
      <c r="A684" s="433" t="s">
        <v>350</v>
      </c>
      <c r="B684" s="434"/>
      <c r="C684" s="434"/>
      <c r="D684" s="434"/>
      <c r="E684" s="434"/>
      <c r="F684" s="434"/>
      <c r="G684" s="434"/>
      <c r="H684" s="434"/>
      <c r="I684" s="434"/>
      <c r="J684" s="434"/>
      <c r="K684" s="434"/>
      <c r="L684" s="434"/>
      <c r="M684" s="434"/>
      <c r="N684" s="434"/>
      <c r="O684" s="434"/>
      <c r="P684" s="434"/>
      <c r="Q684" s="434"/>
      <c r="R684" s="434"/>
      <c r="S684" s="434"/>
      <c r="T684" s="434"/>
      <c r="U684" s="434"/>
      <c r="V684" s="434"/>
      <c r="W684" s="434"/>
      <c r="X684" s="434"/>
      <c r="Y684" s="434"/>
      <c r="Z684" s="434"/>
      <c r="AA684" s="434"/>
      <c r="AB684" s="434"/>
      <c r="AC684" s="434"/>
      <c r="AD684" s="434"/>
      <c r="AE684" s="434"/>
      <c r="AF684" s="434"/>
      <c r="AG684" s="434"/>
      <c r="AH684" s="434"/>
      <c r="AI684" s="434"/>
      <c r="AJ684" s="434"/>
      <c r="AK684" s="434"/>
      <c r="AL684" s="435"/>
      <c r="AN684" s="390" t="e">
        <f>I684/'Приложение 1.1'!I682</f>
        <v>#DIV/0!</v>
      </c>
      <c r="AO684" s="390" t="e">
        <f t="shared" si="615"/>
        <v>#DIV/0!</v>
      </c>
      <c r="AP684" s="390" t="e">
        <f t="shared" si="616"/>
        <v>#DIV/0!</v>
      </c>
      <c r="AQ684" s="390" t="e">
        <f t="shared" si="617"/>
        <v>#DIV/0!</v>
      </c>
      <c r="AR684" s="390" t="e">
        <f t="shared" si="618"/>
        <v>#DIV/0!</v>
      </c>
      <c r="AS684" s="390" t="e">
        <f t="shared" si="619"/>
        <v>#DIV/0!</v>
      </c>
      <c r="AT684" s="390" t="e">
        <f t="shared" si="620"/>
        <v>#DIV/0!</v>
      </c>
      <c r="AU684" s="390" t="e">
        <f t="shared" si="621"/>
        <v>#DIV/0!</v>
      </c>
      <c r="AV684" s="390" t="e">
        <f t="shared" si="622"/>
        <v>#DIV/0!</v>
      </c>
      <c r="AW684" s="390" t="e">
        <f t="shared" si="623"/>
        <v>#DIV/0!</v>
      </c>
      <c r="AX684" s="390" t="e">
        <f t="shared" si="624"/>
        <v>#DIV/0!</v>
      </c>
      <c r="AY684" s="390" t="e">
        <f>AI684/'Приложение 1.1'!J682</f>
        <v>#DIV/0!</v>
      </c>
      <c r="AZ684" s="390">
        <v>766.59</v>
      </c>
      <c r="BA684" s="390">
        <v>2173.62</v>
      </c>
      <c r="BB684" s="390">
        <v>891.36</v>
      </c>
      <c r="BC684" s="390">
        <v>860.72</v>
      </c>
      <c r="BD684" s="390">
        <v>1699.83</v>
      </c>
      <c r="BE684" s="390">
        <v>1134.04</v>
      </c>
      <c r="BF684" s="390">
        <v>2338035</v>
      </c>
      <c r="BG684" s="390">
        <f t="shared" si="625"/>
        <v>4644</v>
      </c>
      <c r="BH684" s="390">
        <v>9186</v>
      </c>
      <c r="BI684" s="390">
        <v>3559.09</v>
      </c>
      <c r="BJ684" s="390">
        <v>6295.55</v>
      </c>
      <c r="BK684" s="390">
        <f t="shared" si="626"/>
        <v>934101.09</v>
      </c>
      <c r="BL684" s="391" t="e">
        <f t="shared" si="627"/>
        <v>#DIV/0!</v>
      </c>
      <c r="BM684" s="391" t="e">
        <f t="shared" si="628"/>
        <v>#DIV/0!</v>
      </c>
      <c r="BN684" s="391" t="e">
        <f t="shared" si="629"/>
        <v>#DIV/0!</v>
      </c>
      <c r="BO684" s="391" t="e">
        <f t="shared" si="630"/>
        <v>#DIV/0!</v>
      </c>
      <c r="BP684" s="391" t="e">
        <f t="shared" si="631"/>
        <v>#DIV/0!</v>
      </c>
      <c r="BQ684" s="391" t="e">
        <f t="shared" si="632"/>
        <v>#DIV/0!</v>
      </c>
      <c r="BR684" s="391" t="e">
        <f t="shared" si="633"/>
        <v>#DIV/0!</v>
      </c>
      <c r="BS684" s="391" t="e">
        <f t="shared" si="634"/>
        <v>#DIV/0!</v>
      </c>
      <c r="BT684" s="391" t="e">
        <f t="shared" si="635"/>
        <v>#DIV/0!</v>
      </c>
      <c r="BU684" s="391" t="e">
        <f t="shared" si="636"/>
        <v>#DIV/0!</v>
      </c>
      <c r="BV684" s="391" t="e">
        <f t="shared" si="637"/>
        <v>#DIV/0!</v>
      </c>
      <c r="BW684" s="391" t="e">
        <f t="shared" si="638"/>
        <v>#DIV/0!</v>
      </c>
      <c r="BY684" s="388" t="e">
        <f t="shared" si="639"/>
        <v>#DIV/0!</v>
      </c>
      <c r="BZ684" s="392" t="e">
        <f t="shared" si="640"/>
        <v>#DIV/0!</v>
      </c>
      <c r="CA684" s="393" t="e">
        <f t="shared" si="641"/>
        <v>#DIV/0!</v>
      </c>
      <c r="CB684" s="390">
        <f t="shared" si="642"/>
        <v>4852.9799999999996</v>
      </c>
      <c r="CC684" s="18" t="e">
        <f t="shared" si="643"/>
        <v>#DIV/0!</v>
      </c>
    </row>
    <row r="685" spans="1:82" s="26" customFormat="1" ht="9" customHeight="1">
      <c r="A685" s="368">
        <v>262</v>
      </c>
      <c r="B685" s="354" t="s">
        <v>904</v>
      </c>
      <c r="C685" s="361">
        <v>265.62</v>
      </c>
      <c r="D685" s="396"/>
      <c r="E685" s="361"/>
      <c r="F685" s="361"/>
      <c r="G685" s="184">
        <f>ROUND(X685+AJ685+AK685,2)</f>
        <v>1209840.69</v>
      </c>
      <c r="H685" s="361">
        <f>I685+K685+M685+O685+Q685+S685</f>
        <v>0</v>
      </c>
      <c r="I685" s="190">
        <v>0</v>
      </c>
      <c r="J685" s="190">
        <v>0</v>
      </c>
      <c r="K685" s="190">
        <v>0</v>
      </c>
      <c r="L685" s="190">
        <v>0</v>
      </c>
      <c r="M685" s="190">
        <v>0</v>
      </c>
      <c r="N685" s="361">
        <v>0</v>
      </c>
      <c r="O685" s="361">
        <v>0</v>
      </c>
      <c r="P685" s="361">
        <v>0</v>
      </c>
      <c r="Q685" s="361">
        <v>0</v>
      </c>
      <c r="R685" s="361">
        <v>0</v>
      </c>
      <c r="S685" s="361">
        <v>0</v>
      </c>
      <c r="T685" s="103">
        <v>0</v>
      </c>
      <c r="U685" s="361">
        <v>0</v>
      </c>
      <c r="V685" s="269" t="s">
        <v>976</v>
      </c>
      <c r="W685" s="380">
        <v>274.2</v>
      </c>
      <c r="X685" s="361">
        <v>1161604</v>
      </c>
      <c r="Y685" s="380">
        <v>0</v>
      </c>
      <c r="Z685" s="380">
        <v>0</v>
      </c>
      <c r="AA685" s="380">
        <v>0</v>
      </c>
      <c r="AB685" s="380">
        <v>0</v>
      </c>
      <c r="AC685" s="380">
        <v>0</v>
      </c>
      <c r="AD685" s="380">
        <v>0</v>
      </c>
      <c r="AE685" s="380">
        <v>0</v>
      </c>
      <c r="AF685" s="380">
        <v>0</v>
      </c>
      <c r="AG685" s="380">
        <v>0</v>
      </c>
      <c r="AH685" s="380">
        <v>0</v>
      </c>
      <c r="AI685" s="380">
        <v>0</v>
      </c>
      <c r="AJ685" s="380">
        <v>32157.79</v>
      </c>
      <c r="AK685" s="380">
        <v>16078.9</v>
      </c>
      <c r="AL685" s="380">
        <v>0</v>
      </c>
      <c r="AN685" s="390">
        <f>I685/'Приложение 1.1'!I683</f>
        <v>0</v>
      </c>
      <c r="AO685" s="390" t="e">
        <f t="shared" si="615"/>
        <v>#DIV/0!</v>
      </c>
      <c r="AP685" s="390" t="e">
        <f t="shared" si="616"/>
        <v>#DIV/0!</v>
      </c>
      <c r="AQ685" s="390" t="e">
        <f t="shared" si="617"/>
        <v>#DIV/0!</v>
      </c>
      <c r="AR685" s="390" t="e">
        <f t="shared" si="618"/>
        <v>#DIV/0!</v>
      </c>
      <c r="AS685" s="390" t="e">
        <f t="shared" si="619"/>
        <v>#DIV/0!</v>
      </c>
      <c r="AT685" s="390" t="e">
        <f t="shared" si="620"/>
        <v>#DIV/0!</v>
      </c>
      <c r="AU685" s="390">
        <f t="shared" si="621"/>
        <v>4236.3384390955507</v>
      </c>
      <c r="AV685" s="390" t="e">
        <f t="shared" si="622"/>
        <v>#DIV/0!</v>
      </c>
      <c r="AW685" s="390" t="e">
        <f t="shared" si="623"/>
        <v>#DIV/0!</v>
      </c>
      <c r="AX685" s="390" t="e">
        <f t="shared" si="624"/>
        <v>#DIV/0!</v>
      </c>
      <c r="AY685" s="390">
        <f>AI685/'Приложение 1.1'!J683</f>
        <v>0</v>
      </c>
      <c r="AZ685" s="390">
        <v>766.59</v>
      </c>
      <c r="BA685" s="390">
        <v>2173.62</v>
      </c>
      <c r="BB685" s="390">
        <v>891.36</v>
      </c>
      <c r="BC685" s="390">
        <v>860.72</v>
      </c>
      <c r="BD685" s="390">
        <v>1699.83</v>
      </c>
      <c r="BE685" s="390">
        <v>1134.04</v>
      </c>
      <c r="BF685" s="390">
        <v>2338035</v>
      </c>
      <c r="BG685" s="390">
        <f t="shared" si="625"/>
        <v>4644</v>
      </c>
      <c r="BH685" s="390">
        <v>9186</v>
      </c>
      <c r="BI685" s="390">
        <v>3559.09</v>
      </c>
      <c r="BJ685" s="390">
        <v>6295.55</v>
      </c>
      <c r="BK685" s="390">
        <f t="shared" si="626"/>
        <v>934101.09</v>
      </c>
      <c r="BL685" s="391" t="str">
        <f t="shared" si="627"/>
        <v xml:space="preserve"> </v>
      </c>
      <c r="BM685" s="391" t="e">
        <f t="shared" si="628"/>
        <v>#DIV/0!</v>
      </c>
      <c r="BN685" s="391" t="e">
        <f t="shared" si="629"/>
        <v>#DIV/0!</v>
      </c>
      <c r="BO685" s="391" t="e">
        <f t="shared" si="630"/>
        <v>#DIV/0!</v>
      </c>
      <c r="BP685" s="391" t="e">
        <f t="shared" si="631"/>
        <v>#DIV/0!</v>
      </c>
      <c r="BQ685" s="391" t="e">
        <f t="shared" si="632"/>
        <v>#DIV/0!</v>
      </c>
      <c r="BR685" s="391" t="e">
        <f t="shared" si="633"/>
        <v>#DIV/0!</v>
      </c>
      <c r="BS685" s="391" t="str">
        <f t="shared" si="634"/>
        <v xml:space="preserve"> </v>
      </c>
      <c r="BT685" s="391" t="e">
        <f t="shared" si="635"/>
        <v>#DIV/0!</v>
      </c>
      <c r="BU685" s="391" t="e">
        <f t="shared" si="636"/>
        <v>#DIV/0!</v>
      </c>
      <c r="BV685" s="391" t="e">
        <f t="shared" si="637"/>
        <v>#DIV/0!</v>
      </c>
      <c r="BW685" s="391" t="str">
        <f t="shared" si="638"/>
        <v xml:space="preserve"> </v>
      </c>
      <c r="BY685" s="388">
        <f t="shared" si="639"/>
        <v>2.6580185528393829</v>
      </c>
      <c r="BZ685" s="392">
        <f t="shared" si="640"/>
        <v>1.3290096896972443</v>
      </c>
      <c r="CA685" s="393">
        <f t="shared" si="641"/>
        <v>4412.2563457330416</v>
      </c>
      <c r="CB685" s="390">
        <f t="shared" si="642"/>
        <v>4852.9799999999996</v>
      </c>
      <c r="CC685" s="18" t="str">
        <f t="shared" si="643"/>
        <v xml:space="preserve"> </v>
      </c>
    </row>
    <row r="686" spans="1:82" s="26" customFormat="1" ht="9" customHeight="1">
      <c r="A686" s="368">
        <v>263</v>
      </c>
      <c r="B686" s="354" t="s">
        <v>905</v>
      </c>
      <c r="C686" s="361">
        <v>641.38</v>
      </c>
      <c r="D686" s="396"/>
      <c r="E686" s="361"/>
      <c r="F686" s="361"/>
      <c r="G686" s="184">
        <f>ROUND(X686+AJ686+AK686,2)</f>
        <v>1947116.38</v>
      </c>
      <c r="H686" s="361">
        <f>I686+K686+M686+O686+Q686+S686</f>
        <v>0</v>
      </c>
      <c r="I686" s="190">
        <v>0</v>
      </c>
      <c r="J686" s="190">
        <v>0</v>
      </c>
      <c r="K686" s="190">
        <v>0</v>
      </c>
      <c r="L686" s="190">
        <v>0</v>
      </c>
      <c r="M686" s="190">
        <v>0</v>
      </c>
      <c r="N686" s="361">
        <v>0</v>
      </c>
      <c r="O686" s="361">
        <v>0</v>
      </c>
      <c r="P686" s="361">
        <v>0</v>
      </c>
      <c r="Q686" s="361">
        <v>0</v>
      </c>
      <c r="R686" s="361">
        <v>0</v>
      </c>
      <c r="S686" s="361">
        <v>0</v>
      </c>
      <c r="T686" s="103">
        <v>0</v>
      </c>
      <c r="U686" s="361">
        <v>0</v>
      </c>
      <c r="V686" s="269" t="s">
        <v>976</v>
      </c>
      <c r="W686" s="380">
        <v>532.1</v>
      </c>
      <c r="X686" s="361">
        <v>1850643</v>
      </c>
      <c r="Y686" s="380">
        <v>0</v>
      </c>
      <c r="Z686" s="380">
        <v>0</v>
      </c>
      <c r="AA686" s="380">
        <v>0</v>
      </c>
      <c r="AB686" s="380">
        <v>0</v>
      </c>
      <c r="AC686" s="380">
        <v>0</v>
      </c>
      <c r="AD686" s="380">
        <v>0</v>
      </c>
      <c r="AE686" s="380">
        <v>0</v>
      </c>
      <c r="AF686" s="380">
        <v>0</v>
      </c>
      <c r="AG686" s="380">
        <v>0</v>
      </c>
      <c r="AH686" s="380">
        <v>0</v>
      </c>
      <c r="AI686" s="380">
        <v>0</v>
      </c>
      <c r="AJ686" s="380">
        <v>64315.59</v>
      </c>
      <c r="AK686" s="380">
        <v>32157.79</v>
      </c>
      <c r="AL686" s="380">
        <v>0</v>
      </c>
      <c r="AN686" s="390">
        <f>I686/'Приложение 1.1'!I684</f>
        <v>0</v>
      </c>
      <c r="AO686" s="390" t="e">
        <f t="shared" si="615"/>
        <v>#DIV/0!</v>
      </c>
      <c r="AP686" s="390" t="e">
        <f t="shared" si="616"/>
        <v>#DIV/0!</v>
      </c>
      <c r="AQ686" s="390" t="e">
        <f t="shared" si="617"/>
        <v>#DIV/0!</v>
      </c>
      <c r="AR686" s="390" t="e">
        <f t="shared" si="618"/>
        <v>#DIV/0!</v>
      </c>
      <c r="AS686" s="390" t="e">
        <f t="shared" si="619"/>
        <v>#DIV/0!</v>
      </c>
      <c r="AT686" s="390" t="e">
        <f t="shared" si="620"/>
        <v>#DIV/0!</v>
      </c>
      <c r="AU686" s="390">
        <f t="shared" si="621"/>
        <v>3477.9984965232097</v>
      </c>
      <c r="AV686" s="390" t="e">
        <f t="shared" si="622"/>
        <v>#DIV/0!</v>
      </c>
      <c r="AW686" s="390" t="e">
        <f t="shared" si="623"/>
        <v>#DIV/0!</v>
      </c>
      <c r="AX686" s="390" t="e">
        <f t="shared" si="624"/>
        <v>#DIV/0!</v>
      </c>
      <c r="AY686" s="390">
        <f>AI686/'Приложение 1.1'!J684</f>
        <v>0</v>
      </c>
      <c r="AZ686" s="390">
        <v>766.59</v>
      </c>
      <c r="BA686" s="390">
        <v>2173.62</v>
      </c>
      <c r="BB686" s="390">
        <v>891.36</v>
      </c>
      <c r="BC686" s="390">
        <v>860.72</v>
      </c>
      <c r="BD686" s="390">
        <v>1699.83</v>
      </c>
      <c r="BE686" s="390">
        <v>1134.04</v>
      </c>
      <c r="BF686" s="390">
        <v>2338035</v>
      </c>
      <c r="BG686" s="390">
        <f t="shared" si="625"/>
        <v>4644</v>
      </c>
      <c r="BH686" s="390">
        <v>9186</v>
      </c>
      <c r="BI686" s="390">
        <v>3559.09</v>
      </c>
      <c r="BJ686" s="390">
        <v>6295.55</v>
      </c>
      <c r="BK686" s="390">
        <f t="shared" si="626"/>
        <v>934101.09</v>
      </c>
      <c r="BL686" s="391" t="str">
        <f t="shared" si="627"/>
        <v xml:space="preserve"> </v>
      </c>
      <c r="BM686" s="391" t="e">
        <f t="shared" si="628"/>
        <v>#DIV/0!</v>
      </c>
      <c r="BN686" s="391" t="e">
        <f t="shared" si="629"/>
        <v>#DIV/0!</v>
      </c>
      <c r="BO686" s="391" t="e">
        <f t="shared" si="630"/>
        <v>#DIV/0!</v>
      </c>
      <c r="BP686" s="391" t="e">
        <f t="shared" si="631"/>
        <v>#DIV/0!</v>
      </c>
      <c r="BQ686" s="391" t="e">
        <f t="shared" si="632"/>
        <v>#DIV/0!</v>
      </c>
      <c r="BR686" s="391" t="e">
        <f t="shared" si="633"/>
        <v>#DIV/0!</v>
      </c>
      <c r="BS686" s="391" t="str">
        <f t="shared" si="634"/>
        <v xml:space="preserve"> </v>
      </c>
      <c r="BT686" s="391" t="e">
        <f t="shared" si="635"/>
        <v>#DIV/0!</v>
      </c>
      <c r="BU686" s="391" t="e">
        <f t="shared" si="636"/>
        <v>#DIV/0!</v>
      </c>
      <c r="BV686" s="391" t="e">
        <f t="shared" si="637"/>
        <v>#DIV/0!</v>
      </c>
      <c r="BW686" s="391" t="str">
        <f t="shared" si="638"/>
        <v xml:space="preserve"> </v>
      </c>
      <c r="BY686" s="388">
        <f t="shared" si="639"/>
        <v>3.3031199706717072</v>
      </c>
      <c r="BZ686" s="392">
        <f t="shared" si="640"/>
        <v>1.6515597285458614</v>
      </c>
      <c r="CA686" s="393">
        <f t="shared" si="641"/>
        <v>3659.3053561360643</v>
      </c>
      <c r="CB686" s="390">
        <f t="shared" si="642"/>
        <v>4852.9799999999996</v>
      </c>
      <c r="CC686" s="18" t="str">
        <f t="shared" si="643"/>
        <v xml:space="preserve"> </v>
      </c>
    </row>
    <row r="687" spans="1:82" s="26" customFormat="1" ht="24.75" customHeight="1">
      <c r="A687" s="514" t="s">
        <v>349</v>
      </c>
      <c r="B687" s="514"/>
      <c r="C687" s="361">
        <f>SUM(C685:C686)</f>
        <v>907</v>
      </c>
      <c r="D687" s="275"/>
      <c r="E687" s="269"/>
      <c r="F687" s="269"/>
      <c r="G687" s="361">
        <f>SUM(G685:G686)</f>
        <v>3156957.07</v>
      </c>
      <c r="H687" s="361">
        <f t="shared" ref="H687:AL687" si="678">SUM(H685:H686)</f>
        <v>0</v>
      </c>
      <c r="I687" s="361">
        <f t="shared" si="678"/>
        <v>0</v>
      </c>
      <c r="J687" s="361">
        <f t="shared" si="678"/>
        <v>0</v>
      </c>
      <c r="K687" s="361">
        <f t="shared" si="678"/>
        <v>0</v>
      </c>
      <c r="L687" s="361">
        <f t="shared" si="678"/>
        <v>0</v>
      </c>
      <c r="M687" s="361">
        <f t="shared" si="678"/>
        <v>0</v>
      </c>
      <c r="N687" s="361">
        <f t="shared" si="678"/>
        <v>0</v>
      </c>
      <c r="O687" s="361">
        <f t="shared" si="678"/>
        <v>0</v>
      </c>
      <c r="P687" s="361">
        <f t="shared" si="678"/>
        <v>0</v>
      </c>
      <c r="Q687" s="361">
        <f t="shared" si="678"/>
        <v>0</v>
      </c>
      <c r="R687" s="361">
        <f t="shared" si="678"/>
        <v>0</v>
      </c>
      <c r="S687" s="361">
        <f t="shared" si="678"/>
        <v>0</v>
      </c>
      <c r="T687" s="103">
        <f t="shared" si="678"/>
        <v>0</v>
      </c>
      <c r="U687" s="361">
        <f t="shared" si="678"/>
        <v>0</v>
      </c>
      <c r="V687" s="269" t="s">
        <v>388</v>
      </c>
      <c r="W687" s="361">
        <f t="shared" si="678"/>
        <v>806.3</v>
      </c>
      <c r="X687" s="361">
        <f t="shared" si="678"/>
        <v>3012247</v>
      </c>
      <c r="Y687" s="361">
        <f t="shared" si="678"/>
        <v>0</v>
      </c>
      <c r="Z687" s="361">
        <f t="shared" si="678"/>
        <v>0</v>
      </c>
      <c r="AA687" s="361">
        <f t="shared" si="678"/>
        <v>0</v>
      </c>
      <c r="AB687" s="361">
        <f t="shared" si="678"/>
        <v>0</v>
      </c>
      <c r="AC687" s="361">
        <f t="shared" si="678"/>
        <v>0</v>
      </c>
      <c r="AD687" s="361">
        <f t="shared" si="678"/>
        <v>0</v>
      </c>
      <c r="AE687" s="361">
        <f t="shared" si="678"/>
        <v>0</v>
      </c>
      <c r="AF687" s="361">
        <f t="shared" si="678"/>
        <v>0</v>
      </c>
      <c r="AG687" s="361">
        <f t="shared" si="678"/>
        <v>0</v>
      </c>
      <c r="AH687" s="361">
        <f t="shared" si="678"/>
        <v>0</v>
      </c>
      <c r="AI687" s="361">
        <f t="shared" si="678"/>
        <v>0</v>
      </c>
      <c r="AJ687" s="361">
        <f t="shared" si="678"/>
        <v>96473.38</v>
      </c>
      <c r="AK687" s="361">
        <f t="shared" si="678"/>
        <v>48236.69</v>
      </c>
      <c r="AL687" s="361">
        <f t="shared" si="678"/>
        <v>0</v>
      </c>
      <c r="AN687" s="390">
        <f>I687/'Приложение 1.1'!I685</f>
        <v>0</v>
      </c>
      <c r="AO687" s="390" t="e">
        <f t="shared" si="615"/>
        <v>#DIV/0!</v>
      </c>
      <c r="AP687" s="390" t="e">
        <f t="shared" si="616"/>
        <v>#DIV/0!</v>
      </c>
      <c r="AQ687" s="390" t="e">
        <f t="shared" si="617"/>
        <v>#DIV/0!</v>
      </c>
      <c r="AR687" s="390" t="e">
        <f t="shared" si="618"/>
        <v>#DIV/0!</v>
      </c>
      <c r="AS687" s="390" t="e">
        <f t="shared" si="619"/>
        <v>#DIV/0!</v>
      </c>
      <c r="AT687" s="390" t="e">
        <f t="shared" si="620"/>
        <v>#DIV/0!</v>
      </c>
      <c r="AU687" s="390">
        <f t="shared" si="621"/>
        <v>3735.8886270618877</v>
      </c>
      <c r="AV687" s="390" t="e">
        <f t="shared" si="622"/>
        <v>#DIV/0!</v>
      </c>
      <c r="AW687" s="390" t="e">
        <f t="shared" si="623"/>
        <v>#DIV/0!</v>
      </c>
      <c r="AX687" s="390" t="e">
        <f t="shared" si="624"/>
        <v>#DIV/0!</v>
      </c>
      <c r="AY687" s="390">
        <f>AI687/'Приложение 1.1'!J685</f>
        <v>0</v>
      </c>
      <c r="AZ687" s="390">
        <v>766.59</v>
      </c>
      <c r="BA687" s="390">
        <v>2173.62</v>
      </c>
      <c r="BB687" s="390">
        <v>891.36</v>
      </c>
      <c r="BC687" s="390">
        <v>860.72</v>
      </c>
      <c r="BD687" s="390">
        <v>1699.83</v>
      </c>
      <c r="BE687" s="390">
        <v>1134.04</v>
      </c>
      <c r="BF687" s="390">
        <v>2338035</v>
      </c>
      <c r="BG687" s="390">
        <f t="shared" si="625"/>
        <v>4644</v>
      </c>
      <c r="BH687" s="390">
        <v>9186</v>
      </c>
      <c r="BI687" s="390">
        <v>3559.09</v>
      </c>
      <c r="BJ687" s="390">
        <v>6295.55</v>
      </c>
      <c r="BK687" s="390">
        <f t="shared" si="626"/>
        <v>934101.09</v>
      </c>
      <c r="BL687" s="391" t="str">
        <f t="shared" si="627"/>
        <v xml:space="preserve"> </v>
      </c>
      <c r="BM687" s="391" t="e">
        <f t="shared" si="628"/>
        <v>#DIV/0!</v>
      </c>
      <c r="BN687" s="391" t="e">
        <f t="shared" si="629"/>
        <v>#DIV/0!</v>
      </c>
      <c r="BO687" s="391" t="e">
        <f t="shared" si="630"/>
        <v>#DIV/0!</v>
      </c>
      <c r="BP687" s="391" t="e">
        <f t="shared" si="631"/>
        <v>#DIV/0!</v>
      </c>
      <c r="BQ687" s="391" t="e">
        <f t="shared" si="632"/>
        <v>#DIV/0!</v>
      </c>
      <c r="BR687" s="391" t="e">
        <f t="shared" si="633"/>
        <v>#DIV/0!</v>
      </c>
      <c r="BS687" s="391" t="str">
        <f t="shared" si="634"/>
        <v xml:space="preserve"> </v>
      </c>
      <c r="BT687" s="391" t="e">
        <f t="shared" si="635"/>
        <v>#DIV/0!</v>
      </c>
      <c r="BU687" s="391" t="e">
        <f t="shared" si="636"/>
        <v>#DIV/0!</v>
      </c>
      <c r="BV687" s="391" t="e">
        <f t="shared" si="637"/>
        <v>#DIV/0!</v>
      </c>
      <c r="BW687" s="391" t="str">
        <f t="shared" si="638"/>
        <v xml:space="preserve"> </v>
      </c>
      <c r="BY687" s="388">
        <f t="shared" si="639"/>
        <v>3.0558977477637987</v>
      </c>
      <c r="BZ687" s="392">
        <f t="shared" si="640"/>
        <v>1.5279488738818994</v>
      </c>
      <c r="CA687" s="393">
        <f t="shared" si="641"/>
        <v>3915.3628550167432</v>
      </c>
      <c r="CB687" s="390">
        <f t="shared" si="642"/>
        <v>4852.9799999999996</v>
      </c>
      <c r="CC687" s="18" t="str">
        <f t="shared" si="643"/>
        <v xml:space="preserve"> </v>
      </c>
    </row>
    <row r="688" spans="1:82" s="26" customFormat="1" ht="12" customHeight="1">
      <c r="A688" s="433" t="s">
        <v>430</v>
      </c>
      <c r="B688" s="434"/>
      <c r="C688" s="434"/>
      <c r="D688" s="434"/>
      <c r="E688" s="434"/>
      <c r="F688" s="434"/>
      <c r="G688" s="434"/>
      <c r="H688" s="434"/>
      <c r="I688" s="434"/>
      <c r="J688" s="434"/>
      <c r="K688" s="434"/>
      <c r="L688" s="434"/>
      <c r="M688" s="434"/>
      <c r="N688" s="434"/>
      <c r="O688" s="434"/>
      <c r="P688" s="434"/>
      <c r="Q688" s="434"/>
      <c r="R688" s="434"/>
      <c r="S688" s="434"/>
      <c r="T688" s="434"/>
      <c r="U688" s="434"/>
      <c r="V688" s="434"/>
      <c r="W688" s="434"/>
      <c r="X688" s="434"/>
      <c r="Y688" s="434"/>
      <c r="Z688" s="434"/>
      <c r="AA688" s="434"/>
      <c r="AB688" s="434"/>
      <c r="AC688" s="434"/>
      <c r="AD688" s="434"/>
      <c r="AE688" s="434"/>
      <c r="AF688" s="434"/>
      <c r="AG688" s="434"/>
      <c r="AH688" s="434"/>
      <c r="AI688" s="434"/>
      <c r="AJ688" s="434"/>
      <c r="AK688" s="434"/>
      <c r="AL688" s="435"/>
      <c r="AN688" s="390" t="e">
        <f>I688/'Приложение 1.1'!I686</f>
        <v>#DIV/0!</v>
      </c>
      <c r="AO688" s="390" t="e">
        <f t="shared" si="615"/>
        <v>#DIV/0!</v>
      </c>
      <c r="AP688" s="390" t="e">
        <f t="shared" si="616"/>
        <v>#DIV/0!</v>
      </c>
      <c r="AQ688" s="390" t="e">
        <f t="shared" si="617"/>
        <v>#DIV/0!</v>
      </c>
      <c r="AR688" s="390" t="e">
        <f t="shared" si="618"/>
        <v>#DIV/0!</v>
      </c>
      <c r="AS688" s="390" t="e">
        <f t="shared" si="619"/>
        <v>#DIV/0!</v>
      </c>
      <c r="AT688" s="390" t="e">
        <f t="shared" si="620"/>
        <v>#DIV/0!</v>
      </c>
      <c r="AU688" s="390" t="e">
        <f t="shared" si="621"/>
        <v>#DIV/0!</v>
      </c>
      <c r="AV688" s="390" t="e">
        <f t="shared" si="622"/>
        <v>#DIV/0!</v>
      </c>
      <c r="AW688" s="390" t="e">
        <f t="shared" si="623"/>
        <v>#DIV/0!</v>
      </c>
      <c r="AX688" s="390" t="e">
        <f t="shared" si="624"/>
        <v>#DIV/0!</v>
      </c>
      <c r="AY688" s="390" t="e">
        <f>AI688/'Приложение 1.1'!J686</f>
        <v>#DIV/0!</v>
      </c>
      <c r="AZ688" s="390">
        <v>766.59</v>
      </c>
      <c r="BA688" s="390">
        <v>2173.62</v>
      </c>
      <c r="BB688" s="390">
        <v>891.36</v>
      </c>
      <c r="BC688" s="390">
        <v>860.72</v>
      </c>
      <c r="BD688" s="390">
        <v>1699.83</v>
      </c>
      <c r="BE688" s="390">
        <v>1134.04</v>
      </c>
      <c r="BF688" s="390">
        <v>2338035</v>
      </c>
      <c r="BG688" s="390">
        <f t="shared" si="625"/>
        <v>4644</v>
      </c>
      <c r="BH688" s="390">
        <v>9186</v>
      </c>
      <c r="BI688" s="390">
        <v>3559.09</v>
      </c>
      <c r="BJ688" s="390">
        <v>6295.55</v>
      </c>
      <c r="BK688" s="390">
        <f t="shared" si="626"/>
        <v>934101.09</v>
      </c>
      <c r="BL688" s="391" t="e">
        <f t="shared" si="627"/>
        <v>#DIV/0!</v>
      </c>
      <c r="BM688" s="391" t="e">
        <f t="shared" si="628"/>
        <v>#DIV/0!</v>
      </c>
      <c r="BN688" s="391" t="e">
        <f t="shared" si="629"/>
        <v>#DIV/0!</v>
      </c>
      <c r="BO688" s="391" t="e">
        <f t="shared" si="630"/>
        <v>#DIV/0!</v>
      </c>
      <c r="BP688" s="391" t="e">
        <f t="shared" si="631"/>
        <v>#DIV/0!</v>
      </c>
      <c r="BQ688" s="391" t="e">
        <f t="shared" si="632"/>
        <v>#DIV/0!</v>
      </c>
      <c r="BR688" s="391" t="e">
        <f t="shared" si="633"/>
        <v>#DIV/0!</v>
      </c>
      <c r="BS688" s="391" t="e">
        <f t="shared" si="634"/>
        <v>#DIV/0!</v>
      </c>
      <c r="BT688" s="391" t="e">
        <f t="shared" si="635"/>
        <v>#DIV/0!</v>
      </c>
      <c r="BU688" s="391" t="e">
        <f t="shared" si="636"/>
        <v>#DIV/0!</v>
      </c>
      <c r="BV688" s="391" t="e">
        <f t="shared" si="637"/>
        <v>#DIV/0!</v>
      </c>
      <c r="BW688" s="391" t="e">
        <f t="shared" si="638"/>
        <v>#DIV/0!</v>
      </c>
      <c r="BY688" s="388" t="e">
        <f t="shared" si="639"/>
        <v>#DIV/0!</v>
      </c>
      <c r="BZ688" s="392" t="e">
        <f t="shared" si="640"/>
        <v>#DIV/0!</v>
      </c>
      <c r="CA688" s="393" t="e">
        <f t="shared" si="641"/>
        <v>#DIV/0!</v>
      </c>
      <c r="CB688" s="390">
        <f t="shared" si="642"/>
        <v>4852.9799999999996</v>
      </c>
      <c r="CC688" s="18" t="e">
        <f t="shared" si="643"/>
        <v>#DIV/0!</v>
      </c>
    </row>
    <row r="689" spans="1:81" s="26" customFormat="1" ht="9" customHeight="1">
      <c r="A689" s="157">
        <v>264</v>
      </c>
      <c r="B689" s="158" t="s">
        <v>906</v>
      </c>
      <c r="C689" s="160">
        <v>851.45</v>
      </c>
      <c r="D689" s="396"/>
      <c r="E689" s="160"/>
      <c r="F689" s="160"/>
      <c r="G689" s="184">
        <f>ROUND((H689+AI689+AJ689+AK689),2)</f>
        <v>331228.21999999997</v>
      </c>
      <c r="H689" s="361">
        <f>ROUND(I689+K689+M689+O689+Q689+S689,2)</f>
        <v>318656.2</v>
      </c>
      <c r="I689" s="190">
        <v>0</v>
      </c>
      <c r="J689" s="190">
        <v>0</v>
      </c>
      <c r="K689" s="190">
        <v>0</v>
      </c>
      <c r="L689" s="190">
        <v>263.2</v>
      </c>
      <c r="M689" s="190">
        <v>318656.2</v>
      </c>
      <c r="N689" s="361">
        <v>0</v>
      </c>
      <c r="O689" s="361">
        <v>0</v>
      </c>
      <c r="P689" s="361">
        <v>0</v>
      </c>
      <c r="Q689" s="361">
        <v>0</v>
      </c>
      <c r="R689" s="361">
        <v>0</v>
      </c>
      <c r="S689" s="361">
        <v>0</v>
      </c>
      <c r="T689" s="103">
        <v>0</v>
      </c>
      <c r="U689" s="361">
        <v>0</v>
      </c>
      <c r="V689" s="269"/>
      <c r="W689" s="22">
        <v>0</v>
      </c>
      <c r="X689" s="361">
        <v>0</v>
      </c>
      <c r="Y689" s="380">
        <v>0</v>
      </c>
      <c r="Z689" s="380">
        <v>0</v>
      </c>
      <c r="AA689" s="380">
        <v>0</v>
      </c>
      <c r="AB689" s="380">
        <v>0</v>
      </c>
      <c r="AC689" s="380">
        <v>0</v>
      </c>
      <c r="AD689" s="380">
        <v>0</v>
      </c>
      <c r="AE689" s="380">
        <v>0</v>
      </c>
      <c r="AF689" s="380">
        <v>0</v>
      </c>
      <c r="AG689" s="380">
        <v>0</v>
      </c>
      <c r="AH689" s="380">
        <v>0</v>
      </c>
      <c r="AI689" s="380">
        <v>0</v>
      </c>
      <c r="AJ689" s="380">
        <v>8381.35</v>
      </c>
      <c r="AK689" s="380">
        <v>4190.67</v>
      </c>
      <c r="AL689" s="380">
        <v>0</v>
      </c>
      <c r="AN689" s="390">
        <f>I689/'Приложение 1.1'!I687</f>
        <v>0</v>
      </c>
      <c r="AO689" s="390" t="e">
        <f t="shared" si="615"/>
        <v>#DIV/0!</v>
      </c>
      <c r="AP689" s="390">
        <f t="shared" si="616"/>
        <v>1210.6998480243162</v>
      </c>
      <c r="AQ689" s="390" t="e">
        <f t="shared" si="617"/>
        <v>#DIV/0!</v>
      </c>
      <c r="AR689" s="390" t="e">
        <f t="shared" si="618"/>
        <v>#DIV/0!</v>
      </c>
      <c r="AS689" s="390" t="e">
        <f t="shared" si="619"/>
        <v>#DIV/0!</v>
      </c>
      <c r="AT689" s="390" t="e">
        <f t="shared" si="620"/>
        <v>#DIV/0!</v>
      </c>
      <c r="AU689" s="390" t="e">
        <f t="shared" si="621"/>
        <v>#DIV/0!</v>
      </c>
      <c r="AV689" s="390" t="e">
        <f t="shared" si="622"/>
        <v>#DIV/0!</v>
      </c>
      <c r="AW689" s="390" t="e">
        <f t="shared" si="623"/>
        <v>#DIV/0!</v>
      </c>
      <c r="AX689" s="390" t="e">
        <f t="shared" si="624"/>
        <v>#DIV/0!</v>
      </c>
      <c r="AY689" s="390">
        <f>AI689/'Приложение 1.1'!J687</f>
        <v>0</v>
      </c>
      <c r="AZ689" s="390">
        <v>766.59</v>
      </c>
      <c r="BA689" s="390">
        <v>2173.62</v>
      </c>
      <c r="BB689" s="390">
        <v>891.36</v>
      </c>
      <c r="BC689" s="390">
        <v>860.72</v>
      </c>
      <c r="BD689" s="390">
        <v>1699.83</v>
      </c>
      <c r="BE689" s="390">
        <v>1134.04</v>
      </c>
      <c r="BF689" s="390">
        <v>2338035</v>
      </c>
      <c r="BG689" s="390">
        <f t="shared" si="625"/>
        <v>4644</v>
      </c>
      <c r="BH689" s="390">
        <v>9186</v>
      </c>
      <c r="BI689" s="390">
        <v>3559.09</v>
      </c>
      <c r="BJ689" s="390">
        <v>6295.55</v>
      </c>
      <c r="BK689" s="390">
        <f t="shared" si="626"/>
        <v>934101.09</v>
      </c>
      <c r="BL689" s="391" t="str">
        <f t="shared" si="627"/>
        <v xml:space="preserve"> </v>
      </c>
      <c r="BM689" s="391" t="e">
        <f t="shared" si="628"/>
        <v>#DIV/0!</v>
      </c>
      <c r="BN689" s="391" t="str">
        <f t="shared" si="629"/>
        <v>+</v>
      </c>
      <c r="BO689" s="391" t="e">
        <f t="shared" si="630"/>
        <v>#DIV/0!</v>
      </c>
      <c r="BP689" s="391" t="e">
        <f t="shared" si="631"/>
        <v>#DIV/0!</v>
      </c>
      <c r="BQ689" s="391" t="e">
        <f t="shared" si="632"/>
        <v>#DIV/0!</v>
      </c>
      <c r="BR689" s="391" t="e">
        <f t="shared" si="633"/>
        <v>#DIV/0!</v>
      </c>
      <c r="BS689" s="391" t="e">
        <f t="shared" si="634"/>
        <v>#DIV/0!</v>
      </c>
      <c r="BT689" s="391" t="e">
        <f t="shared" si="635"/>
        <v>#DIV/0!</v>
      </c>
      <c r="BU689" s="391" t="e">
        <f t="shared" si="636"/>
        <v>#DIV/0!</v>
      </c>
      <c r="BV689" s="391" t="e">
        <f t="shared" si="637"/>
        <v>#DIV/0!</v>
      </c>
      <c r="BW689" s="391" t="str">
        <f t="shared" si="638"/>
        <v xml:space="preserve"> </v>
      </c>
      <c r="BY689" s="388">
        <f t="shared" si="639"/>
        <v>2.5303852431414211</v>
      </c>
      <c r="BZ689" s="392">
        <f t="shared" si="640"/>
        <v>1.265191112037495</v>
      </c>
      <c r="CA689" s="393" t="e">
        <f t="shared" si="641"/>
        <v>#DIV/0!</v>
      </c>
      <c r="CB689" s="390">
        <f t="shared" si="642"/>
        <v>4852.9799999999996</v>
      </c>
      <c r="CC689" s="18" t="e">
        <f t="shared" si="643"/>
        <v>#DIV/0!</v>
      </c>
    </row>
    <row r="690" spans="1:81" s="26" customFormat="1" ht="9" customHeight="1">
      <c r="A690" s="157">
        <v>265</v>
      </c>
      <c r="B690" s="158" t="s">
        <v>907</v>
      </c>
      <c r="C690" s="160">
        <v>869.8</v>
      </c>
      <c r="D690" s="396">
        <v>73.2</v>
      </c>
      <c r="E690" s="160"/>
      <c r="F690" s="160"/>
      <c r="G690" s="184">
        <f>ROUND((H690+AI690+AJ690+AK690+AB690),2)</f>
        <v>2324608.71</v>
      </c>
      <c r="H690" s="361">
        <f>ROUND(I690+K690+M690+O690+Q690+S690,2)</f>
        <v>586705.19999999995</v>
      </c>
      <c r="I690" s="190">
        <v>269674</v>
      </c>
      <c r="J690" s="190">
        <v>0</v>
      </c>
      <c r="K690" s="190">
        <v>0</v>
      </c>
      <c r="L690" s="190">
        <v>263.2</v>
      </c>
      <c r="M690" s="190">
        <v>317031.2</v>
      </c>
      <c r="N690" s="361">
        <v>0</v>
      </c>
      <c r="O690" s="361">
        <v>0</v>
      </c>
      <c r="P690" s="361">
        <v>0</v>
      </c>
      <c r="Q690" s="361">
        <v>0</v>
      </c>
      <c r="R690" s="361">
        <v>0</v>
      </c>
      <c r="S690" s="361">
        <v>0</v>
      </c>
      <c r="T690" s="103">
        <v>0</v>
      </c>
      <c r="U690" s="361">
        <v>0</v>
      </c>
      <c r="V690" s="269"/>
      <c r="W690" s="22">
        <v>0</v>
      </c>
      <c r="X690" s="361">
        <v>0</v>
      </c>
      <c r="Y690" s="380">
        <v>0</v>
      </c>
      <c r="Z690" s="380">
        <v>0</v>
      </c>
      <c r="AA690" s="380">
        <v>920</v>
      </c>
      <c r="AB690" s="380">
        <v>1636980</v>
      </c>
      <c r="AC690" s="380">
        <v>0</v>
      </c>
      <c r="AD690" s="380">
        <v>0</v>
      </c>
      <c r="AE690" s="380">
        <v>0</v>
      </c>
      <c r="AF690" s="380">
        <v>0</v>
      </c>
      <c r="AG690" s="380">
        <v>0</v>
      </c>
      <c r="AH690" s="380">
        <v>0</v>
      </c>
      <c r="AI690" s="380">
        <v>0</v>
      </c>
      <c r="AJ690" s="380">
        <v>67282.34</v>
      </c>
      <c r="AK690" s="380">
        <v>33641.17</v>
      </c>
      <c r="AL690" s="380">
        <v>0</v>
      </c>
      <c r="AN690" s="390">
        <f>I690/'Приложение 1.1'!I688</f>
        <v>220.05222358221135</v>
      </c>
      <c r="AO690" s="390" t="e">
        <f t="shared" si="615"/>
        <v>#DIV/0!</v>
      </c>
      <c r="AP690" s="390">
        <f t="shared" si="616"/>
        <v>1204.5258358662616</v>
      </c>
      <c r="AQ690" s="390" t="e">
        <f t="shared" si="617"/>
        <v>#DIV/0!</v>
      </c>
      <c r="AR690" s="390" t="e">
        <f t="shared" si="618"/>
        <v>#DIV/0!</v>
      </c>
      <c r="AS690" s="390" t="e">
        <f t="shared" si="619"/>
        <v>#DIV/0!</v>
      </c>
      <c r="AT690" s="390" t="e">
        <f t="shared" si="620"/>
        <v>#DIV/0!</v>
      </c>
      <c r="AU690" s="390" t="e">
        <f t="shared" si="621"/>
        <v>#DIV/0!</v>
      </c>
      <c r="AV690" s="390" t="e">
        <f t="shared" si="622"/>
        <v>#DIV/0!</v>
      </c>
      <c r="AW690" s="390">
        <f t="shared" si="623"/>
        <v>1779.3260869565217</v>
      </c>
      <c r="AX690" s="390" t="e">
        <f t="shared" si="624"/>
        <v>#DIV/0!</v>
      </c>
      <c r="AY690" s="390">
        <f>AI690/'Приложение 1.1'!J688</f>
        <v>0</v>
      </c>
      <c r="AZ690" s="390">
        <v>766.59</v>
      </c>
      <c r="BA690" s="390">
        <v>2173.62</v>
      </c>
      <c r="BB690" s="390">
        <v>891.36</v>
      </c>
      <c r="BC690" s="390">
        <v>860.72</v>
      </c>
      <c r="BD690" s="390">
        <v>1699.83</v>
      </c>
      <c r="BE690" s="390">
        <v>1134.04</v>
      </c>
      <c r="BF690" s="390">
        <v>2338035</v>
      </c>
      <c r="BG690" s="390">
        <f t="shared" si="625"/>
        <v>4644</v>
      </c>
      <c r="BH690" s="390">
        <v>9186</v>
      </c>
      <c r="BI690" s="390">
        <v>3559.09</v>
      </c>
      <c r="BJ690" s="390">
        <v>6295.55</v>
      </c>
      <c r="BK690" s="390">
        <f t="shared" si="626"/>
        <v>934101.09</v>
      </c>
      <c r="BL690" s="391" t="str">
        <f t="shared" si="627"/>
        <v xml:space="preserve"> </v>
      </c>
      <c r="BM690" s="391" t="e">
        <f t="shared" si="628"/>
        <v>#DIV/0!</v>
      </c>
      <c r="BN690" s="391" t="str">
        <f t="shared" si="629"/>
        <v>+</v>
      </c>
      <c r="BO690" s="391" t="e">
        <f t="shared" si="630"/>
        <v>#DIV/0!</v>
      </c>
      <c r="BP690" s="391" t="e">
        <f t="shared" si="631"/>
        <v>#DIV/0!</v>
      </c>
      <c r="BQ690" s="391" t="e">
        <f t="shared" si="632"/>
        <v>#DIV/0!</v>
      </c>
      <c r="BR690" s="391" t="e">
        <f t="shared" si="633"/>
        <v>#DIV/0!</v>
      </c>
      <c r="BS690" s="391" t="e">
        <f t="shared" si="634"/>
        <v>#DIV/0!</v>
      </c>
      <c r="BT690" s="391" t="e">
        <f t="shared" si="635"/>
        <v>#DIV/0!</v>
      </c>
      <c r="BU690" s="391" t="str">
        <f t="shared" si="636"/>
        <v xml:space="preserve"> </v>
      </c>
      <c r="BV690" s="391" t="e">
        <f t="shared" si="637"/>
        <v>#DIV/0!</v>
      </c>
      <c r="BW690" s="391" t="str">
        <f t="shared" si="638"/>
        <v xml:space="preserve"> </v>
      </c>
      <c r="BY690" s="388">
        <f t="shared" si="639"/>
        <v>2.8943511959911739</v>
      </c>
      <c r="BZ690" s="392">
        <f t="shared" si="640"/>
        <v>1.4471755979955869</v>
      </c>
      <c r="CA690" s="393" t="e">
        <f t="shared" si="641"/>
        <v>#DIV/0!</v>
      </c>
      <c r="CB690" s="390">
        <f t="shared" si="642"/>
        <v>4852.9799999999996</v>
      </c>
      <c r="CC690" s="18" t="e">
        <f t="shared" si="643"/>
        <v>#DIV/0!</v>
      </c>
    </row>
    <row r="691" spans="1:81" s="26" customFormat="1" ht="9" customHeight="1">
      <c r="A691" s="157">
        <v>266</v>
      </c>
      <c r="B691" s="158" t="s">
        <v>908</v>
      </c>
      <c r="C691" s="160">
        <v>893</v>
      </c>
      <c r="D691" s="396"/>
      <c r="E691" s="160"/>
      <c r="F691" s="160"/>
      <c r="G691" s="184">
        <f>ROUND((H691+AI691+AJ691+AK691),2)</f>
        <v>317537.01</v>
      </c>
      <c r="H691" s="361">
        <f>ROUND(I691+K691+M691+O691+Q691+S691,2)</f>
        <v>310838.59999999998</v>
      </c>
      <c r="I691" s="190">
        <v>0</v>
      </c>
      <c r="J691" s="190">
        <v>0</v>
      </c>
      <c r="K691" s="190">
        <v>0</v>
      </c>
      <c r="L691" s="190">
        <v>272.8</v>
      </c>
      <c r="M691" s="190">
        <v>310838.59999999998</v>
      </c>
      <c r="N691" s="361">
        <v>0</v>
      </c>
      <c r="O691" s="361">
        <v>0</v>
      </c>
      <c r="P691" s="361">
        <v>0</v>
      </c>
      <c r="Q691" s="361">
        <v>0</v>
      </c>
      <c r="R691" s="361">
        <v>0</v>
      </c>
      <c r="S691" s="361">
        <v>0</v>
      </c>
      <c r="T691" s="103">
        <v>0</v>
      </c>
      <c r="U691" s="361">
        <v>0</v>
      </c>
      <c r="V691" s="269"/>
      <c r="W691" s="22">
        <v>0</v>
      </c>
      <c r="X691" s="361">
        <v>0</v>
      </c>
      <c r="Y691" s="380">
        <v>0</v>
      </c>
      <c r="Z691" s="380">
        <v>0</v>
      </c>
      <c r="AA691" s="380">
        <v>0</v>
      </c>
      <c r="AB691" s="380">
        <v>0</v>
      </c>
      <c r="AC691" s="380">
        <v>0</v>
      </c>
      <c r="AD691" s="380">
        <v>0</v>
      </c>
      <c r="AE691" s="380">
        <v>0</v>
      </c>
      <c r="AF691" s="380">
        <v>0</v>
      </c>
      <c r="AG691" s="380">
        <v>0</v>
      </c>
      <c r="AH691" s="380">
        <v>0</v>
      </c>
      <c r="AI691" s="380">
        <v>0</v>
      </c>
      <c r="AJ691" s="380">
        <v>4465.6099999999997</v>
      </c>
      <c r="AK691" s="380">
        <v>2232.8000000000002</v>
      </c>
      <c r="AL691" s="380">
        <v>0</v>
      </c>
      <c r="AN691" s="390">
        <f>I691/'Приложение 1.1'!I689</f>
        <v>0</v>
      </c>
      <c r="AO691" s="390" t="e">
        <f t="shared" si="615"/>
        <v>#DIV/0!</v>
      </c>
      <c r="AP691" s="390">
        <f t="shared" si="616"/>
        <v>1139.4376832844573</v>
      </c>
      <c r="AQ691" s="390" t="e">
        <f t="shared" si="617"/>
        <v>#DIV/0!</v>
      </c>
      <c r="AR691" s="390" t="e">
        <f t="shared" si="618"/>
        <v>#DIV/0!</v>
      </c>
      <c r="AS691" s="390" t="e">
        <f t="shared" si="619"/>
        <v>#DIV/0!</v>
      </c>
      <c r="AT691" s="390" t="e">
        <f t="shared" si="620"/>
        <v>#DIV/0!</v>
      </c>
      <c r="AU691" s="390" t="e">
        <f t="shared" si="621"/>
        <v>#DIV/0!</v>
      </c>
      <c r="AV691" s="390" t="e">
        <f t="shared" si="622"/>
        <v>#DIV/0!</v>
      </c>
      <c r="AW691" s="390" t="e">
        <f t="shared" si="623"/>
        <v>#DIV/0!</v>
      </c>
      <c r="AX691" s="390" t="e">
        <f t="shared" si="624"/>
        <v>#DIV/0!</v>
      </c>
      <c r="AY691" s="390">
        <f>AI691/'Приложение 1.1'!J689</f>
        <v>0</v>
      </c>
      <c r="AZ691" s="390">
        <v>766.59</v>
      </c>
      <c r="BA691" s="390">
        <v>2173.62</v>
      </c>
      <c r="BB691" s="390">
        <v>891.36</v>
      </c>
      <c r="BC691" s="390">
        <v>860.72</v>
      </c>
      <c r="BD691" s="390">
        <v>1699.83</v>
      </c>
      <c r="BE691" s="390">
        <v>1134.04</v>
      </c>
      <c r="BF691" s="390">
        <v>2338035</v>
      </c>
      <c r="BG691" s="390">
        <f t="shared" si="625"/>
        <v>4644</v>
      </c>
      <c r="BH691" s="390">
        <v>9186</v>
      </c>
      <c r="BI691" s="390">
        <v>3559.09</v>
      </c>
      <c r="BJ691" s="390">
        <v>6295.55</v>
      </c>
      <c r="BK691" s="390">
        <f t="shared" si="626"/>
        <v>934101.09</v>
      </c>
      <c r="BL691" s="391" t="str">
        <f t="shared" si="627"/>
        <v xml:space="preserve"> </v>
      </c>
      <c r="BM691" s="391" t="e">
        <f t="shared" si="628"/>
        <v>#DIV/0!</v>
      </c>
      <c r="BN691" s="391" t="str">
        <f t="shared" si="629"/>
        <v>+</v>
      </c>
      <c r="BO691" s="391" t="e">
        <f t="shared" si="630"/>
        <v>#DIV/0!</v>
      </c>
      <c r="BP691" s="391" t="e">
        <f t="shared" si="631"/>
        <v>#DIV/0!</v>
      </c>
      <c r="BQ691" s="391" t="e">
        <f t="shared" si="632"/>
        <v>#DIV/0!</v>
      </c>
      <c r="BR691" s="391" t="e">
        <f t="shared" si="633"/>
        <v>#DIV/0!</v>
      </c>
      <c r="BS691" s="391" t="e">
        <f t="shared" si="634"/>
        <v>#DIV/0!</v>
      </c>
      <c r="BT691" s="391" t="e">
        <f t="shared" si="635"/>
        <v>#DIV/0!</v>
      </c>
      <c r="BU691" s="391" t="e">
        <f t="shared" si="636"/>
        <v>#DIV/0!</v>
      </c>
      <c r="BV691" s="391" t="e">
        <f t="shared" si="637"/>
        <v>#DIV/0!</v>
      </c>
      <c r="BW691" s="391" t="str">
        <f t="shared" si="638"/>
        <v xml:space="preserve"> </v>
      </c>
      <c r="BY691" s="388">
        <f t="shared" si="639"/>
        <v>1.4063274073154495</v>
      </c>
      <c r="BZ691" s="392">
        <f t="shared" si="640"/>
        <v>0.70316212903812381</v>
      </c>
      <c r="CA691" s="393" t="e">
        <f t="shared" si="641"/>
        <v>#DIV/0!</v>
      </c>
      <c r="CB691" s="390">
        <f t="shared" si="642"/>
        <v>4852.9799999999996</v>
      </c>
      <c r="CC691" s="18" t="e">
        <f t="shared" si="643"/>
        <v>#DIV/0!</v>
      </c>
    </row>
    <row r="692" spans="1:81" s="26" customFormat="1" ht="37.5" customHeight="1">
      <c r="A692" s="517" t="s">
        <v>431</v>
      </c>
      <c r="B692" s="517"/>
      <c r="C692" s="162">
        <f>SUM(C689:C691)</f>
        <v>2614.25</v>
      </c>
      <c r="D692" s="416"/>
      <c r="E692" s="162"/>
      <c r="F692" s="162"/>
      <c r="G692" s="162">
        <f>SUM(G689:G691)</f>
        <v>2973373.9399999995</v>
      </c>
      <c r="H692" s="162">
        <f>ROUND(SUM(H689:H691),2)</f>
        <v>1216200</v>
      </c>
      <c r="I692" s="162">
        <f t="shared" ref="I692:AL692" si="679">SUM(I689:I691)</f>
        <v>269674</v>
      </c>
      <c r="J692" s="162">
        <f t="shared" si="679"/>
        <v>0</v>
      </c>
      <c r="K692" s="162">
        <f t="shared" si="679"/>
        <v>0</v>
      </c>
      <c r="L692" s="162">
        <f t="shared" si="679"/>
        <v>799.2</v>
      </c>
      <c r="M692" s="162">
        <f t="shared" si="679"/>
        <v>946526</v>
      </c>
      <c r="N692" s="162">
        <f t="shared" si="679"/>
        <v>0</v>
      </c>
      <c r="O692" s="162">
        <f t="shared" si="679"/>
        <v>0</v>
      </c>
      <c r="P692" s="162">
        <f t="shared" si="679"/>
        <v>0</v>
      </c>
      <c r="Q692" s="162">
        <f t="shared" si="679"/>
        <v>0</v>
      </c>
      <c r="R692" s="162">
        <f t="shared" si="679"/>
        <v>0</v>
      </c>
      <c r="S692" s="162">
        <f t="shared" si="679"/>
        <v>0</v>
      </c>
      <c r="T692" s="192">
        <f t="shared" si="679"/>
        <v>0</v>
      </c>
      <c r="U692" s="162">
        <f t="shared" si="679"/>
        <v>0</v>
      </c>
      <c r="V692" s="162" t="s">
        <v>388</v>
      </c>
      <c r="W692" s="162">
        <f t="shared" si="679"/>
        <v>0</v>
      </c>
      <c r="X692" s="162">
        <f t="shared" si="679"/>
        <v>0</v>
      </c>
      <c r="Y692" s="162">
        <f t="shared" si="679"/>
        <v>0</v>
      </c>
      <c r="Z692" s="162">
        <f t="shared" si="679"/>
        <v>0</v>
      </c>
      <c r="AA692" s="162">
        <f t="shared" si="679"/>
        <v>920</v>
      </c>
      <c r="AB692" s="162">
        <f t="shared" si="679"/>
        <v>1636980</v>
      </c>
      <c r="AC692" s="162">
        <f t="shared" si="679"/>
        <v>0</v>
      </c>
      <c r="AD692" s="162">
        <f t="shared" si="679"/>
        <v>0</v>
      </c>
      <c r="AE692" s="162">
        <f t="shared" si="679"/>
        <v>0</v>
      </c>
      <c r="AF692" s="162">
        <f t="shared" si="679"/>
        <v>0</v>
      </c>
      <c r="AG692" s="162">
        <f t="shared" si="679"/>
        <v>0</v>
      </c>
      <c r="AH692" s="162">
        <f t="shared" si="679"/>
        <v>0</v>
      </c>
      <c r="AI692" s="162">
        <f t="shared" si="679"/>
        <v>0</v>
      </c>
      <c r="AJ692" s="162">
        <f t="shared" si="679"/>
        <v>80129.3</v>
      </c>
      <c r="AK692" s="162">
        <f t="shared" si="679"/>
        <v>40064.639999999999</v>
      </c>
      <c r="AL692" s="162">
        <f t="shared" si="679"/>
        <v>0</v>
      </c>
      <c r="AN692" s="390">
        <f>I692/'Приложение 1.1'!I690</f>
        <v>72.025426331744185</v>
      </c>
      <c r="AO692" s="390" t="e">
        <f t="shared" si="615"/>
        <v>#DIV/0!</v>
      </c>
      <c r="AP692" s="390">
        <f t="shared" si="616"/>
        <v>1184.3418418418419</v>
      </c>
      <c r="AQ692" s="390" t="e">
        <f t="shared" si="617"/>
        <v>#DIV/0!</v>
      </c>
      <c r="AR692" s="390" t="e">
        <f t="shared" si="618"/>
        <v>#DIV/0!</v>
      </c>
      <c r="AS692" s="390" t="e">
        <f t="shared" si="619"/>
        <v>#DIV/0!</v>
      </c>
      <c r="AT692" s="390" t="e">
        <f t="shared" si="620"/>
        <v>#DIV/0!</v>
      </c>
      <c r="AU692" s="390" t="e">
        <f t="shared" si="621"/>
        <v>#DIV/0!</v>
      </c>
      <c r="AV692" s="390" t="e">
        <f t="shared" si="622"/>
        <v>#DIV/0!</v>
      </c>
      <c r="AW692" s="390">
        <f t="shared" si="623"/>
        <v>1779.3260869565217</v>
      </c>
      <c r="AX692" s="390" t="e">
        <f t="shared" si="624"/>
        <v>#DIV/0!</v>
      </c>
      <c r="AY692" s="390">
        <f>AI692/'Приложение 1.1'!J690</f>
        <v>0</v>
      </c>
      <c r="AZ692" s="390">
        <v>766.59</v>
      </c>
      <c r="BA692" s="390">
        <v>2173.62</v>
      </c>
      <c r="BB692" s="390">
        <v>891.36</v>
      </c>
      <c r="BC692" s="390">
        <v>860.72</v>
      </c>
      <c r="BD692" s="390">
        <v>1699.83</v>
      </c>
      <c r="BE692" s="390">
        <v>1134.04</v>
      </c>
      <c r="BF692" s="390">
        <v>2338035</v>
      </c>
      <c r="BG692" s="390">
        <f t="shared" si="625"/>
        <v>4644</v>
      </c>
      <c r="BH692" s="390">
        <v>9186</v>
      </c>
      <c r="BI692" s="390">
        <v>3559.09</v>
      </c>
      <c r="BJ692" s="390">
        <v>6295.55</v>
      </c>
      <c r="BK692" s="390">
        <f t="shared" si="626"/>
        <v>934101.09</v>
      </c>
      <c r="BL692" s="391" t="str">
        <f t="shared" si="627"/>
        <v xml:space="preserve"> </v>
      </c>
      <c r="BM692" s="391" t="e">
        <f t="shared" si="628"/>
        <v>#DIV/0!</v>
      </c>
      <c r="BN692" s="391" t="str">
        <f t="shared" si="629"/>
        <v>+</v>
      </c>
      <c r="BO692" s="391" t="e">
        <f t="shared" si="630"/>
        <v>#DIV/0!</v>
      </c>
      <c r="BP692" s="391" t="e">
        <f t="shared" si="631"/>
        <v>#DIV/0!</v>
      </c>
      <c r="BQ692" s="391" t="e">
        <f t="shared" si="632"/>
        <v>#DIV/0!</v>
      </c>
      <c r="BR692" s="391" t="e">
        <f t="shared" si="633"/>
        <v>#DIV/0!</v>
      </c>
      <c r="BS692" s="391" t="e">
        <f t="shared" si="634"/>
        <v>#DIV/0!</v>
      </c>
      <c r="BT692" s="391" t="e">
        <f t="shared" si="635"/>
        <v>#DIV/0!</v>
      </c>
      <c r="BU692" s="391" t="str">
        <f t="shared" si="636"/>
        <v xml:space="preserve"> </v>
      </c>
      <c r="BV692" s="391" t="e">
        <f t="shared" si="637"/>
        <v>#DIV/0!</v>
      </c>
      <c r="BW692" s="391" t="str">
        <f t="shared" si="638"/>
        <v xml:space="preserve"> </v>
      </c>
      <c r="BY692" s="388">
        <f t="shared" si="639"/>
        <v>2.6948948103042842</v>
      </c>
      <c r="BZ692" s="392">
        <f t="shared" si="640"/>
        <v>1.3474470688338651</v>
      </c>
      <c r="CA692" s="393" t="e">
        <f t="shared" si="641"/>
        <v>#DIV/0!</v>
      </c>
      <c r="CB692" s="390">
        <f t="shared" si="642"/>
        <v>4852.9799999999996</v>
      </c>
      <c r="CC692" s="18" t="e">
        <f t="shared" si="643"/>
        <v>#DIV/0!</v>
      </c>
    </row>
    <row r="693" spans="1:81" s="26" customFormat="1" ht="11.25" customHeight="1">
      <c r="A693" s="443" t="s">
        <v>912</v>
      </c>
      <c r="B693" s="444"/>
      <c r="C693" s="444"/>
      <c r="D693" s="444"/>
      <c r="E693" s="444"/>
      <c r="F693" s="444"/>
      <c r="G693" s="444"/>
      <c r="H693" s="444"/>
      <c r="I693" s="444"/>
      <c r="J693" s="444"/>
      <c r="K693" s="444"/>
      <c r="L693" s="444"/>
      <c r="M693" s="444"/>
      <c r="N693" s="444"/>
      <c r="O693" s="444"/>
      <c r="P693" s="444"/>
      <c r="Q693" s="444"/>
      <c r="R693" s="444"/>
      <c r="S693" s="444"/>
      <c r="T693" s="444"/>
      <c r="U693" s="444"/>
      <c r="V693" s="444"/>
      <c r="W693" s="444"/>
      <c r="X693" s="444"/>
      <c r="Y693" s="444"/>
      <c r="Z693" s="444"/>
      <c r="AA693" s="444"/>
      <c r="AB693" s="444"/>
      <c r="AC693" s="444"/>
      <c r="AD693" s="444"/>
      <c r="AE693" s="444"/>
      <c r="AF693" s="444"/>
      <c r="AG693" s="444"/>
      <c r="AH693" s="444"/>
      <c r="AI693" s="444"/>
      <c r="AJ693" s="444"/>
      <c r="AK693" s="444"/>
      <c r="AL693" s="445"/>
      <c r="AN693" s="390" t="e">
        <f>I693/'Приложение 1.1'!I691</f>
        <v>#DIV/0!</v>
      </c>
      <c r="AO693" s="390" t="e">
        <f t="shared" si="615"/>
        <v>#DIV/0!</v>
      </c>
      <c r="AP693" s="390" t="e">
        <f t="shared" si="616"/>
        <v>#DIV/0!</v>
      </c>
      <c r="AQ693" s="390" t="e">
        <f t="shared" si="617"/>
        <v>#DIV/0!</v>
      </c>
      <c r="AR693" s="390" t="e">
        <f t="shared" si="618"/>
        <v>#DIV/0!</v>
      </c>
      <c r="AS693" s="390" t="e">
        <f t="shared" si="619"/>
        <v>#DIV/0!</v>
      </c>
      <c r="AT693" s="390" t="e">
        <f t="shared" si="620"/>
        <v>#DIV/0!</v>
      </c>
      <c r="AU693" s="390" t="e">
        <f t="shared" si="621"/>
        <v>#DIV/0!</v>
      </c>
      <c r="AV693" s="390" t="e">
        <f t="shared" si="622"/>
        <v>#DIV/0!</v>
      </c>
      <c r="AW693" s="390" t="e">
        <f t="shared" si="623"/>
        <v>#DIV/0!</v>
      </c>
      <c r="AX693" s="390" t="e">
        <f t="shared" si="624"/>
        <v>#DIV/0!</v>
      </c>
      <c r="AY693" s="390" t="e">
        <f>AI693/'Приложение 1.1'!J691</f>
        <v>#DIV/0!</v>
      </c>
      <c r="AZ693" s="390">
        <v>766.59</v>
      </c>
      <c r="BA693" s="390">
        <v>2173.62</v>
      </c>
      <c r="BB693" s="390">
        <v>891.36</v>
      </c>
      <c r="BC693" s="390">
        <v>860.72</v>
      </c>
      <c r="BD693" s="390">
        <v>1699.83</v>
      </c>
      <c r="BE693" s="390">
        <v>1134.04</v>
      </c>
      <c r="BF693" s="390">
        <v>2338035</v>
      </c>
      <c r="BG693" s="390">
        <f t="shared" si="625"/>
        <v>4644</v>
      </c>
      <c r="BH693" s="390">
        <v>9186</v>
      </c>
      <c r="BI693" s="390">
        <v>3559.09</v>
      </c>
      <c r="BJ693" s="390">
        <v>6295.55</v>
      </c>
      <c r="BK693" s="390">
        <f t="shared" si="626"/>
        <v>934101.09</v>
      </c>
      <c r="BL693" s="391" t="e">
        <f t="shared" si="627"/>
        <v>#DIV/0!</v>
      </c>
      <c r="BM693" s="391" t="e">
        <f t="shared" si="628"/>
        <v>#DIV/0!</v>
      </c>
      <c r="BN693" s="391" t="e">
        <f t="shared" si="629"/>
        <v>#DIV/0!</v>
      </c>
      <c r="BO693" s="391" t="e">
        <f t="shared" si="630"/>
        <v>#DIV/0!</v>
      </c>
      <c r="BP693" s="391" t="e">
        <f t="shared" si="631"/>
        <v>#DIV/0!</v>
      </c>
      <c r="BQ693" s="391" t="e">
        <f t="shared" si="632"/>
        <v>#DIV/0!</v>
      </c>
      <c r="BR693" s="391" t="e">
        <f t="shared" si="633"/>
        <v>#DIV/0!</v>
      </c>
      <c r="BS693" s="391" t="e">
        <f t="shared" si="634"/>
        <v>#DIV/0!</v>
      </c>
      <c r="BT693" s="391" t="e">
        <f t="shared" si="635"/>
        <v>#DIV/0!</v>
      </c>
      <c r="BU693" s="391" t="e">
        <f t="shared" si="636"/>
        <v>#DIV/0!</v>
      </c>
      <c r="BV693" s="391" t="e">
        <f t="shared" si="637"/>
        <v>#DIV/0!</v>
      </c>
      <c r="BW693" s="391" t="e">
        <f t="shared" si="638"/>
        <v>#DIV/0!</v>
      </c>
      <c r="BY693" s="388" t="e">
        <f t="shared" si="639"/>
        <v>#DIV/0!</v>
      </c>
      <c r="BZ693" s="392" t="e">
        <f t="shared" si="640"/>
        <v>#DIV/0!</v>
      </c>
      <c r="CA693" s="393" t="e">
        <f t="shared" si="641"/>
        <v>#DIV/0!</v>
      </c>
      <c r="CB693" s="390">
        <f t="shared" si="642"/>
        <v>4852.9799999999996</v>
      </c>
      <c r="CC693" s="18" t="e">
        <f t="shared" si="643"/>
        <v>#DIV/0!</v>
      </c>
    </row>
    <row r="694" spans="1:81" s="26" customFormat="1" ht="9" customHeight="1">
      <c r="A694" s="157">
        <v>267</v>
      </c>
      <c r="B694" s="375" t="s">
        <v>913</v>
      </c>
      <c r="C694" s="162">
        <v>493.7</v>
      </c>
      <c r="D694" s="396"/>
      <c r="E694" s="162"/>
      <c r="F694" s="162"/>
      <c r="G694" s="184">
        <f>ROUND(X694+AJ694+AK694,2)</f>
        <v>1167350.07</v>
      </c>
      <c r="H694" s="361">
        <f>I694+K694+M694+O694+Q694+S694</f>
        <v>0</v>
      </c>
      <c r="I694" s="190">
        <v>0</v>
      </c>
      <c r="J694" s="190">
        <v>0</v>
      </c>
      <c r="K694" s="190">
        <v>0</v>
      </c>
      <c r="L694" s="190">
        <v>0</v>
      </c>
      <c r="M694" s="190">
        <v>0</v>
      </c>
      <c r="N694" s="361">
        <v>0</v>
      </c>
      <c r="O694" s="361">
        <v>0</v>
      </c>
      <c r="P694" s="361">
        <v>0</v>
      </c>
      <c r="Q694" s="361">
        <v>0</v>
      </c>
      <c r="R694" s="361">
        <v>0</v>
      </c>
      <c r="S694" s="361">
        <v>0</v>
      </c>
      <c r="T694" s="103">
        <v>0</v>
      </c>
      <c r="U694" s="361">
        <v>0</v>
      </c>
      <c r="V694" s="269" t="s">
        <v>976</v>
      </c>
      <c r="W694" s="24">
        <v>395.75</v>
      </c>
      <c r="X694" s="361">
        <v>1106166.3500000001</v>
      </c>
      <c r="Y694" s="380">
        <v>0</v>
      </c>
      <c r="Z694" s="380">
        <v>0</v>
      </c>
      <c r="AA694" s="380">
        <v>0</v>
      </c>
      <c r="AB694" s="380">
        <v>0</v>
      </c>
      <c r="AC694" s="380">
        <v>0</v>
      </c>
      <c r="AD694" s="380">
        <v>0</v>
      </c>
      <c r="AE694" s="380">
        <v>0</v>
      </c>
      <c r="AF694" s="380">
        <v>0</v>
      </c>
      <c r="AG694" s="380">
        <v>0</v>
      </c>
      <c r="AH694" s="380">
        <v>0</v>
      </c>
      <c r="AI694" s="380">
        <v>0</v>
      </c>
      <c r="AJ694" s="380">
        <v>42571.88</v>
      </c>
      <c r="AK694" s="380">
        <v>18611.84</v>
      </c>
      <c r="AL694" s="380">
        <v>0</v>
      </c>
      <c r="AN694" s="390">
        <f>I694/'Приложение 1.1'!I692</f>
        <v>0</v>
      </c>
      <c r="AO694" s="390" t="e">
        <f t="shared" si="615"/>
        <v>#DIV/0!</v>
      </c>
      <c r="AP694" s="390" t="e">
        <f t="shared" si="616"/>
        <v>#DIV/0!</v>
      </c>
      <c r="AQ694" s="390" t="e">
        <f t="shared" si="617"/>
        <v>#DIV/0!</v>
      </c>
      <c r="AR694" s="390" t="e">
        <f t="shared" si="618"/>
        <v>#DIV/0!</v>
      </c>
      <c r="AS694" s="390" t="e">
        <f t="shared" si="619"/>
        <v>#DIV/0!</v>
      </c>
      <c r="AT694" s="390" t="e">
        <f t="shared" si="620"/>
        <v>#DIV/0!</v>
      </c>
      <c r="AU694" s="390">
        <f t="shared" si="621"/>
        <v>2795.1139608338599</v>
      </c>
      <c r="AV694" s="390" t="e">
        <f t="shared" si="622"/>
        <v>#DIV/0!</v>
      </c>
      <c r="AW694" s="390" t="e">
        <f t="shared" si="623"/>
        <v>#DIV/0!</v>
      </c>
      <c r="AX694" s="390" t="e">
        <f t="shared" si="624"/>
        <v>#DIV/0!</v>
      </c>
      <c r="AY694" s="390">
        <f>AI694/'Приложение 1.1'!J692</f>
        <v>0</v>
      </c>
      <c r="AZ694" s="390">
        <v>766.59</v>
      </c>
      <c r="BA694" s="390">
        <v>2173.62</v>
      </c>
      <c r="BB694" s="390">
        <v>891.36</v>
      </c>
      <c r="BC694" s="390">
        <v>860.72</v>
      </c>
      <c r="BD694" s="390">
        <v>1699.83</v>
      </c>
      <c r="BE694" s="390">
        <v>1134.04</v>
      </c>
      <c r="BF694" s="390">
        <v>2338035</v>
      </c>
      <c r="BG694" s="390">
        <f t="shared" si="625"/>
        <v>4644</v>
      </c>
      <c r="BH694" s="390">
        <v>9186</v>
      </c>
      <c r="BI694" s="390">
        <v>3559.09</v>
      </c>
      <c r="BJ694" s="390">
        <v>6295.55</v>
      </c>
      <c r="BK694" s="390">
        <f t="shared" si="626"/>
        <v>934101.09</v>
      </c>
      <c r="BL694" s="391" t="str">
        <f t="shared" si="627"/>
        <v xml:space="preserve"> </v>
      </c>
      <c r="BM694" s="391" t="e">
        <f t="shared" si="628"/>
        <v>#DIV/0!</v>
      </c>
      <c r="BN694" s="391" t="e">
        <f t="shared" si="629"/>
        <v>#DIV/0!</v>
      </c>
      <c r="BO694" s="391" t="e">
        <f t="shared" si="630"/>
        <v>#DIV/0!</v>
      </c>
      <c r="BP694" s="391" t="e">
        <f t="shared" si="631"/>
        <v>#DIV/0!</v>
      </c>
      <c r="BQ694" s="391" t="e">
        <f t="shared" si="632"/>
        <v>#DIV/0!</v>
      </c>
      <c r="BR694" s="391" t="e">
        <f t="shared" si="633"/>
        <v>#DIV/0!</v>
      </c>
      <c r="BS694" s="391" t="str">
        <f t="shared" si="634"/>
        <v xml:space="preserve"> </v>
      </c>
      <c r="BT694" s="391" t="e">
        <f t="shared" si="635"/>
        <v>#DIV/0!</v>
      </c>
      <c r="BU694" s="391" t="e">
        <f t="shared" si="636"/>
        <v>#DIV/0!</v>
      </c>
      <c r="BV694" s="391" t="e">
        <f t="shared" si="637"/>
        <v>#DIV/0!</v>
      </c>
      <c r="BW694" s="391" t="str">
        <f t="shared" si="638"/>
        <v xml:space="preserve"> </v>
      </c>
      <c r="BY694" s="388">
        <f t="shared" si="639"/>
        <v>3.6468820359945662</v>
      </c>
      <c r="BZ694" s="392">
        <f t="shared" si="640"/>
        <v>1.5943666324532793</v>
      </c>
      <c r="CA694" s="393">
        <f t="shared" si="641"/>
        <v>2949.715906506633</v>
      </c>
      <c r="CB694" s="390">
        <f t="shared" si="642"/>
        <v>4852.9799999999996</v>
      </c>
      <c r="CC694" s="18" t="str">
        <f t="shared" si="643"/>
        <v xml:space="preserve"> </v>
      </c>
    </row>
    <row r="695" spans="1:81" s="26" customFormat="1" ht="36.75" customHeight="1">
      <c r="A695" s="517" t="s">
        <v>914</v>
      </c>
      <c r="B695" s="517"/>
      <c r="C695" s="162">
        <f>SUM(C694)</f>
        <v>493.7</v>
      </c>
      <c r="D695" s="416"/>
      <c r="E695" s="162"/>
      <c r="F695" s="162"/>
      <c r="G695" s="162">
        <f>SUM(G694)</f>
        <v>1167350.07</v>
      </c>
      <c r="H695" s="162">
        <f t="shared" ref="H695:AL695" si="680">SUM(H694)</f>
        <v>0</v>
      </c>
      <c r="I695" s="162">
        <f t="shared" si="680"/>
        <v>0</v>
      </c>
      <c r="J695" s="162">
        <f t="shared" si="680"/>
        <v>0</v>
      </c>
      <c r="K695" s="162">
        <f t="shared" si="680"/>
        <v>0</v>
      </c>
      <c r="L695" s="162">
        <f t="shared" si="680"/>
        <v>0</v>
      </c>
      <c r="M695" s="162">
        <f t="shared" si="680"/>
        <v>0</v>
      </c>
      <c r="N695" s="162">
        <f t="shared" si="680"/>
        <v>0</v>
      </c>
      <c r="O695" s="162">
        <f t="shared" si="680"/>
        <v>0</v>
      </c>
      <c r="P695" s="162">
        <f t="shared" si="680"/>
        <v>0</v>
      </c>
      <c r="Q695" s="162">
        <f t="shared" si="680"/>
        <v>0</v>
      </c>
      <c r="R695" s="162">
        <f t="shared" si="680"/>
        <v>0</v>
      </c>
      <c r="S695" s="162">
        <f t="shared" si="680"/>
        <v>0</v>
      </c>
      <c r="T695" s="192">
        <f t="shared" si="680"/>
        <v>0</v>
      </c>
      <c r="U695" s="162">
        <f t="shared" si="680"/>
        <v>0</v>
      </c>
      <c r="V695" s="162" t="s">
        <v>388</v>
      </c>
      <c r="W695" s="162">
        <f t="shared" si="680"/>
        <v>395.75</v>
      </c>
      <c r="X695" s="162">
        <f t="shared" si="680"/>
        <v>1106166.3500000001</v>
      </c>
      <c r="Y695" s="162">
        <f t="shared" si="680"/>
        <v>0</v>
      </c>
      <c r="Z695" s="162">
        <f t="shared" si="680"/>
        <v>0</v>
      </c>
      <c r="AA695" s="162">
        <f t="shared" si="680"/>
        <v>0</v>
      </c>
      <c r="AB695" s="162">
        <f t="shared" si="680"/>
        <v>0</v>
      </c>
      <c r="AC695" s="162">
        <f t="shared" si="680"/>
        <v>0</v>
      </c>
      <c r="AD695" s="162">
        <f t="shared" si="680"/>
        <v>0</v>
      </c>
      <c r="AE695" s="162">
        <f t="shared" si="680"/>
        <v>0</v>
      </c>
      <c r="AF695" s="162">
        <f t="shared" si="680"/>
        <v>0</v>
      </c>
      <c r="AG695" s="162">
        <f t="shared" si="680"/>
        <v>0</v>
      </c>
      <c r="AH695" s="162">
        <f t="shared" si="680"/>
        <v>0</v>
      </c>
      <c r="AI695" s="162">
        <f t="shared" si="680"/>
        <v>0</v>
      </c>
      <c r="AJ695" s="162">
        <f t="shared" si="680"/>
        <v>42571.88</v>
      </c>
      <c r="AK695" s="162">
        <f t="shared" si="680"/>
        <v>18611.84</v>
      </c>
      <c r="AL695" s="162">
        <f t="shared" si="680"/>
        <v>0</v>
      </c>
      <c r="AN695" s="390">
        <f>I695/'Приложение 1.1'!I693</f>
        <v>0</v>
      </c>
      <c r="AO695" s="390" t="e">
        <f t="shared" si="615"/>
        <v>#DIV/0!</v>
      </c>
      <c r="AP695" s="390" t="e">
        <f t="shared" si="616"/>
        <v>#DIV/0!</v>
      </c>
      <c r="AQ695" s="390" t="e">
        <f t="shared" si="617"/>
        <v>#DIV/0!</v>
      </c>
      <c r="AR695" s="390" t="e">
        <f t="shared" si="618"/>
        <v>#DIV/0!</v>
      </c>
      <c r="AS695" s="390" t="e">
        <f t="shared" si="619"/>
        <v>#DIV/0!</v>
      </c>
      <c r="AT695" s="390" t="e">
        <f t="shared" si="620"/>
        <v>#DIV/0!</v>
      </c>
      <c r="AU695" s="390">
        <f t="shared" si="621"/>
        <v>2795.1139608338599</v>
      </c>
      <c r="AV695" s="390" t="e">
        <f t="shared" si="622"/>
        <v>#DIV/0!</v>
      </c>
      <c r="AW695" s="390" t="e">
        <f t="shared" si="623"/>
        <v>#DIV/0!</v>
      </c>
      <c r="AX695" s="390" t="e">
        <f t="shared" si="624"/>
        <v>#DIV/0!</v>
      </c>
      <c r="AY695" s="390">
        <f>AI695/'Приложение 1.1'!J693</f>
        <v>0</v>
      </c>
      <c r="AZ695" s="390">
        <v>766.59</v>
      </c>
      <c r="BA695" s="390">
        <v>2173.62</v>
      </c>
      <c r="BB695" s="390">
        <v>891.36</v>
      </c>
      <c r="BC695" s="390">
        <v>860.72</v>
      </c>
      <c r="BD695" s="390">
        <v>1699.83</v>
      </c>
      <c r="BE695" s="390">
        <v>1134.04</v>
      </c>
      <c r="BF695" s="390">
        <v>2338035</v>
      </c>
      <c r="BG695" s="390">
        <f t="shared" si="625"/>
        <v>4644</v>
      </c>
      <c r="BH695" s="390">
        <v>9186</v>
      </c>
      <c r="BI695" s="390">
        <v>3559.09</v>
      </c>
      <c r="BJ695" s="390">
        <v>6295.55</v>
      </c>
      <c r="BK695" s="390">
        <f t="shared" si="626"/>
        <v>934101.09</v>
      </c>
      <c r="BL695" s="391" t="str">
        <f t="shared" si="627"/>
        <v xml:space="preserve"> </v>
      </c>
      <c r="BM695" s="391" t="e">
        <f t="shared" si="628"/>
        <v>#DIV/0!</v>
      </c>
      <c r="BN695" s="391" t="e">
        <f t="shared" si="629"/>
        <v>#DIV/0!</v>
      </c>
      <c r="BO695" s="391" t="e">
        <f t="shared" si="630"/>
        <v>#DIV/0!</v>
      </c>
      <c r="BP695" s="391" t="e">
        <f t="shared" si="631"/>
        <v>#DIV/0!</v>
      </c>
      <c r="BQ695" s="391" t="e">
        <f t="shared" si="632"/>
        <v>#DIV/0!</v>
      </c>
      <c r="BR695" s="391" t="e">
        <f t="shared" si="633"/>
        <v>#DIV/0!</v>
      </c>
      <c r="BS695" s="391" t="str">
        <f t="shared" si="634"/>
        <v xml:space="preserve"> </v>
      </c>
      <c r="BT695" s="391" t="e">
        <f t="shared" si="635"/>
        <v>#DIV/0!</v>
      </c>
      <c r="BU695" s="391" t="e">
        <f t="shared" si="636"/>
        <v>#DIV/0!</v>
      </c>
      <c r="BV695" s="391" t="e">
        <f t="shared" si="637"/>
        <v>#DIV/0!</v>
      </c>
      <c r="BW695" s="391" t="str">
        <f t="shared" si="638"/>
        <v xml:space="preserve"> </v>
      </c>
      <c r="BY695" s="388">
        <f t="shared" si="639"/>
        <v>3.6468820359945662</v>
      </c>
      <c r="BZ695" s="392">
        <f t="shared" si="640"/>
        <v>1.5943666324532793</v>
      </c>
      <c r="CA695" s="393">
        <f t="shared" si="641"/>
        <v>2949.715906506633</v>
      </c>
      <c r="CB695" s="390">
        <f t="shared" si="642"/>
        <v>4852.9799999999996</v>
      </c>
      <c r="CC695" s="18" t="str">
        <f t="shared" si="643"/>
        <v xml:space="preserve"> </v>
      </c>
    </row>
    <row r="696" spans="1:81" s="26" customFormat="1" ht="12" customHeight="1">
      <c r="A696" s="433" t="s">
        <v>359</v>
      </c>
      <c r="B696" s="434"/>
      <c r="C696" s="434"/>
      <c r="D696" s="434"/>
      <c r="E696" s="434"/>
      <c r="F696" s="434"/>
      <c r="G696" s="434"/>
      <c r="H696" s="434"/>
      <c r="I696" s="434"/>
      <c r="J696" s="434"/>
      <c r="K696" s="434"/>
      <c r="L696" s="434"/>
      <c r="M696" s="434"/>
      <c r="N696" s="434"/>
      <c r="O696" s="434"/>
      <c r="P696" s="434"/>
      <c r="Q696" s="434"/>
      <c r="R696" s="434"/>
      <c r="S696" s="434"/>
      <c r="T696" s="434"/>
      <c r="U696" s="434"/>
      <c r="V696" s="434"/>
      <c r="W696" s="434"/>
      <c r="X696" s="434"/>
      <c r="Y696" s="434"/>
      <c r="Z696" s="434"/>
      <c r="AA696" s="434"/>
      <c r="AB696" s="434"/>
      <c r="AC696" s="434"/>
      <c r="AD696" s="434"/>
      <c r="AE696" s="434"/>
      <c r="AF696" s="434"/>
      <c r="AG696" s="434"/>
      <c r="AH696" s="434"/>
      <c r="AI696" s="434"/>
      <c r="AJ696" s="434"/>
      <c r="AK696" s="434"/>
      <c r="AL696" s="435"/>
      <c r="AN696" s="390" t="e">
        <f>I696/'Приложение 1.1'!I694</f>
        <v>#DIV/0!</v>
      </c>
      <c r="AO696" s="390" t="e">
        <f t="shared" si="615"/>
        <v>#DIV/0!</v>
      </c>
      <c r="AP696" s="390" t="e">
        <f t="shared" si="616"/>
        <v>#DIV/0!</v>
      </c>
      <c r="AQ696" s="390" t="e">
        <f t="shared" si="617"/>
        <v>#DIV/0!</v>
      </c>
      <c r="AR696" s="390" t="e">
        <f t="shared" si="618"/>
        <v>#DIV/0!</v>
      </c>
      <c r="AS696" s="390" t="e">
        <f t="shared" si="619"/>
        <v>#DIV/0!</v>
      </c>
      <c r="AT696" s="390" t="e">
        <f t="shared" si="620"/>
        <v>#DIV/0!</v>
      </c>
      <c r="AU696" s="390" t="e">
        <f t="shared" si="621"/>
        <v>#DIV/0!</v>
      </c>
      <c r="AV696" s="390" t="e">
        <f t="shared" si="622"/>
        <v>#DIV/0!</v>
      </c>
      <c r="AW696" s="390" t="e">
        <f t="shared" si="623"/>
        <v>#DIV/0!</v>
      </c>
      <c r="AX696" s="390" t="e">
        <f t="shared" si="624"/>
        <v>#DIV/0!</v>
      </c>
      <c r="AY696" s="390" t="e">
        <f>AI696/'Приложение 1.1'!J694</f>
        <v>#DIV/0!</v>
      </c>
      <c r="AZ696" s="390">
        <v>766.59</v>
      </c>
      <c r="BA696" s="390">
        <v>2173.62</v>
      </c>
      <c r="BB696" s="390">
        <v>891.36</v>
      </c>
      <c r="BC696" s="390">
        <v>860.72</v>
      </c>
      <c r="BD696" s="390">
        <v>1699.83</v>
      </c>
      <c r="BE696" s="390">
        <v>1134.04</v>
      </c>
      <c r="BF696" s="390">
        <v>2338035</v>
      </c>
      <c r="BG696" s="390">
        <f t="shared" si="625"/>
        <v>4644</v>
      </c>
      <c r="BH696" s="390">
        <v>9186</v>
      </c>
      <c r="BI696" s="390">
        <v>3559.09</v>
      </c>
      <c r="BJ696" s="390">
        <v>6295.55</v>
      </c>
      <c r="BK696" s="390">
        <f t="shared" si="626"/>
        <v>934101.09</v>
      </c>
      <c r="BL696" s="391" t="e">
        <f t="shared" si="627"/>
        <v>#DIV/0!</v>
      </c>
      <c r="BM696" s="391" t="e">
        <f t="shared" si="628"/>
        <v>#DIV/0!</v>
      </c>
      <c r="BN696" s="391" t="e">
        <f t="shared" si="629"/>
        <v>#DIV/0!</v>
      </c>
      <c r="BO696" s="391" t="e">
        <f t="shared" si="630"/>
        <v>#DIV/0!</v>
      </c>
      <c r="BP696" s="391" t="e">
        <f t="shared" si="631"/>
        <v>#DIV/0!</v>
      </c>
      <c r="BQ696" s="391" t="e">
        <f t="shared" si="632"/>
        <v>#DIV/0!</v>
      </c>
      <c r="BR696" s="391" t="e">
        <f t="shared" si="633"/>
        <v>#DIV/0!</v>
      </c>
      <c r="BS696" s="391" t="e">
        <f t="shared" si="634"/>
        <v>#DIV/0!</v>
      </c>
      <c r="BT696" s="391" t="e">
        <f t="shared" si="635"/>
        <v>#DIV/0!</v>
      </c>
      <c r="BU696" s="391" t="e">
        <f t="shared" si="636"/>
        <v>#DIV/0!</v>
      </c>
      <c r="BV696" s="391" t="e">
        <f t="shared" si="637"/>
        <v>#DIV/0!</v>
      </c>
      <c r="BW696" s="391" t="e">
        <f t="shared" si="638"/>
        <v>#DIV/0!</v>
      </c>
      <c r="BY696" s="388" t="e">
        <f t="shared" si="639"/>
        <v>#DIV/0!</v>
      </c>
      <c r="BZ696" s="392" t="e">
        <f t="shared" si="640"/>
        <v>#DIV/0!</v>
      </c>
      <c r="CA696" s="393" t="e">
        <f t="shared" si="641"/>
        <v>#DIV/0!</v>
      </c>
      <c r="CB696" s="390">
        <f t="shared" si="642"/>
        <v>4852.9799999999996</v>
      </c>
      <c r="CC696" s="18" t="e">
        <f t="shared" si="643"/>
        <v>#DIV/0!</v>
      </c>
    </row>
    <row r="697" spans="1:81" s="26" customFormat="1" ht="9" customHeight="1">
      <c r="A697" s="368">
        <v>268</v>
      </c>
      <c r="B697" s="129" t="s">
        <v>1000</v>
      </c>
      <c r="C697" s="361">
        <v>876.1</v>
      </c>
      <c r="D697" s="396"/>
      <c r="E697" s="361"/>
      <c r="F697" s="361"/>
      <c r="G697" s="184">
        <f>ROUND(X697+AJ697+AK697,2)</f>
        <v>2014643.4</v>
      </c>
      <c r="H697" s="361">
        <v>0</v>
      </c>
      <c r="I697" s="190">
        <v>0</v>
      </c>
      <c r="J697" s="190">
        <v>0</v>
      </c>
      <c r="K697" s="190">
        <v>0</v>
      </c>
      <c r="L697" s="190">
        <v>0</v>
      </c>
      <c r="M697" s="190">
        <v>0</v>
      </c>
      <c r="N697" s="361">
        <v>0</v>
      </c>
      <c r="O697" s="361">
        <v>0</v>
      </c>
      <c r="P697" s="361">
        <v>0</v>
      </c>
      <c r="Q697" s="361">
        <v>0</v>
      </c>
      <c r="R697" s="361">
        <v>0</v>
      </c>
      <c r="S697" s="361">
        <v>0</v>
      </c>
      <c r="T697" s="103">
        <v>0</v>
      </c>
      <c r="U697" s="361">
        <v>0</v>
      </c>
      <c r="V697" s="269" t="s">
        <v>975</v>
      </c>
      <c r="W697" s="380">
        <v>72970</v>
      </c>
      <c r="X697" s="361">
        <v>1853968.87</v>
      </c>
      <c r="Y697" s="380">
        <v>0</v>
      </c>
      <c r="Z697" s="380">
        <v>0</v>
      </c>
      <c r="AA697" s="380">
        <v>0</v>
      </c>
      <c r="AB697" s="380">
        <v>0</v>
      </c>
      <c r="AC697" s="380">
        <v>0</v>
      </c>
      <c r="AD697" s="380">
        <v>0</v>
      </c>
      <c r="AE697" s="380">
        <v>0</v>
      </c>
      <c r="AF697" s="380">
        <v>0</v>
      </c>
      <c r="AG697" s="380">
        <v>0</v>
      </c>
      <c r="AH697" s="380">
        <v>0</v>
      </c>
      <c r="AI697" s="380">
        <v>0</v>
      </c>
      <c r="AJ697" s="380">
        <v>107116.36</v>
      </c>
      <c r="AK697" s="380">
        <v>53558.17</v>
      </c>
      <c r="AL697" s="380">
        <v>0</v>
      </c>
      <c r="AN697" s="390">
        <f>I697/'Приложение 1.1'!I695</f>
        <v>0</v>
      </c>
      <c r="AO697" s="390" t="e">
        <f t="shared" ref="AO697:AO750" si="681">K697/J697</f>
        <v>#DIV/0!</v>
      </c>
      <c r="AP697" s="390" t="e">
        <f t="shared" ref="AP697:AP750" si="682">M697/L697</f>
        <v>#DIV/0!</v>
      </c>
      <c r="AQ697" s="390" t="e">
        <f t="shared" ref="AQ697:AQ750" si="683">O697/N697</f>
        <v>#DIV/0!</v>
      </c>
      <c r="AR697" s="390" t="e">
        <f t="shared" ref="AR697:AR750" si="684">Q697/P697</f>
        <v>#DIV/0!</v>
      </c>
      <c r="AS697" s="390" t="e">
        <f t="shared" ref="AS697:AS750" si="685">S697/R697</f>
        <v>#DIV/0!</v>
      </c>
      <c r="AT697" s="390" t="e">
        <f t="shared" ref="AT697:AT750" si="686">U697/T697</f>
        <v>#DIV/0!</v>
      </c>
      <c r="AU697" s="390">
        <f t="shared" ref="AU697:AU750" si="687">X697/W697</f>
        <v>25.407275181581472</v>
      </c>
      <c r="AV697" s="390" t="e">
        <f t="shared" ref="AV697:AV750" si="688">Z697/Y697</f>
        <v>#DIV/0!</v>
      </c>
      <c r="AW697" s="390" t="e">
        <f t="shared" ref="AW697:AW750" si="689">AB697/AA697</f>
        <v>#DIV/0!</v>
      </c>
      <c r="AX697" s="390" t="e">
        <f t="shared" ref="AX697:AX750" si="690">AH697/AG697</f>
        <v>#DIV/0!</v>
      </c>
      <c r="AY697" s="390">
        <f>AI697/'Приложение 1.1'!J695</f>
        <v>0</v>
      </c>
      <c r="AZ697" s="390">
        <v>766.59</v>
      </c>
      <c r="BA697" s="390">
        <v>2173.62</v>
      </c>
      <c r="BB697" s="390">
        <v>891.36</v>
      </c>
      <c r="BC697" s="390">
        <v>860.72</v>
      </c>
      <c r="BD697" s="390">
        <v>1699.83</v>
      </c>
      <c r="BE697" s="390">
        <v>1134.04</v>
      </c>
      <c r="BF697" s="390">
        <v>2338035</v>
      </c>
      <c r="BG697" s="390">
        <f t="shared" ref="BG697:BG750" si="691">IF(V697="ПК",4837.98,4644)</f>
        <v>4837.9799999999996</v>
      </c>
      <c r="BH697" s="390">
        <v>9186</v>
      </c>
      <c r="BI697" s="390">
        <v>3559.09</v>
      </c>
      <c r="BJ697" s="390">
        <v>6295.55</v>
      </c>
      <c r="BK697" s="390">
        <f t="shared" ref="BK697:BK750" si="692">105042.09+358512+470547</f>
        <v>934101.09</v>
      </c>
      <c r="BL697" s="391" t="str">
        <f t="shared" ref="BL697:BL750" si="693">IF(AN697&gt;AZ697, "+", " ")</f>
        <v xml:space="preserve"> </v>
      </c>
      <c r="BM697" s="391" t="e">
        <f t="shared" ref="BM697:BM750" si="694">IF(AO697&gt;BA697, "+", " ")</f>
        <v>#DIV/0!</v>
      </c>
      <c r="BN697" s="391" t="e">
        <f t="shared" ref="BN697:BN750" si="695">IF(AP697&gt;BB697, "+", " ")</f>
        <v>#DIV/0!</v>
      </c>
      <c r="BO697" s="391" t="e">
        <f t="shared" ref="BO697:BO750" si="696">IF(AQ697&gt;BC697, "+", " ")</f>
        <v>#DIV/0!</v>
      </c>
      <c r="BP697" s="391" t="e">
        <f t="shared" ref="BP697:BP750" si="697">IF(AR697&gt;BD697, "+", " ")</f>
        <v>#DIV/0!</v>
      </c>
      <c r="BQ697" s="391" t="e">
        <f t="shared" ref="BQ697:BQ750" si="698">IF(AS697&gt;BE697, "+", " ")</f>
        <v>#DIV/0!</v>
      </c>
      <c r="BR697" s="391" t="e">
        <f t="shared" ref="BR697:BR750" si="699">IF(AT697&gt;BF697, "+", " ")</f>
        <v>#DIV/0!</v>
      </c>
      <c r="BS697" s="391" t="str">
        <f t="shared" ref="BS697:BS750" si="700">IF(AU697&gt;BG697, "+", " ")</f>
        <v xml:space="preserve"> </v>
      </c>
      <c r="BT697" s="391" t="e">
        <f t="shared" ref="BT697:BT750" si="701">IF(AV697&gt;BH697, "+", " ")</f>
        <v>#DIV/0!</v>
      </c>
      <c r="BU697" s="391" t="e">
        <f t="shared" ref="BU697:BU750" si="702">IF(AW697&gt;BI697, "+", " ")</f>
        <v>#DIV/0!</v>
      </c>
      <c r="BV697" s="391" t="e">
        <f t="shared" ref="BV697:BV750" si="703">IF(AX697&gt;BJ697, "+", " ")</f>
        <v>#DIV/0!</v>
      </c>
      <c r="BW697" s="391" t="str">
        <f t="shared" ref="BW697:BW750" si="704">IF(AY697&gt;BK697, "+", " ")</f>
        <v xml:space="preserve"> </v>
      </c>
      <c r="BY697" s="388">
        <f t="shared" ref="BY697:BY750" si="705">AJ697/G697*100</f>
        <v>5.3168893313824173</v>
      </c>
      <c r="BZ697" s="392">
        <f t="shared" ref="BZ697:BZ750" si="706">AK697/G697*100</f>
        <v>2.6584441693254499</v>
      </c>
      <c r="CA697" s="393">
        <f t="shared" ref="CA697:CA750" si="707">G697/W697</f>
        <v>27.609201041523914</v>
      </c>
      <c r="CB697" s="390">
        <f t="shared" ref="CB697:CB750" si="708">IF(V697="ПК",5055.69,4852.98)</f>
        <v>5055.6899999999996</v>
      </c>
      <c r="CC697" s="18" t="str">
        <f t="shared" ref="CC697:CC750" si="709">IF(CA697&gt;CB697, "+", " ")</f>
        <v xml:space="preserve"> </v>
      </c>
    </row>
    <row r="698" spans="1:81" s="26" customFormat="1" ht="9" customHeight="1">
      <c r="A698" s="368">
        <v>269</v>
      </c>
      <c r="B698" s="129" t="s">
        <v>1001</v>
      </c>
      <c r="C698" s="361">
        <v>504.53</v>
      </c>
      <c r="D698" s="396"/>
      <c r="E698" s="361"/>
      <c r="F698" s="361"/>
      <c r="G698" s="184">
        <f>ROUND(X698+AJ698+AK698,2)</f>
        <v>1555727.66</v>
      </c>
      <c r="H698" s="361">
        <f>I698+K698+M698+O698+Q698+S698</f>
        <v>0</v>
      </c>
      <c r="I698" s="190">
        <v>0</v>
      </c>
      <c r="J698" s="190">
        <v>0</v>
      </c>
      <c r="K698" s="190">
        <v>0</v>
      </c>
      <c r="L698" s="190">
        <v>0</v>
      </c>
      <c r="M698" s="190">
        <v>0</v>
      </c>
      <c r="N698" s="361">
        <v>0</v>
      </c>
      <c r="O698" s="361">
        <v>0</v>
      </c>
      <c r="P698" s="361">
        <v>0</v>
      </c>
      <c r="Q698" s="361">
        <v>0</v>
      </c>
      <c r="R698" s="361">
        <v>0</v>
      </c>
      <c r="S698" s="361">
        <v>0</v>
      </c>
      <c r="T698" s="103">
        <v>0</v>
      </c>
      <c r="U698" s="361">
        <v>0</v>
      </c>
      <c r="V698" s="269" t="s">
        <v>976</v>
      </c>
      <c r="W698" s="380">
        <v>424.23</v>
      </c>
      <c r="X698" s="361">
        <v>1468034</v>
      </c>
      <c r="Y698" s="380">
        <v>0</v>
      </c>
      <c r="Z698" s="380">
        <v>0</v>
      </c>
      <c r="AA698" s="380">
        <v>0</v>
      </c>
      <c r="AB698" s="380">
        <v>0</v>
      </c>
      <c r="AC698" s="380">
        <v>0</v>
      </c>
      <c r="AD698" s="380">
        <v>0</v>
      </c>
      <c r="AE698" s="380">
        <v>0</v>
      </c>
      <c r="AF698" s="380">
        <v>0</v>
      </c>
      <c r="AG698" s="380">
        <v>0</v>
      </c>
      <c r="AH698" s="380">
        <v>0</v>
      </c>
      <c r="AI698" s="380">
        <v>0</v>
      </c>
      <c r="AJ698" s="380">
        <v>58364.68</v>
      </c>
      <c r="AK698" s="380">
        <v>29328.98</v>
      </c>
      <c r="AL698" s="380">
        <v>0</v>
      </c>
      <c r="AN698" s="390">
        <f>I698/'Приложение 1.1'!I696</f>
        <v>0</v>
      </c>
      <c r="AO698" s="390" t="e">
        <f t="shared" si="681"/>
        <v>#DIV/0!</v>
      </c>
      <c r="AP698" s="390" t="e">
        <f t="shared" si="682"/>
        <v>#DIV/0!</v>
      </c>
      <c r="AQ698" s="390" t="e">
        <f t="shared" si="683"/>
        <v>#DIV/0!</v>
      </c>
      <c r="AR698" s="390" t="e">
        <f t="shared" si="684"/>
        <v>#DIV/0!</v>
      </c>
      <c r="AS698" s="390" t="e">
        <f t="shared" si="685"/>
        <v>#DIV/0!</v>
      </c>
      <c r="AT698" s="390" t="e">
        <f t="shared" si="686"/>
        <v>#DIV/0!</v>
      </c>
      <c r="AU698" s="390">
        <f t="shared" si="687"/>
        <v>3460.4671993965535</v>
      </c>
      <c r="AV698" s="390" t="e">
        <f t="shared" si="688"/>
        <v>#DIV/0!</v>
      </c>
      <c r="AW698" s="390" t="e">
        <f t="shared" si="689"/>
        <v>#DIV/0!</v>
      </c>
      <c r="AX698" s="390" t="e">
        <f t="shared" si="690"/>
        <v>#DIV/0!</v>
      </c>
      <c r="AY698" s="390">
        <f>AI698/'Приложение 1.1'!J696</f>
        <v>0</v>
      </c>
      <c r="AZ698" s="390">
        <v>766.59</v>
      </c>
      <c r="BA698" s="390">
        <v>2173.62</v>
      </c>
      <c r="BB698" s="390">
        <v>891.36</v>
      </c>
      <c r="BC698" s="390">
        <v>860.72</v>
      </c>
      <c r="BD698" s="390">
        <v>1699.83</v>
      </c>
      <c r="BE698" s="390">
        <v>1134.04</v>
      </c>
      <c r="BF698" s="390">
        <v>2338035</v>
      </c>
      <c r="BG698" s="390">
        <f t="shared" si="691"/>
        <v>4644</v>
      </c>
      <c r="BH698" s="390">
        <v>9186</v>
      </c>
      <c r="BI698" s="390">
        <v>3559.09</v>
      </c>
      <c r="BJ698" s="390">
        <v>6295.55</v>
      </c>
      <c r="BK698" s="390">
        <f t="shared" si="692"/>
        <v>934101.09</v>
      </c>
      <c r="BL698" s="391" t="str">
        <f t="shared" si="693"/>
        <v xml:space="preserve"> </v>
      </c>
      <c r="BM698" s="391" t="e">
        <f t="shared" si="694"/>
        <v>#DIV/0!</v>
      </c>
      <c r="BN698" s="391" t="e">
        <f t="shared" si="695"/>
        <v>#DIV/0!</v>
      </c>
      <c r="BO698" s="391" t="e">
        <f t="shared" si="696"/>
        <v>#DIV/0!</v>
      </c>
      <c r="BP698" s="391" t="e">
        <f t="shared" si="697"/>
        <v>#DIV/0!</v>
      </c>
      <c r="BQ698" s="391" t="e">
        <f t="shared" si="698"/>
        <v>#DIV/0!</v>
      </c>
      <c r="BR698" s="391" t="e">
        <f t="shared" si="699"/>
        <v>#DIV/0!</v>
      </c>
      <c r="BS698" s="391" t="str">
        <f t="shared" si="700"/>
        <v xml:space="preserve"> </v>
      </c>
      <c r="BT698" s="391" t="e">
        <f t="shared" si="701"/>
        <v>#DIV/0!</v>
      </c>
      <c r="BU698" s="391" t="e">
        <f t="shared" si="702"/>
        <v>#DIV/0!</v>
      </c>
      <c r="BV698" s="391" t="e">
        <f t="shared" si="703"/>
        <v>#DIV/0!</v>
      </c>
      <c r="BW698" s="391" t="str">
        <f t="shared" si="704"/>
        <v xml:space="preserve"> </v>
      </c>
      <c r="BY698" s="388">
        <f t="shared" si="705"/>
        <v>3.7516000711846957</v>
      </c>
      <c r="BZ698" s="392">
        <f t="shared" si="706"/>
        <v>1.8852258498765782</v>
      </c>
      <c r="CA698" s="393">
        <f t="shared" si="707"/>
        <v>3667.179737406595</v>
      </c>
      <c r="CB698" s="390">
        <f t="shared" si="708"/>
        <v>4852.9799999999996</v>
      </c>
      <c r="CC698" s="18" t="str">
        <f t="shared" si="709"/>
        <v xml:space="preserve"> </v>
      </c>
    </row>
    <row r="699" spans="1:81" s="26" customFormat="1" ht="35.25" customHeight="1">
      <c r="A699" s="514" t="s">
        <v>447</v>
      </c>
      <c r="B699" s="514"/>
      <c r="C699" s="361">
        <f>SUM(C697:C698)</f>
        <v>1380.63</v>
      </c>
      <c r="D699" s="275"/>
      <c r="E699" s="269"/>
      <c r="F699" s="269"/>
      <c r="G699" s="361">
        <f>SUM(G697:G698)</f>
        <v>3570371.0599999996</v>
      </c>
      <c r="H699" s="361">
        <f t="shared" ref="H699:AL699" si="710">SUM(H697:H698)</f>
        <v>0</v>
      </c>
      <c r="I699" s="361">
        <f t="shared" si="710"/>
        <v>0</v>
      </c>
      <c r="J699" s="361">
        <f t="shared" si="710"/>
        <v>0</v>
      </c>
      <c r="K699" s="361">
        <f t="shared" si="710"/>
        <v>0</v>
      </c>
      <c r="L699" s="361">
        <f t="shared" si="710"/>
        <v>0</v>
      </c>
      <c r="M699" s="361">
        <f t="shared" si="710"/>
        <v>0</v>
      </c>
      <c r="N699" s="361">
        <f t="shared" si="710"/>
        <v>0</v>
      </c>
      <c r="O699" s="361">
        <f t="shared" si="710"/>
        <v>0</v>
      </c>
      <c r="P699" s="361">
        <f t="shared" si="710"/>
        <v>0</v>
      </c>
      <c r="Q699" s="361">
        <f t="shared" si="710"/>
        <v>0</v>
      </c>
      <c r="R699" s="361">
        <f t="shared" si="710"/>
        <v>0</v>
      </c>
      <c r="S699" s="361">
        <f t="shared" si="710"/>
        <v>0</v>
      </c>
      <c r="T699" s="103">
        <f t="shared" si="710"/>
        <v>0</v>
      </c>
      <c r="U699" s="361">
        <f t="shared" si="710"/>
        <v>0</v>
      </c>
      <c r="V699" s="269" t="s">
        <v>388</v>
      </c>
      <c r="W699" s="361">
        <f t="shared" si="710"/>
        <v>73394.23</v>
      </c>
      <c r="X699" s="361">
        <f t="shared" si="710"/>
        <v>3322002.87</v>
      </c>
      <c r="Y699" s="361">
        <f t="shared" si="710"/>
        <v>0</v>
      </c>
      <c r="Z699" s="361">
        <f t="shared" si="710"/>
        <v>0</v>
      </c>
      <c r="AA699" s="361">
        <f t="shared" si="710"/>
        <v>0</v>
      </c>
      <c r="AB699" s="361">
        <f t="shared" si="710"/>
        <v>0</v>
      </c>
      <c r="AC699" s="361">
        <f t="shared" si="710"/>
        <v>0</v>
      </c>
      <c r="AD699" s="361">
        <f t="shared" si="710"/>
        <v>0</v>
      </c>
      <c r="AE699" s="361">
        <f t="shared" si="710"/>
        <v>0</v>
      </c>
      <c r="AF699" s="361">
        <f t="shared" si="710"/>
        <v>0</v>
      </c>
      <c r="AG699" s="361">
        <f t="shared" si="710"/>
        <v>0</v>
      </c>
      <c r="AH699" s="361">
        <f t="shared" si="710"/>
        <v>0</v>
      </c>
      <c r="AI699" s="361">
        <f t="shared" si="710"/>
        <v>0</v>
      </c>
      <c r="AJ699" s="361">
        <f t="shared" si="710"/>
        <v>165481.04</v>
      </c>
      <c r="AK699" s="361">
        <f t="shared" si="710"/>
        <v>82887.149999999994</v>
      </c>
      <c r="AL699" s="361">
        <f t="shared" si="710"/>
        <v>0</v>
      </c>
      <c r="AN699" s="390">
        <f>I699/'Приложение 1.1'!I697</f>
        <v>0</v>
      </c>
      <c r="AO699" s="390" t="e">
        <f t="shared" si="681"/>
        <v>#DIV/0!</v>
      </c>
      <c r="AP699" s="390" t="e">
        <f t="shared" si="682"/>
        <v>#DIV/0!</v>
      </c>
      <c r="AQ699" s="390" t="e">
        <f t="shared" si="683"/>
        <v>#DIV/0!</v>
      </c>
      <c r="AR699" s="390" t="e">
        <f t="shared" si="684"/>
        <v>#DIV/0!</v>
      </c>
      <c r="AS699" s="390" t="e">
        <f t="shared" si="685"/>
        <v>#DIV/0!</v>
      </c>
      <c r="AT699" s="390" t="e">
        <f t="shared" si="686"/>
        <v>#DIV/0!</v>
      </c>
      <c r="AU699" s="390">
        <f t="shared" si="687"/>
        <v>45.262452784094883</v>
      </c>
      <c r="AV699" s="390" t="e">
        <f t="shared" si="688"/>
        <v>#DIV/0!</v>
      </c>
      <c r="AW699" s="390" t="e">
        <f t="shared" si="689"/>
        <v>#DIV/0!</v>
      </c>
      <c r="AX699" s="390" t="e">
        <f t="shared" si="690"/>
        <v>#DIV/0!</v>
      </c>
      <c r="AY699" s="390">
        <f>AI699/'Приложение 1.1'!J697</f>
        <v>0</v>
      </c>
      <c r="AZ699" s="390">
        <v>766.59</v>
      </c>
      <c r="BA699" s="390">
        <v>2173.62</v>
      </c>
      <c r="BB699" s="390">
        <v>891.36</v>
      </c>
      <c r="BC699" s="390">
        <v>860.72</v>
      </c>
      <c r="BD699" s="390">
        <v>1699.83</v>
      </c>
      <c r="BE699" s="390">
        <v>1134.04</v>
      </c>
      <c r="BF699" s="390">
        <v>2338035</v>
      </c>
      <c r="BG699" s="390">
        <f t="shared" si="691"/>
        <v>4644</v>
      </c>
      <c r="BH699" s="390">
        <v>9186</v>
      </c>
      <c r="BI699" s="390">
        <v>3559.09</v>
      </c>
      <c r="BJ699" s="390">
        <v>6295.55</v>
      </c>
      <c r="BK699" s="390">
        <f t="shared" si="692"/>
        <v>934101.09</v>
      </c>
      <c r="BL699" s="391" t="str">
        <f t="shared" si="693"/>
        <v xml:space="preserve"> </v>
      </c>
      <c r="BM699" s="391" t="e">
        <f t="shared" si="694"/>
        <v>#DIV/0!</v>
      </c>
      <c r="BN699" s="391" t="e">
        <f t="shared" si="695"/>
        <v>#DIV/0!</v>
      </c>
      <c r="BO699" s="391" t="e">
        <f t="shared" si="696"/>
        <v>#DIV/0!</v>
      </c>
      <c r="BP699" s="391" t="e">
        <f t="shared" si="697"/>
        <v>#DIV/0!</v>
      </c>
      <c r="BQ699" s="391" t="e">
        <f t="shared" si="698"/>
        <v>#DIV/0!</v>
      </c>
      <c r="BR699" s="391" t="e">
        <f t="shared" si="699"/>
        <v>#DIV/0!</v>
      </c>
      <c r="BS699" s="391" t="str">
        <f t="shared" si="700"/>
        <v xml:space="preserve"> </v>
      </c>
      <c r="BT699" s="391" t="e">
        <f t="shared" si="701"/>
        <v>#DIV/0!</v>
      </c>
      <c r="BU699" s="391" t="e">
        <f t="shared" si="702"/>
        <v>#DIV/0!</v>
      </c>
      <c r="BV699" s="391" t="e">
        <f t="shared" si="703"/>
        <v>#DIV/0!</v>
      </c>
      <c r="BW699" s="391" t="str">
        <f t="shared" si="704"/>
        <v xml:space="preserve"> </v>
      </c>
      <c r="BY699" s="388">
        <f t="shared" si="705"/>
        <v>4.6348415114030201</v>
      </c>
      <c r="BZ699" s="392">
        <f t="shared" si="706"/>
        <v>2.3215276117547292</v>
      </c>
      <c r="CA699" s="393">
        <f t="shared" si="707"/>
        <v>48.646481610339123</v>
      </c>
      <c r="CB699" s="390">
        <f t="shared" si="708"/>
        <v>4852.9799999999996</v>
      </c>
      <c r="CC699" s="18" t="str">
        <f t="shared" si="709"/>
        <v xml:space="preserve"> </v>
      </c>
    </row>
    <row r="700" spans="1:81" s="26" customFormat="1" ht="12" customHeight="1">
      <c r="A700" s="582" t="s">
        <v>3</v>
      </c>
      <c r="B700" s="583"/>
      <c r="C700" s="583"/>
      <c r="D700" s="583"/>
      <c r="E700" s="583"/>
      <c r="F700" s="583"/>
      <c r="G700" s="583"/>
      <c r="H700" s="583"/>
      <c r="I700" s="583"/>
      <c r="J700" s="583"/>
      <c r="K700" s="583"/>
      <c r="L700" s="583"/>
      <c r="M700" s="583"/>
      <c r="N700" s="583"/>
      <c r="O700" s="583"/>
      <c r="P700" s="583"/>
      <c r="Q700" s="583"/>
      <c r="R700" s="583"/>
      <c r="S700" s="583"/>
      <c r="T700" s="583"/>
      <c r="U700" s="583"/>
      <c r="V700" s="583"/>
      <c r="W700" s="583"/>
      <c r="X700" s="583"/>
      <c r="Y700" s="583"/>
      <c r="Z700" s="583"/>
      <c r="AA700" s="583"/>
      <c r="AB700" s="583"/>
      <c r="AC700" s="583"/>
      <c r="AD700" s="583"/>
      <c r="AE700" s="583"/>
      <c r="AF700" s="583"/>
      <c r="AG700" s="583"/>
      <c r="AH700" s="583"/>
      <c r="AI700" s="583"/>
      <c r="AJ700" s="583"/>
      <c r="AK700" s="583"/>
      <c r="AL700" s="584"/>
      <c r="AN700" s="390" t="e">
        <f>I700/'Приложение 1.1'!I698</f>
        <v>#DIV/0!</v>
      </c>
      <c r="AO700" s="390" t="e">
        <f t="shared" si="681"/>
        <v>#DIV/0!</v>
      </c>
      <c r="AP700" s="390" t="e">
        <f t="shared" si="682"/>
        <v>#DIV/0!</v>
      </c>
      <c r="AQ700" s="390" t="e">
        <f t="shared" si="683"/>
        <v>#DIV/0!</v>
      </c>
      <c r="AR700" s="390" t="e">
        <f t="shared" si="684"/>
        <v>#DIV/0!</v>
      </c>
      <c r="AS700" s="390" t="e">
        <f t="shared" si="685"/>
        <v>#DIV/0!</v>
      </c>
      <c r="AT700" s="390" t="e">
        <f t="shared" si="686"/>
        <v>#DIV/0!</v>
      </c>
      <c r="AU700" s="390" t="e">
        <f t="shared" si="687"/>
        <v>#DIV/0!</v>
      </c>
      <c r="AV700" s="390" t="e">
        <f t="shared" si="688"/>
        <v>#DIV/0!</v>
      </c>
      <c r="AW700" s="390" t="e">
        <f t="shared" si="689"/>
        <v>#DIV/0!</v>
      </c>
      <c r="AX700" s="390" t="e">
        <f t="shared" si="690"/>
        <v>#DIV/0!</v>
      </c>
      <c r="AY700" s="390" t="e">
        <f>AI700/'Приложение 1.1'!J698</f>
        <v>#DIV/0!</v>
      </c>
      <c r="AZ700" s="390">
        <v>766.59</v>
      </c>
      <c r="BA700" s="390">
        <v>2173.62</v>
      </c>
      <c r="BB700" s="390">
        <v>891.36</v>
      </c>
      <c r="BC700" s="390">
        <v>860.72</v>
      </c>
      <c r="BD700" s="390">
        <v>1699.83</v>
      </c>
      <c r="BE700" s="390">
        <v>1134.04</v>
      </c>
      <c r="BF700" s="390">
        <v>2338035</v>
      </c>
      <c r="BG700" s="390">
        <f t="shared" si="691"/>
        <v>4644</v>
      </c>
      <c r="BH700" s="390">
        <v>9186</v>
      </c>
      <c r="BI700" s="390">
        <v>3559.09</v>
      </c>
      <c r="BJ700" s="390">
        <v>6295.55</v>
      </c>
      <c r="BK700" s="390">
        <f t="shared" si="692"/>
        <v>934101.09</v>
      </c>
      <c r="BL700" s="391" t="e">
        <f t="shared" si="693"/>
        <v>#DIV/0!</v>
      </c>
      <c r="BM700" s="391" t="e">
        <f t="shared" si="694"/>
        <v>#DIV/0!</v>
      </c>
      <c r="BN700" s="391" t="e">
        <f t="shared" si="695"/>
        <v>#DIV/0!</v>
      </c>
      <c r="BO700" s="391" t="e">
        <f t="shared" si="696"/>
        <v>#DIV/0!</v>
      </c>
      <c r="BP700" s="391" t="e">
        <f t="shared" si="697"/>
        <v>#DIV/0!</v>
      </c>
      <c r="BQ700" s="391" t="e">
        <f t="shared" si="698"/>
        <v>#DIV/0!</v>
      </c>
      <c r="BR700" s="391" t="e">
        <f t="shared" si="699"/>
        <v>#DIV/0!</v>
      </c>
      <c r="BS700" s="391" t="e">
        <f t="shared" si="700"/>
        <v>#DIV/0!</v>
      </c>
      <c r="BT700" s="391" t="e">
        <f t="shared" si="701"/>
        <v>#DIV/0!</v>
      </c>
      <c r="BU700" s="391" t="e">
        <f t="shared" si="702"/>
        <v>#DIV/0!</v>
      </c>
      <c r="BV700" s="391" t="e">
        <f t="shared" si="703"/>
        <v>#DIV/0!</v>
      </c>
      <c r="BW700" s="391" t="e">
        <f t="shared" si="704"/>
        <v>#DIV/0!</v>
      </c>
      <c r="BY700" s="388" t="e">
        <f t="shared" si="705"/>
        <v>#DIV/0!</v>
      </c>
      <c r="BZ700" s="392" t="e">
        <f t="shared" si="706"/>
        <v>#DIV/0!</v>
      </c>
      <c r="CA700" s="393" t="e">
        <f t="shared" si="707"/>
        <v>#DIV/0!</v>
      </c>
      <c r="CB700" s="390">
        <f t="shared" si="708"/>
        <v>4852.9799999999996</v>
      </c>
      <c r="CC700" s="18" t="e">
        <f t="shared" si="709"/>
        <v>#DIV/0!</v>
      </c>
    </row>
    <row r="701" spans="1:81" s="26" customFormat="1" ht="9" customHeight="1">
      <c r="A701" s="164">
        <v>270</v>
      </c>
      <c r="B701" s="165" t="s">
        <v>921</v>
      </c>
      <c r="C701" s="168">
        <v>1072.3800000000001</v>
      </c>
      <c r="D701" s="396"/>
      <c r="E701" s="168"/>
      <c r="F701" s="168"/>
      <c r="G701" s="184">
        <f>ROUND(X701+AJ701+AK701,2)</f>
        <v>3473413.17</v>
      </c>
      <c r="H701" s="361">
        <f>I701+K701+M701+O701+Q701+S701</f>
        <v>0</v>
      </c>
      <c r="I701" s="190">
        <v>0</v>
      </c>
      <c r="J701" s="190">
        <v>0</v>
      </c>
      <c r="K701" s="190">
        <v>0</v>
      </c>
      <c r="L701" s="190">
        <v>0</v>
      </c>
      <c r="M701" s="190">
        <v>0</v>
      </c>
      <c r="N701" s="361">
        <v>0</v>
      </c>
      <c r="O701" s="361">
        <v>0</v>
      </c>
      <c r="P701" s="361">
        <v>0</v>
      </c>
      <c r="Q701" s="361">
        <v>0</v>
      </c>
      <c r="R701" s="361">
        <v>0</v>
      </c>
      <c r="S701" s="361">
        <v>0</v>
      </c>
      <c r="T701" s="103">
        <v>0</v>
      </c>
      <c r="U701" s="361">
        <v>0</v>
      </c>
      <c r="V701" s="269" t="s">
        <v>976</v>
      </c>
      <c r="W701" s="47">
        <v>818.7</v>
      </c>
      <c r="X701" s="361">
        <v>3321665</v>
      </c>
      <c r="Y701" s="380">
        <v>0</v>
      </c>
      <c r="Z701" s="380">
        <v>0</v>
      </c>
      <c r="AA701" s="380">
        <v>0</v>
      </c>
      <c r="AB701" s="380">
        <v>0</v>
      </c>
      <c r="AC701" s="380">
        <v>0</v>
      </c>
      <c r="AD701" s="380">
        <v>0</v>
      </c>
      <c r="AE701" s="380">
        <v>0</v>
      </c>
      <c r="AF701" s="380">
        <v>0</v>
      </c>
      <c r="AG701" s="380">
        <v>0</v>
      </c>
      <c r="AH701" s="380">
        <v>0</v>
      </c>
      <c r="AI701" s="380">
        <v>0</v>
      </c>
      <c r="AJ701" s="380">
        <v>101165.44</v>
      </c>
      <c r="AK701" s="380">
        <v>50582.73</v>
      </c>
      <c r="AL701" s="380">
        <v>0</v>
      </c>
      <c r="AN701" s="390">
        <f>I701/'Приложение 1.1'!I699</f>
        <v>0</v>
      </c>
      <c r="AO701" s="390" t="e">
        <f t="shared" si="681"/>
        <v>#DIV/0!</v>
      </c>
      <c r="AP701" s="390" t="e">
        <f t="shared" si="682"/>
        <v>#DIV/0!</v>
      </c>
      <c r="AQ701" s="390" t="e">
        <f t="shared" si="683"/>
        <v>#DIV/0!</v>
      </c>
      <c r="AR701" s="390" t="e">
        <f t="shared" si="684"/>
        <v>#DIV/0!</v>
      </c>
      <c r="AS701" s="390" t="e">
        <f t="shared" si="685"/>
        <v>#DIV/0!</v>
      </c>
      <c r="AT701" s="390" t="e">
        <f t="shared" si="686"/>
        <v>#DIV/0!</v>
      </c>
      <c r="AU701" s="390">
        <f t="shared" si="687"/>
        <v>4057.2431904238424</v>
      </c>
      <c r="AV701" s="390" t="e">
        <f t="shared" si="688"/>
        <v>#DIV/0!</v>
      </c>
      <c r="AW701" s="390" t="e">
        <f t="shared" si="689"/>
        <v>#DIV/0!</v>
      </c>
      <c r="AX701" s="390" t="e">
        <f t="shared" si="690"/>
        <v>#DIV/0!</v>
      </c>
      <c r="AY701" s="390">
        <f>AI701/'Приложение 1.1'!J699</f>
        <v>0</v>
      </c>
      <c r="AZ701" s="390">
        <v>766.59</v>
      </c>
      <c r="BA701" s="390">
        <v>2173.62</v>
      </c>
      <c r="BB701" s="390">
        <v>891.36</v>
      </c>
      <c r="BC701" s="390">
        <v>860.72</v>
      </c>
      <c r="BD701" s="390">
        <v>1699.83</v>
      </c>
      <c r="BE701" s="390">
        <v>1134.04</v>
      </c>
      <c r="BF701" s="390">
        <v>2338035</v>
      </c>
      <c r="BG701" s="390">
        <f t="shared" si="691"/>
        <v>4644</v>
      </c>
      <c r="BH701" s="390">
        <v>9186</v>
      </c>
      <c r="BI701" s="390">
        <v>3559.09</v>
      </c>
      <c r="BJ701" s="390">
        <v>6295.55</v>
      </c>
      <c r="BK701" s="390">
        <f t="shared" si="692"/>
        <v>934101.09</v>
      </c>
      <c r="BL701" s="391" t="str">
        <f t="shared" si="693"/>
        <v xml:space="preserve"> </v>
      </c>
      <c r="BM701" s="391" t="e">
        <f t="shared" si="694"/>
        <v>#DIV/0!</v>
      </c>
      <c r="BN701" s="391" t="e">
        <f t="shared" si="695"/>
        <v>#DIV/0!</v>
      </c>
      <c r="BO701" s="391" t="e">
        <f t="shared" si="696"/>
        <v>#DIV/0!</v>
      </c>
      <c r="BP701" s="391" t="e">
        <f t="shared" si="697"/>
        <v>#DIV/0!</v>
      </c>
      <c r="BQ701" s="391" t="e">
        <f t="shared" si="698"/>
        <v>#DIV/0!</v>
      </c>
      <c r="BR701" s="391" t="e">
        <f t="shared" si="699"/>
        <v>#DIV/0!</v>
      </c>
      <c r="BS701" s="391" t="str">
        <f t="shared" si="700"/>
        <v xml:space="preserve"> </v>
      </c>
      <c r="BT701" s="391" t="e">
        <f t="shared" si="701"/>
        <v>#DIV/0!</v>
      </c>
      <c r="BU701" s="391" t="e">
        <f t="shared" si="702"/>
        <v>#DIV/0!</v>
      </c>
      <c r="BV701" s="391" t="e">
        <f t="shared" si="703"/>
        <v>#DIV/0!</v>
      </c>
      <c r="BW701" s="391" t="str">
        <f t="shared" si="704"/>
        <v xml:space="preserve"> </v>
      </c>
      <c r="BY701" s="388">
        <f t="shared" si="705"/>
        <v>2.9125656824753734</v>
      </c>
      <c r="BZ701" s="392">
        <f t="shared" si="706"/>
        <v>1.4562831291389386</v>
      </c>
      <c r="CA701" s="393">
        <f t="shared" si="707"/>
        <v>4242.5957860021981</v>
      </c>
      <c r="CB701" s="390">
        <f t="shared" si="708"/>
        <v>4852.9799999999996</v>
      </c>
      <c r="CC701" s="18" t="str">
        <f t="shared" si="709"/>
        <v xml:space="preserve"> </v>
      </c>
    </row>
    <row r="702" spans="1:81" s="26" customFormat="1" ht="24" customHeight="1">
      <c r="A702" s="516" t="s">
        <v>6</v>
      </c>
      <c r="B702" s="516"/>
      <c r="C702" s="168">
        <f>SUM(C701)</f>
        <v>1072.3800000000001</v>
      </c>
      <c r="D702" s="417"/>
      <c r="E702" s="269"/>
      <c r="F702" s="269"/>
      <c r="G702" s="168">
        <f>SUM(G701)</f>
        <v>3473413.17</v>
      </c>
      <c r="H702" s="168">
        <f t="shared" ref="H702:AL702" si="711">SUM(H701)</f>
        <v>0</v>
      </c>
      <c r="I702" s="168">
        <f t="shared" si="711"/>
        <v>0</v>
      </c>
      <c r="J702" s="168">
        <f t="shared" si="711"/>
        <v>0</v>
      </c>
      <c r="K702" s="168">
        <f t="shared" si="711"/>
        <v>0</v>
      </c>
      <c r="L702" s="168">
        <f t="shared" si="711"/>
        <v>0</v>
      </c>
      <c r="M702" s="168">
        <f t="shared" si="711"/>
        <v>0</v>
      </c>
      <c r="N702" s="168">
        <f t="shared" si="711"/>
        <v>0</v>
      </c>
      <c r="O702" s="168">
        <f t="shared" si="711"/>
        <v>0</v>
      </c>
      <c r="P702" s="168">
        <f t="shared" si="711"/>
        <v>0</v>
      </c>
      <c r="Q702" s="168">
        <f t="shared" si="711"/>
        <v>0</v>
      </c>
      <c r="R702" s="168">
        <f t="shared" si="711"/>
        <v>0</v>
      </c>
      <c r="S702" s="168">
        <f t="shared" si="711"/>
        <v>0</v>
      </c>
      <c r="T702" s="193">
        <f t="shared" si="711"/>
        <v>0</v>
      </c>
      <c r="U702" s="168">
        <f t="shared" si="711"/>
        <v>0</v>
      </c>
      <c r="V702" s="269" t="s">
        <v>388</v>
      </c>
      <c r="W702" s="168">
        <f t="shared" si="711"/>
        <v>818.7</v>
      </c>
      <c r="X702" s="168">
        <f t="shared" si="711"/>
        <v>3321665</v>
      </c>
      <c r="Y702" s="168">
        <f t="shared" si="711"/>
        <v>0</v>
      </c>
      <c r="Z702" s="168">
        <f t="shared" si="711"/>
        <v>0</v>
      </c>
      <c r="AA702" s="168">
        <f t="shared" si="711"/>
        <v>0</v>
      </c>
      <c r="AB702" s="168">
        <f t="shared" si="711"/>
        <v>0</v>
      </c>
      <c r="AC702" s="168">
        <f t="shared" si="711"/>
        <v>0</v>
      </c>
      <c r="AD702" s="168">
        <f t="shared" si="711"/>
        <v>0</v>
      </c>
      <c r="AE702" s="168">
        <f t="shared" si="711"/>
        <v>0</v>
      </c>
      <c r="AF702" s="168">
        <f t="shared" si="711"/>
        <v>0</v>
      </c>
      <c r="AG702" s="168">
        <f t="shared" si="711"/>
        <v>0</v>
      </c>
      <c r="AH702" s="168">
        <f t="shared" si="711"/>
        <v>0</v>
      </c>
      <c r="AI702" s="168">
        <f t="shared" si="711"/>
        <v>0</v>
      </c>
      <c r="AJ702" s="168">
        <f t="shared" si="711"/>
        <v>101165.44</v>
      </c>
      <c r="AK702" s="168">
        <f t="shared" si="711"/>
        <v>50582.73</v>
      </c>
      <c r="AL702" s="168">
        <f t="shared" si="711"/>
        <v>0</v>
      </c>
      <c r="AN702" s="390">
        <f>I702/'Приложение 1.1'!I700</f>
        <v>0</v>
      </c>
      <c r="AO702" s="390" t="e">
        <f t="shared" si="681"/>
        <v>#DIV/0!</v>
      </c>
      <c r="AP702" s="390" t="e">
        <f t="shared" si="682"/>
        <v>#DIV/0!</v>
      </c>
      <c r="AQ702" s="390" t="e">
        <f t="shared" si="683"/>
        <v>#DIV/0!</v>
      </c>
      <c r="AR702" s="390" t="e">
        <f t="shared" si="684"/>
        <v>#DIV/0!</v>
      </c>
      <c r="AS702" s="390" t="e">
        <f t="shared" si="685"/>
        <v>#DIV/0!</v>
      </c>
      <c r="AT702" s="390" t="e">
        <f t="shared" si="686"/>
        <v>#DIV/0!</v>
      </c>
      <c r="AU702" s="390">
        <f t="shared" si="687"/>
        <v>4057.2431904238424</v>
      </c>
      <c r="AV702" s="390" t="e">
        <f t="shared" si="688"/>
        <v>#DIV/0!</v>
      </c>
      <c r="AW702" s="390" t="e">
        <f t="shared" si="689"/>
        <v>#DIV/0!</v>
      </c>
      <c r="AX702" s="390" t="e">
        <f t="shared" si="690"/>
        <v>#DIV/0!</v>
      </c>
      <c r="AY702" s="390">
        <f>AI702/'Приложение 1.1'!J700</f>
        <v>0</v>
      </c>
      <c r="AZ702" s="390">
        <v>766.59</v>
      </c>
      <c r="BA702" s="390">
        <v>2173.62</v>
      </c>
      <c r="BB702" s="390">
        <v>891.36</v>
      </c>
      <c r="BC702" s="390">
        <v>860.72</v>
      </c>
      <c r="BD702" s="390">
        <v>1699.83</v>
      </c>
      <c r="BE702" s="390">
        <v>1134.04</v>
      </c>
      <c r="BF702" s="390">
        <v>2338035</v>
      </c>
      <c r="BG702" s="390">
        <f t="shared" si="691"/>
        <v>4644</v>
      </c>
      <c r="BH702" s="390">
        <v>9186</v>
      </c>
      <c r="BI702" s="390">
        <v>3559.09</v>
      </c>
      <c r="BJ702" s="390">
        <v>6295.55</v>
      </c>
      <c r="BK702" s="390">
        <f t="shared" si="692"/>
        <v>934101.09</v>
      </c>
      <c r="BL702" s="391" t="str">
        <f t="shared" si="693"/>
        <v xml:space="preserve"> </v>
      </c>
      <c r="BM702" s="391" t="e">
        <f t="shared" si="694"/>
        <v>#DIV/0!</v>
      </c>
      <c r="BN702" s="391" t="e">
        <f t="shared" si="695"/>
        <v>#DIV/0!</v>
      </c>
      <c r="BO702" s="391" t="e">
        <f t="shared" si="696"/>
        <v>#DIV/0!</v>
      </c>
      <c r="BP702" s="391" t="e">
        <f t="shared" si="697"/>
        <v>#DIV/0!</v>
      </c>
      <c r="BQ702" s="391" t="e">
        <f t="shared" si="698"/>
        <v>#DIV/0!</v>
      </c>
      <c r="BR702" s="391" t="e">
        <f t="shared" si="699"/>
        <v>#DIV/0!</v>
      </c>
      <c r="BS702" s="391" t="str">
        <f t="shared" si="700"/>
        <v xml:space="preserve"> </v>
      </c>
      <c r="BT702" s="391" t="e">
        <f t="shared" si="701"/>
        <v>#DIV/0!</v>
      </c>
      <c r="BU702" s="391" t="e">
        <f t="shared" si="702"/>
        <v>#DIV/0!</v>
      </c>
      <c r="BV702" s="391" t="e">
        <f t="shared" si="703"/>
        <v>#DIV/0!</v>
      </c>
      <c r="BW702" s="391" t="str">
        <f t="shared" si="704"/>
        <v xml:space="preserve"> </v>
      </c>
      <c r="BY702" s="388">
        <f t="shared" si="705"/>
        <v>2.9125656824753734</v>
      </c>
      <c r="BZ702" s="392">
        <f t="shared" si="706"/>
        <v>1.4562831291389386</v>
      </c>
      <c r="CA702" s="393">
        <f t="shared" si="707"/>
        <v>4242.5957860021981</v>
      </c>
      <c r="CB702" s="390">
        <f t="shared" si="708"/>
        <v>4852.9799999999996</v>
      </c>
      <c r="CC702" s="18" t="str">
        <f t="shared" si="709"/>
        <v xml:space="preserve"> </v>
      </c>
    </row>
    <row r="703" spans="1:81" s="26" customFormat="1" ht="12" customHeight="1">
      <c r="A703" s="443" t="s">
        <v>11</v>
      </c>
      <c r="B703" s="444"/>
      <c r="C703" s="444"/>
      <c r="D703" s="444"/>
      <c r="E703" s="444"/>
      <c r="F703" s="444"/>
      <c r="G703" s="444"/>
      <c r="H703" s="444"/>
      <c r="I703" s="444"/>
      <c r="J703" s="444"/>
      <c r="K703" s="444"/>
      <c r="L703" s="444"/>
      <c r="M703" s="444"/>
      <c r="N703" s="444"/>
      <c r="O703" s="444"/>
      <c r="P703" s="444"/>
      <c r="Q703" s="444"/>
      <c r="R703" s="444"/>
      <c r="S703" s="444"/>
      <c r="T703" s="444"/>
      <c r="U703" s="444"/>
      <c r="V703" s="444"/>
      <c r="W703" s="444"/>
      <c r="X703" s="444"/>
      <c r="Y703" s="444"/>
      <c r="Z703" s="444"/>
      <c r="AA703" s="444"/>
      <c r="AB703" s="444"/>
      <c r="AC703" s="444"/>
      <c r="AD703" s="444"/>
      <c r="AE703" s="444"/>
      <c r="AF703" s="444"/>
      <c r="AG703" s="444"/>
      <c r="AH703" s="444"/>
      <c r="AI703" s="444"/>
      <c r="AJ703" s="444"/>
      <c r="AK703" s="444"/>
      <c r="AL703" s="445"/>
      <c r="AN703" s="390" t="e">
        <f>I703/'Приложение 1.1'!I701</f>
        <v>#DIV/0!</v>
      </c>
      <c r="AO703" s="390" t="e">
        <f t="shared" si="681"/>
        <v>#DIV/0!</v>
      </c>
      <c r="AP703" s="390" t="e">
        <f t="shared" si="682"/>
        <v>#DIV/0!</v>
      </c>
      <c r="AQ703" s="390" t="e">
        <f t="shared" si="683"/>
        <v>#DIV/0!</v>
      </c>
      <c r="AR703" s="390" t="e">
        <f t="shared" si="684"/>
        <v>#DIV/0!</v>
      </c>
      <c r="AS703" s="390" t="e">
        <f t="shared" si="685"/>
        <v>#DIV/0!</v>
      </c>
      <c r="AT703" s="390" t="e">
        <f t="shared" si="686"/>
        <v>#DIV/0!</v>
      </c>
      <c r="AU703" s="390" t="e">
        <f t="shared" si="687"/>
        <v>#DIV/0!</v>
      </c>
      <c r="AV703" s="390" t="e">
        <f t="shared" si="688"/>
        <v>#DIV/0!</v>
      </c>
      <c r="AW703" s="390" t="e">
        <f t="shared" si="689"/>
        <v>#DIV/0!</v>
      </c>
      <c r="AX703" s="390" t="e">
        <f t="shared" si="690"/>
        <v>#DIV/0!</v>
      </c>
      <c r="AY703" s="390" t="e">
        <f>AI703/'Приложение 1.1'!J701</f>
        <v>#DIV/0!</v>
      </c>
      <c r="AZ703" s="390">
        <v>766.59</v>
      </c>
      <c r="BA703" s="390">
        <v>2173.62</v>
      </c>
      <c r="BB703" s="390">
        <v>891.36</v>
      </c>
      <c r="BC703" s="390">
        <v>860.72</v>
      </c>
      <c r="BD703" s="390">
        <v>1699.83</v>
      </c>
      <c r="BE703" s="390">
        <v>1134.04</v>
      </c>
      <c r="BF703" s="390">
        <v>2338035</v>
      </c>
      <c r="BG703" s="390">
        <f t="shared" si="691"/>
        <v>4644</v>
      </c>
      <c r="BH703" s="390">
        <v>9186</v>
      </c>
      <c r="BI703" s="390">
        <v>3559.09</v>
      </c>
      <c r="BJ703" s="390">
        <v>6295.55</v>
      </c>
      <c r="BK703" s="390">
        <f t="shared" si="692"/>
        <v>934101.09</v>
      </c>
      <c r="BL703" s="391" t="e">
        <f t="shared" si="693"/>
        <v>#DIV/0!</v>
      </c>
      <c r="BM703" s="391" t="e">
        <f t="shared" si="694"/>
        <v>#DIV/0!</v>
      </c>
      <c r="BN703" s="391" t="e">
        <f t="shared" si="695"/>
        <v>#DIV/0!</v>
      </c>
      <c r="BO703" s="391" t="e">
        <f t="shared" si="696"/>
        <v>#DIV/0!</v>
      </c>
      <c r="BP703" s="391" t="e">
        <f t="shared" si="697"/>
        <v>#DIV/0!</v>
      </c>
      <c r="BQ703" s="391" t="e">
        <f t="shared" si="698"/>
        <v>#DIV/0!</v>
      </c>
      <c r="BR703" s="391" t="e">
        <f t="shared" si="699"/>
        <v>#DIV/0!</v>
      </c>
      <c r="BS703" s="391" t="e">
        <f t="shared" si="700"/>
        <v>#DIV/0!</v>
      </c>
      <c r="BT703" s="391" t="e">
        <f t="shared" si="701"/>
        <v>#DIV/0!</v>
      </c>
      <c r="BU703" s="391" t="e">
        <f t="shared" si="702"/>
        <v>#DIV/0!</v>
      </c>
      <c r="BV703" s="391" t="e">
        <f t="shared" si="703"/>
        <v>#DIV/0!</v>
      </c>
      <c r="BW703" s="391" t="e">
        <f t="shared" si="704"/>
        <v>#DIV/0!</v>
      </c>
      <c r="BY703" s="388" t="e">
        <f t="shared" si="705"/>
        <v>#DIV/0!</v>
      </c>
      <c r="BZ703" s="392" t="e">
        <f t="shared" si="706"/>
        <v>#DIV/0!</v>
      </c>
      <c r="CA703" s="393" t="e">
        <f t="shared" si="707"/>
        <v>#DIV/0!</v>
      </c>
      <c r="CB703" s="390">
        <f t="shared" si="708"/>
        <v>4852.9799999999996</v>
      </c>
      <c r="CC703" s="18" t="e">
        <f t="shared" si="709"/>
        <v>#DIV/0!</v>
      </c>
    </row>
    <row r="704" spans="1:81" s="26" customFormat="1" ht="9" customHeight="1">
      <c r="A704" s="139">
        <v>271</v>
      </c>
      <c r="B704" s="143" t="s">
        <v>927</v>
      </c>
      <c r="C704" s="140">
        <v>234.8</v>
      </c>
      <c r="D704" s="396"/>
      <c r="E704" s="140"/>
      <c r="F704" s="140"/>
      <c r="G704" s="184">
        <f>ROUND(X704+AJ704+AK704,2)</f>
        <v>1302058.81</v>
      </c>
      <c r="H704" s="361">
        <f>I704+K704+M704+O704+Q704+S704</f>
        <v>0</v>
      </c>
      <c r="I704" s="190">
        <v>0</v>
      </c>
      <c r="J704" s="190">
        <v>0</v>
      </c>
      <c r="K704" s="190">
        <v>0</v>
      </c>
      <c r="L704" s="190">
        <v>0</v>
      </c>
      <c r="M704" s="190">
        <v>0</v>
      </c>
      <c r="N704" s="361">
        <v>0</v>
      </c>
      <c r="O704" s="361">
        <v>0</v>
      </c>
      <c r="P704" s="361">
        <v>0</v>
      </c>
      <c r="Q704" s="361">
        <v>0</v>
      </c>
      <c r="R704" s="361">
        <v>0</v>
      </c>
      <c r="S704" s="361">
        <v>0</v>
      </c>
      <c r="T704" s="103">
        <v>0</v>
      </c>
      <c r="U704" s="361">
        <v>0</v>
      </c>
      <c r="V704" s="269" t="s">
        <v>976</v>
      </c>
      <c r="W704" s="19">
        <v>445.5</v>
      </c>
      <c r="X704" s="361">
        <v>1276098.02</v>
      </c>
      <c r="Y704" s="380">
        <v>0</v>
      </c>
      <c r="Z704" s="380">
        <v>0</v>
      </c>
      <c r="AA704" s="380">
        <v>0</v>
      </c>
      <c r="AB704" s="380">
        <v>0</v>
      </c>
      <c r="AC704" s="380">
        <v>0</v>
      </c>
      <c r="AD704" s="380">
        <v>0</v>
      </c>
      <c r="AE704" s="380">
        <v>0</v>
      </c>
      <c r="AF704" s="380">
        <v>0</v>
      </c>
      <c r="AG704" s="380">
        <v>0</v>
      </c>
      <c r="AH704" s="380">
        <v>0</v>
      </c>
      <c r="AI704" s="380">
        <v>0</v>
      </c>
      <c r="AJ704" s="380">
        <v>20255.98</v>
      </c>
      <c r="AK704" s="380">
        <v>5704.81</v>
      </c>
      <c r="AL704" s="380">
        <v>0</v>
      </c>
      <c r="AN704" s="390">
        <f>I704/'Приложение 1.1'!I702</f>
        <v>0</v>
      </c>
      <c r="AO704" s="390" t="e">
        <f t="shared" si="681"/>
        <v>#DIV/0!</v>
      </c>
      <c r="AP704" s="390" t="e">
        <f t="shared" si="682"/>
        <v>#DIV/0!</v>
      </c>
      <c r="AQ704" s="390" t="e">
        <f t="shared" si="683"/>
        <v>#DIV/0!</v>
      </c>
      <c r="AR704" s="390" t="e">
        <f t="shared" si="684"/>
        <v>#DIV/0!</v>
      </c>
      <c r="AS704" s="390" t="e">
        <f t="shared" si="685"/>
        <v>#DIV/0!</v>
      </c>
      <c r="AT704" s="390" t="e">
        <f t="shared" si="686"/>
        <v>#DIV/0!</v>
      </c>
      <c r="AU704" s="390">
        <f t="shared" si="687"/>
        <v>2864.4175533108869</v>
      </c>
      <c r="AV704" s="390" t="e">
        <f t="shared" si="688"/>
        <v>#DIV/0!</v>
      </c>
      <c r="AW704" s="390" t="e">
        <f t="shared" si="689"/>
        <v>#DIV/0!</v>
      </c>
      <c r="AX704" s="390" t="e">
        <f t="shared" si="690"/>
        <v>#DIV/0!</v>
      </c>
      <c r="AY704" s="390">
        <f>AI704/'Приложение 1.1'!J702</f>
        <v>0</v>
      </c>
      <c r="AZ704" s="390">
        <v>766.59</v>
      </c>
      <c r="BA704" s="390">
        <v>2173.62</v>
      </c>
      <c r="BB704" s="390">
        <v>891.36</v>
      </c>
      <c r="BC704" s="390">
        <v>860.72</v>
      </c>
      <c r="BD704" s="390">
        <v>1699.83</v>
      </c>
      <c r="BE704" s="390">
        <v>1134.04</v>
      </c>
      <c r="BF704" s="390">
        <v>2338035</v>
      </c>
      <c r="BG704" s="390">
        <f t="shared" si="691"/>
        <v>4644</v>
      </c>
      <c r="BH704" s="390">
        <v>9186</v>
      </c>
      <c r="BI704" s="390">
        <v>3559.09</v>
      </c>
      <c r="BJ704" s="390">
        <v>6295.55</v>
      </c>
      <c r="BK704" s="390">
        <f t="shared" si="692"/>
        <v>934101.09</v>
      </c>
      <c r="BL704" s="391" t="str">
        <f t="shared" si="693"/>
        <v xml:space="preserve"> </v>
      </c>
      <c r="BM704" s="391" t="e">
        <f t="shared" si="694"/>
        <v>#DIV/0!</v>
      </c>
      <c r="BN704" s="391" t="e">
        <f t="shared" si="695"/>
        <v>#DIV/0!</v>
      </c>
      <c r="BO704" s="391" t="e">
        <f t="shared" si="696"/>
        <v>#DIV/0!</v>
      </c>
      <c r="BP704" s="391" t="e">
        <f t="shared" si="697"/>
        <v>#DIV/0!</v>
      </c>
      <c r="BQ704" s="391" t="e">
        <f t="shared" si="698"/>
        <v>#DIV/0!</v>
      </c>
      <c r="BR704" s="391" t="e">
        <f t="shared" si="699"/>
        <v>#DIV/0!</v>
      </c>
      <c r="BS704" s="391" t="str">
        <f t="shared" si="700"/>
        <v xml:space="preserve"> </v>
      </c>
      <c r="BT704" s="391" t="e">
        <f t="shared" si="701"/>
        <v>#DIV/0!</v>
      </c>
      <c r="BU704" s="391" t="e">
        <f t="shared" si="702"/>
        <v>#DIV/0!</v>
      </c>
      <c r="BV704" s="391" t="e">
        <f t="shared" si="703"/>
        <v>#DIV/0!</v>
      </c>
      <c r="BW704" s="391" t="str">
        <f t="shared" si="704"/>
        <v xml:space="preserve"> </v>
      </c>
      <c r="BY704" s="388">
        <f t="shared" si="705"/>
        <v>1.5556885637139539</v>
      </c>
      <c r="BZ704" s="392">
        <f t="shared" si="706"/>
        <v>0.43813765984963465</v>
      </c>
      <c r="CA704" s="393">
        <f t="shared" si="707"/>
        <v>2922.6909315375983</v>
      </c>
      <c r="CB704" s="390">
        <f t="shared" si="708"/>
        <v>4852.9799999999996</v>
      </c>
      <c r="CC704" s="18" t="str">
        <f t="shared" si="709"/>
        <v xml:space="preserve"> </v>
      </c>
    </row>
    <row r="705" spans="1:82" s="26" customFormat="1" ht="9" customHeight="1">
      <c r="A705" s="139">
        <v>272</v>
      </c>
      <c r="B705" s="143" t="s">
        <v>928</v>
      </c>
      <c r="C705" s="140">
        <v>487.2</v>
      </c>
      <c r="D705" s="396"/>
      <c r="E705" s="140"/>
      <c r="F705" s="140"/>
      <c r="G705" s="184">
        <f>ROUND(X705+AJ705+AK705,2)</f>
        <v>1357581.43</v>
      </c>
      <c r="H705" s="361">
        <f>I705+K705+M705+O705+Q705+S705</f>
        <v>0</v>
      </c>
      <c r="I705" s="190">
        <v>0</v>
      </c>
      <c r="J705" s="190">
        <v>0</v>
      </c>
      <c r="K705" s="190">
        <v>0</v>
      </c>
      <c r="L705" s="190">
        <v>0</v>
      </c>
      <c r="M705" s="190">
        <v>0</v>
      </c>
      <c r="N705" s="361">
        <v>0</v>
      </c>
      <c r="O705" s="361">
        <v>0</v>
      </c>
      <c r="P705" s="361">
        <v>0</v>
      </c>
      <c r="Q705" s="361">
        <v>0</v>
      </c>
      <c r="R705" s="361">
        <v>0</v>
      </c>
      <c r="S705" s="361">
        <v>0</v>
      </c>
      <c r="T705" s="103">
        <v>0</v>
      </c>
      <c r="U705" s="361">
        <v>0</v>
      </c>
      <c r="V705" s="269" t="s">
        <v>976</v>
      </c>
      <c r="W705" s="19">
        <v>493.7</v>
      </c>
      <c r="X705" s="361">
        <v>1297500.1499999999</v>
      </c>
      <c r="Y705" s="380">
        <v>0</v>
      </c>
      <c r="Z705" s="380">
        <v>0</v>
      </c>
      <c r="AA705" s="380">
        <v>0</v>
      </c>
      <c r="AB705" s="380">
        <v>0</v>
      </c>
      <c r="AC705" s="380">
        <v>0</v>
      </c>
      <c r="AD705" s="380">
        <v>0</v>
      </c>
      <c r="AE705" s="380">
        <v>0</v>
      </c>
      <c r="AF705" s="380">
        <v>0</v>
      </c>
      <c r="AG705" s="380">
        <v>0</v>
      </c>
      <c r="AH705" s="380">
        <v>0</v>
      </c>
      <c r="AI705" s="380">
        <v>0</v>
      </c>
      <c r="AJ705" s="380">
        <v>40054.19</v>
      </c>
      <c r="AK705" s="380">
        <v>20027.09</v>
      </c>
      <c r="AL705" s="380">
        <v>0</v>
      </c>
      <c r="AN705" s="390">
        <f>I705/'Приложение 1.1'!I703</f>
        <v>0</v>
      </c>
      <c r="AO705" s="390" t="e">
        <f t="shared" si="681"/>
        <v>#DIV/0!</v>
      </c>
      <c r="AP705" s="390" t="e">
        <f t="shared" si="682"/>
        <v>#DIV/0!</v>
      </c>
      <c r="AQ705" s="390" t="e">
        <f t="shared" si="683"/>
        <v>#DIV/0!</v>
      </c>
      <c r="AR705" s="390" t="e">
        <f t="shared" si="684"/>
        <v>#DIV/0!</v>
      </c>
      <c r="AS705" s="390" t="e">
        <f t="shared" si="685"/>
        <v>#DIV/0!</v>
      </c>
      <c r="AT705" s="390" t="e">
        <f t="shared" si="686"/>
        <v>#DIV/0!</v>
      </c>
      <c r="AU705" s="390">
        <f t="shared" si="687"/>
        <v>2628.1145432448852</v>
      </c>
      <c r="AV705" s="390" t="e">
        <f t="shared" si="688"/>
        <v>#DIV/0!</v>
      </c>
      <c r="AW705" s="390" t="e">
        <f t="shared" si="689"/>
        <v>#DIV/0!</v>
      </c>
      <c r="AX705" s="390" t="e">
        <f t="shared" si="690"/>
        <v>#DIV/0!</v>
      </c>
      <c r="AY705" s="390">
        <f>AI705/'Приложение 1.1'!J703</f>
        <v>0</v>
      </c>
      <c r="AZ705" s="390">
        <v>766.59</v>
      </c>
      <c r="BA705" s="390">
        <v>2173.62</v>
      </c>
      <c r="BB705" s="390">
        <v>891.36</v>
      </c>
      <c r="BC705" s="390">
        <v>860.72</v>
      </c>
      <c r="BD705" s="390">
        <v>1699.83</v>
      </c>
      <c r="BE705" s="390">
        <v>1134.04</v>
      </c>
      <c r="BF705" s="390">
        <v>2338035</v>
      </c>
      <c r="BG705" s="390">
        <f t="shared" si="691"/>
        <v>4644</v>
      </c>
      <c r="BH705" s="390">
        <v>9186</v>
      </c>
      <c r="BI705" s="390">
        <v>3559.09</v>
      </c>
      <c r="BJ705" s="390">
        <v>6295.55</v>
      </c>
      <c r="BK705" s="390">
        <f t="shared" si="692"/>
        <v>934101.09</v>
      </c>
      <c r="BL705" s="391" t="str">
        <f t="shared" si="693"/>
        <v xml:space="preserve"> </v>
      </c>
      <c r="BM705" s="391" t="e">
        <f t="shared" si="694"/>
        <v>#DIV/0!</v>
      </c>
      <c r="BN705" s="391" t="e">
        <f t="shared" si="695"/>
        <v>#DIV/0!</v>
      </c>
      <c r="BO705" s="391" t="e">
        <f t="shared" si="696"/>
        <v>#DIV/0!</v>
      </c>
      <c r="BP705" s="391" t="e">
        <f t="shared" si="697"/>
        <v>#DIV/0!</v>
      </c>
      <c r="BQ705" s="391" t="e">
        <f t="shared" si="698"/>
        <v>#DIV/0!</v>
      </c>
      <c r="BR705" s="391" t="e">
        <f t="shared" si="699"/>
        <v>#DIV/0!</v>
      </c>
      <c r="BS705" s="391" t="str">
        <f t="shared" si="700"/>
        <v xml:space="preserve"> </v>
      </c>
      <c r="BT705" s="391" t="e">
        <f t="shared" si="701"/>
        <v>#DIV/0!</v>
      </c>
      <c r="BU705" s="391" t="e">
        <f t="shared" si="702"/>
        <v>#DIV/0!</v>
      </c>
      <c r="BV705" s="391" t="e">
        <f t="shared" si="703"/>
        <v>#DIV/0!</v>
      </c>
      <c r="BW705" s="391" t="str">
        <f t="shared" si="704"/>
        <v xml:space="preserve"> </v>
      </c>
      <c r="BY705" s="388">
        <f t="shared" si="705"/>
        <v>2.9504079177040605</v>
      </c>
      <c r="BZ705" s="392">
        <f t="shared" si="706"/>
        <v>1.4752035905499976</v>
      </c>
      <c r="CA705" s="393">
        <f t="shared" si="707"/>
        <v>2749.8104719465264</v>
      </c>
      <c r="CB705" s="390">
        <f t="shared" si="708"/>
        <v>4852.9799999999996</v>
      </c>
      <c r="CC705" s="18" t="str">
        <f t="shared" si="709"/>
        <v xml:space="preserve"> </v>
      </c>
      <c r="CD705" s="418">
        <f>CA705-CB705</f>
        <v>-2103.1695280534732</v>
      </c>
    </row>
    <row r="706" spans="1:82" s="26" customFormat="1" ht="9" customHeight="1">
      <c r="A706" s="139">
        <v>273</v>
      </c>
      <c r="B706" s="143" t="s">
        <v>929</v>
      </c>
      <c r="C706" s="140">
        <v>312.5</v>
      </c>
      <c r="D706" s="396"/>
      <c r="E706" s="140"/>
      <c r="F706" s="140"/>
      <c r="G706" s="184">
        <f>ROUND(X706+AJ706+AK706,2)</f>
        <v>1197644.32</v>
      </c>
      <c r="H706" s="361">
        <f>I706+K706+M706+O706+Q706+S706</f>
        <v>0</v>
      </c>
      <c r="I706" s="190">
        <v>0</v>
      </c>
      <c r="J706" s="190">
        <v>0</v>
      </c>
      <c r="K706" s="190">
        <v>0</v>
      </c>
      <c r="L706" s="190">
        <v>0</v>
      </c>
      <c r="M706" s="190">
        <v>0</v>
      </c>
      <c r="N706" s="361">
        <v>0</v>
      </c>
      <c r="O706" s="361">
        <v>0</v>
      </c>
      <c r="P706" s="361">
        <v>0</v>
      </c>
      <c r="Q706" s="361">
        <v>0</v>
      </c>
      <c r="R706" s="361">
        <v>0</v>
      </c>
      <c r="S706" s="361">
        <v>0</v>
      </c>
      <c r="T706" s="103">
        <v>0</v>
      </c>
      <c r="U706" s="361">
        <v>0</v>
      </c>
      <c r="V706" s="269" t="s">
        <v>976</v>
      </c>
      <c r="W706" s="19">
        <v>330</v>
      </c>
      <c r="X706" s="361">
        <v>1150265.93</v>
      </c>
      <c r="Y706" s="380">
        <v>0</v>
      </c>
      <c r="Z706" s="380">
        <v>0</v>
      </c>
      <c r="AA706" s="380">
        <v>0</v>
      </c>
      <c r="AB706" s="380">
        <v>0</v>
      </c>
      <c r="AC706" s="380">
        <v>0</v>
      </c>
      <c r="AD706" s="380">
        <v>0</v>
      </c>
      <c r="AE706" s="380">
        <v>0</v>
      </c>
      <c r="AF706" s="380">
        <v>0</v>
      </c>
      <c r="AG706" s="380">
        <v>0</v>
      </c>
      <c r="AH706" s="380">
        <v>0</v>
      </c>
      <c r="AI706" s="380">
        <v>0</v>
      </c>
      <c r="AJ706" s="380">
        <v>31585.58</v>
      </c>
      <c r="AK706" s="380">
        <v>15792.81</v>
      </c>
      <c r="AL706" s="380">
        <v>0</v>
      </c>
      <c r="AN706" s="390">
        <f>I706/'Приложение 1.1'!I704</f>
        <v>0</v>
      </c>
      <c r="AO706" s="390" t="e">
        <f t="shared" si="681"/>
        <v>#DIV/0!</v>
      </c>
      <c r="AP706" s="390" t="e">
        <f t="shared" si="682"/>
        <v>#DIV/0!</v>
      </c>
      <c r="AQ706" s="390" t="e">
        <f t="shared" si="683"/>
        <v>#DIV/0!</v>
      </c>
      <c r="AR706" s="390" t="e">
        <f t="shared" si="684"/>
        <v>#DIV/0!</v>
      </c>
      <c r="AS706" s="390" t="e">
        <f t="shared" si="685"/>
        <v>#DIV/0!</v>
      </c>
      <c r="AT706" s="390" t="e">
        <f t="shared" si="686"/>
        <v>#DIV/0!</v>
      </c>
      <c r="AU706" s="390">
        <f t="shared" si="687"/>
        <v>3485.6543333333329</v>
      </c>
      <c r="AV706" s="390" t="e">
        <f t="shared" si="688"/>
        <v>#DIV/0!</v>
      </c>
      <c r="AW706" s="390" t="e">
        <f t="shared" si="689"/>
        <v>#DIV/0!</v>
      </c>
      <c r="AX706" s="390" t="e">
        <f t="shared" si="690"/>
        <v>#DIV/0!</v>
      </c>
      <c r="AY706" s="390">
        <f>AI706/'Приложение 1.1'!J704</f>
        <v>0</v>
      </c>
      <c r="AZ706" s="390">
        <v>766.59</v>
      </c>
      <c r="BA706" s="390">
        <v>2173.62</v>
      </c>
      <c r="BB706" s="390">
        <v>891.36</v>
      </c>
      <c r="BC706" s="390">
        <v>860.72</v>
      </c>
      <c r="BD706" s="390">
        <v>1699.83</v>
      </c>
      <c r="BE706" s="390">
        <v>1134.04</v>
      </c>
      <c r="BF706" s="390">
        <v>2338035</v>
      </c>
      <c r="BG706" s="390">
        <f t="shared" si="691"/>
        <v>4644</v>
      </c>
      <c r="BH706" s="390">
        <v>9186</v>
      </c>
      <c r="BI706" s="390">
        <v>3559.09</v>
      </c>
      <c r="BJ706" s="390">
        <v>6295.55</v>
      </c>
      <c r="BK706" s="390">
        <f t="shared" si="692"/>
        <v>934101.09</v>
      </c>
      <c r="BL706" s="391" t="str">
        <f t="shared" si="693"/>
        <v xml:space="preserve"> </v>
      </c>
      <c r="BM706" s="391" t="e">
        <f t="shared" si="694"/>
        <v>#DIV/0!</v>
      </c>
      <c r="BN706" s="391" t="e">
        <f t="shared" si="695"/>
        <v>#DIV/0!</v>
      </c>
      <c r="BO706" s="391" t="e">
        <f t="shared" si="696"/>
        <v>#DIV/0!</v>
      </c>
      <c r="BP706" s="391" t="e">
        <f t="shared" si="697"/>
        <v>#DIV/0!</v>
      </c>
      <c r="BQ706" s="391" t="e">
        <f t="shared" si="698"/>
        <v>#DIV/0!</v>
      </c>
      <c r="BR706" s="391" t="e">
        <f t="shared" si="699"/>
        <v>#DIV/0!</v>
      </c>
      <c r="BS706" s="391" t="str">
        <f t="shared" si="700"/>
        <v xml:space="preserve"> </v>
      </c>
      <c r="BT706" s="391" t="e">
        <f t="shared" si="701"/>
        <v>#DIV/0!</v>
      </c>
      <c r="BU706" s="391" t="e">
        <f t="shared" si="702"/>
        <v>#DIV/0!</v>
      </c>
      <c r="BV706" s="391" t="e">
        <f t="shared" si="703"/>
        <v>#DIV/0!</v>
      </c>
      <c r="BW706" s="391" t="str">
        <f t="shared" si="704"/>
        <v xml:space="preserve"> </v>
      </c>
      <c r="BY706" s="388">
        <f t="shared" si="705"/>
        <v>2.6373088798183422</v>
      </c>
      <c r="BZ706" s="392">
        <f t="shared" si="706"/>
        <v>1.3186561098540506</v>
      </c>
      <c r="CA706" s="393">
        <f t="shared" si="707"/>
        <v>3629.2252121212123</v>
      </c>
      <c r="CB706" s="390">
        <f t="shared" si="708"/>
        <v>4852.9799999999996</v>
      </c>
      <c r="CC706" s="18" t="str">
        <f t="shared" si="709"/>
        <v xml:space="preserve"> </v>
      </c>
    </row>
    <row r="707" spans="1:82" s="26" customFormat="1" ht="36.75" customHeight="1">
      <c r="A707" s="515" t="s">
        <v>12</v>
      </c>
      <c r="B707" s="515"/>
      <c r="C707" s="140">
        <f>SUM(C704:C706)</f>
        <v>1034.5</v>
      </c>
      <c r="D707" s="415"/>
      <c r="E707" s="269"/>
      <c r="F707" s="269"/>
      <c r="G707" s="140">
        <f t="shared" ref="G707:U707" si="712">SUM(G704:G706)</f>
        <v>3857284.5600000005</v>
      </c>
      <c r="H707" s="140">
        <f t="shared" si="712"/>
        <v>0</v>
      </c>
      <c r="I707" s="140">
        <f t="shared" si="712"/>
        <v>0</v>
      </c>
      <c r="J707" s="140">
        <f t="shared" si="712"/>
        <v>0</v>
      </c>
      <c r="K707" s="140">
        <f t="shared" si="712"/>
        <v>0</v>
      </c>
      <c r="L707" s="140">
        <f t="shared" si="712"/>
        <v>0</v>
      </c>
      <c r="M707" s="140">
        <f t="shared" si="712"/>
        <v>0</v>
      </c>
      <c r="N707" s="140">
        <f t="shared" si="712"/>
        <v>0</v>
      </c>
      <c r="O707" s="140">
        <f t="shared" si="712"/>
        <v>0</v>
      </c>
      <c r="P707" s="140">
        <f t="shared" si="712"/>
        <v>0</v>
      </c>
      <c r="Q707" s="140">
        <f t="shared" si="712"/>
        <v>0</v>
      </c>
      <c r="R707" s="140">
        <f t="shared" si="712"/>
        <v>0</v>
      </c>
      <c r="S707" s="140">
        <f t="shared" si="712"/>
        <v>0</v>
      </c>
      <c r="T707" s="163">
        <f t="shared" si="712"/>
        <v>0</v>
      </c>
      <c r="U707" s="140">
        <f t="shared" si="712"/>
        <v>0</v>
      </c>
      <c r="V707" s="269" t="s">
        <v>388</v>
      </c>
      <c r="W707" s="140">
        <f t="shared" ref="W707:AL707" si="713">SUM(W704:W706)</f>
        <v>1269.2</v>
      </c>
      <c r="X707" s="140">
        <f t="shared" si="713"/>
        <v>3723864.0999999996</v>
      </c>
      <c r="Y707" s="140">
        <f t="shared" si="713"/>
        <v>0</v>
      </c>
      <c r="Z707" s="140">
        <f t="shared" si="713"/>
        <v>0</v>
      </c>
      <c r="AA707" s="140">
        <f t="shared" si="713"/>
        <v>0</v>
      </c>
      <c r="AB707" s="140">
        <f t="shared" si="713"/>
        <v>0</v>
      </c>
      <c r="AC707" s="140">
        <f t="shared" si="713"/>
        <v>0</v>
      </c>
      <c r="AD707" s="140">
        <f t="shared" si="713"/>
        <v>0</v>
      </c>
      <c r="AE707" s="140">
        <f t="shared" si="713"/>
        <v>0</v>
      </c>
      <c r="AF707" s="140">
        <f t="shared" si="713"/>
        <v>0</v>
      </c>
      <c r="AG707" s="140">
        <f t="shared" si="713"/>
        <v>0</v>
      </c>
      <c r="AH707" s="140">
        <f t="shared" si="713"/>
        <v>0</v>
      </c>
      <c r="AI707" s="140">
        <f t="shared" si="713"/>
        <v>0</v>
      </c>
      <c r="AJ707" s="140">
        <f t="shared" si="713"/>
        <v>91895.75</v>
      </c>
      <c r="AK707" s="140">
        <f t="shared" si="713"/>
        <v>41524.71</v>
      </c>
      <c r="AL707" s="140">
        <f t="shared" si="713"/>
        <v>0</v>
      </c>
      <c r="AN707" s="390">
        <f>I707/'Приложение 1.1'!I705</f>
        <v>0</v>
      </c>
      <c r="AO707" s="390" t="e">
        <f t="shared" si="681"/>
        <v>#DIV/0!</v>
      </c>
      <c r="AP707" s="390" t="e">
        <f t="shared" si="682"/>
        <v>#DIV/0!</v>
      </c>
      <c r="AQ707" s="390" t="e">
        <f t="shared" si="683"/>
        <v>#DIV/0!</v>
      </c>
      <c r="AR707" s="390" t="e">
        <f t="shared" si="684"/>
        <v>#DIV/0!</v>
      </c>
      <c r="AS707" s="390" t="e">
        <f t="shared" si="685"/>
        <v>#DIV/0!</v>
      </c>
      <c r="AT707" s="390" t="e">
        <f t="shared" si="686"/>
        <v>#DIV/0!</v>
      </c>
      <c r="AU707" s="390">
        <f t="shared" si="687"/>
        <v>2934.0246612039077</v>
      </c>
      <c r="AV707" s="390" t="e">
        <f t="shared" si="688"/>
        <v>#DIV/0!</v>
      </c>
      <c r="AW707" s="390" t="e">
        <f t="shared" si="689"/>
        <v>#DIV/0!</v>
      </c>
      <c r="AX707" s="390" t="e">
        <f t="shared" si="690"/>
        <v>#DIV/0!</v>
      </c>
      <c r="AY707" s="390">
        <f>AI707/'Приложение 1.1'!J705</f>
        <v>0</v>
      </c>
      <c r="AZ707" s="390">
        <v>766.59</v>
      </c>
      <c r="BA707" s="390">
        <v>2173.62</v>
      </c>
      <c r="BB707" s="390">
        <v>891.36</v>
      </c>
      <c r="BC707" s="390">
        <v>860.72</v>
      </c>
      <c r="BD707" s="390">
        <v>1699.83</v>
      </c>
      <c r="BE707" s="390">
        <v>1134.04</v>
      </c>
      <c r="BF707" s="390">
        <v>2338035</v>
      </c>
      <c r="BG707" s="390">
        <f t="shared" si="691"/>
        <v>4644</v>
      </c>
      <c r="BH707" s="390">
        <v>9186</v>
      </c>
      <c r="BI707" s="390">
        <v>3559.09</v>
      </c>
      <c r="BJ707" s="390">
        <v>6295.55</v>
      </c>
      <c r="BK707" s="390">
        <f t="shared" si="692"/>
        <v>934101.09</v>
      </c>
      <c r="BL707" s="391" t="str">
        <f t="shared" si="693"/>
        <v xml:space="preserve"> </v>
      </c>
      <c r="BM707" s="391" t="e">
        <f t="shared" si="694"/>
        <v>#DIV/0!</v>
      </c>
      <c r="BN707" s="391" t="e">
        <f t="shared" si="695"/>
        <v>#DIV/0!</v>
      </c>
      <c r="BO707" s="391" t="e">
        <f t="shared" si="696"/>
        <v>#DIV/0!</v>
      </c>
      <c r="BP707" s="391" t="e">
        <f t="shared" si="697"/>
        <v>#DIV/0!</v>
      </c>
      <c r="BQ707" s="391" t="e">
        <f t="shared" si="698"/>
        <v>#DIV/0!</v>
      </c>
      <c r="BR707" s="391" t="e">
        <f t="shared" si="699"/>
        <v>#DIV/0!</v>
      </c>
      <c r="BS707" s="391" t="str">
        <f t="shared" si="700"/>
        <v xml:space="preserve"> </v>
      </c>
      <c r="BT707" s="391" t="e">
        <f t="shared" si="701"/>
        <v>#DIV/0!</v>
      </c>
      <c r="BU707" s="391" t="e">
        <f t="shared" si="702"/>
        <v>#DIV/0!</v>
      </c>
      <c r="BV707" s="391" t="e">
        <f t="shared" si="703"/>
        <v>#DIV/0!</v>
      </c>
      <c r="BW707" s="391" t="str">
        <f t="shared" si="704"/>
        <v xml:space="preserve"> </v>
      </c>
      <c r="BY707" s="388">
        <f t="shared" si="705"/>
        <v>2.3823948835135975</v>
      </c>
      <c r="BZ707" s="392">
        <f t="shared" si="706"/>
        <v>1.0765270063456245</v>
      </c>
      <c r="CA707" s="393">
        <f t="shared" si="707"/>
        <v>3039.1463599117556</v>
      </c>
      <c r="CB707" s="390">
        <f t="shared" si="708"/>
        <v>4852.9799999999996</v>
      </c>
      <c r="CC707" s="18" t="str">
        <f t="shared" si="709"/>
        <v xml:space="preserve"> </v>
      </c>
    </row>
    <row r="708" spans="1:82" s="26" customFormat="1" ht="13.5" customHeight="1">
      <c r="A708" s="443" t="s">
        <v>389</v>
      </c>
      <c r="B708" s="444"/>
      <c r="C708" s="444"/>
      <c r="D708" s="444"/>
      <c r="E708" s="444"/>
      <c r="F708" s="444"/>
      <c r="G708" s="444"/>
      <c r="H708" s="444"/>
      <c r="I708" s="444"/>
      <c r="J708" s="444"/>
      <c r="K708" s="444"/>
      <c r="L708" s="444"/>
      <c r="M708" s="444"/>
      <c r="N708" s="444"/>
      <c r="O708" s="444"/>
      <c r="P708" s="444"/>
      <c r="Q708" s="444"/>
      <c r="R708" s="444"/>
      <c r="S708" s="444"/>
      <c r="T708" s="444"/>
      <c r="U708" s="444"/>
      <c r="V708" s="444"/>
      <c r="W708" s="444"/>
      <c r="X708" s="444"/>
      <c r="Y708" s="444"/>
      <c r="Z708" s="444"/>
      <c r="AA708" s="444"/>
      <c r="AB708" s="444"/>
      <c r="AC708" s="444"/>
      <c r="AD708" s="444"/>
      <c r="AE708" s="444"/>
      <c r="AF708" s="444"/>
      <c r="AG708" s="444"/>
      <c r="AH708" s="444"/>
      <c r="AI708" s="444"/>
      <c r="AJ708" s="444"/>
      <c r="AK708" s="444"/>
      <c r="AL708" s="445"/>
      <c r="AN708" s="390" t="e">
        <f>I708/'Приложение 1.1'!I706</f>
        <v>#DIV/0!</v>
      </c>
      <c r="AO708" s="390" t="e">
        <f t="shared" si="681"/>
        <v>#DIV/0!</v>
      </c>
      <c r="AP708" s="390" t="e">
        <f t="shared" si="682"/>
        <v>#DIV/0!</v>
      </c>
      <c r="AQ708" s="390" t="e">
        <f t="shared" si="683"/>
        <v>#DIV/0!</v>
      </c>
      <c r="AR708" s="390" t="e">
        <f t="shared" si="684"/>
        <v>#DIV/0!</v>
      </c>
      <c r="AS708" s="390" t="e">
        <f t="shared" si="685"/>
        <v>#DIV/0!</v>
      </c>
      <c r="AT708" s="390" t="e">
        <f t="shared" si="686"/>
        <v>#DIV/0!</v>
      </c>
      <c r="AU708" s="390" t="e">
        <f t="shared" si="687"/>
        <v>#DIV/0!</v>
      </c>
      <c r="AV708" s="390" t="e">
        <f t="shared" si="688"/>
        <v>#DIV/0!</v>
      </c>
      <c r="AW708" s="390" t="e">
        <f t="shared" si="689"/>
        <v>#DIV/0!</v>
      </c>
      <c r="AX708" s="390" t="e">
        <f t="shared" si="690"/>
        <v>#DIV/0!</v>
      </c>
      <c r="AY708" s="390" t="e">
        <f>AI708/'Приложение 1.1'!J706</f>
        <v>#DIV/0!</v>
      </c>
      <c r="AZ708" s="390">
        <v>766.59</v>
      </c>
      <c r="BA708" s="390">
        <v>2173.62</v>
      </c>
      <c r="BB708" s="390">
        <v>891.36</v>
      </c>
      <c r="BC708" s="390">
        <v>860.72</v>
      </c>
      <c r="BD708" s="390">
        <v>1699.83</v>
      </c>
      <c r="BE708" s="390">
        <v>1134.04</v>
      </c>
      <c r="BF708" s="390">
        <v>2338035</v>
      </c>
      <c r="BG708" s="390">
        <f t="shared" si="691"/>
        <v>4644</v>
      </c>
      <c r="BH708" s="390">
        <v>9186</v>
      </c>
      <c r="BI708" s="390">
        <v>3559.09</v>
      </c>
      <c r="BJ708" s="390">
        <v>6295.55</v>
      </c>
      <c r="BK708" s="390">
        <f t="shared" si="692"/>
        <v>934101.09</v>
      </c>
      <c r="BL708" s="391" t="e">
        <f t="shared" si="693"/>
        <v>#DIV/0!</v>
      </c>
      <c r="BM708" s="391" t="e">
        <f t="shared" si="694"/>
        <v>#DIV/0!</v>
      </c>
      <c r="BN708" s="391" t="e">
        <f t="shared" si="695"/>
        <v>#DIV/0!</v>
      </c>
      <c r="BO708" s="391" t="e">
        <f t="shared" si="696"/>
        <v>#DIV/0!</v>
      </c>
      <c r="BP708" s="391" t="e">
        <f t="shared" si="697"/>
        <v>#DIV/0!</v>
      </c>
      <c r="BQ708" s="391" t="e">
        <f t="shared" si="698"/>
        <v>#DIV/0!</v>
      </c>
      <c r="BR708" s="391" t="e">
        <f t="shared" si="699"/>
        <v>#DIV/0!</v>
      </c>
      <c r="BS708" s="391" t="e">
        <f t="shared" si="700"/>
        <v>#DIV/0!</v>
      </c>
      <c r="BT708" s="391" t="e">
        <f t="shared" si="701"/>
        <v>#DIV/0!</v>
      </c>
      <c r="BU708" s="391" t="e">
        <f t="shared" si="702"/>
        <v>#DIV/0!</v>
      </c>
      <c r="BV708" s="391" t="e">
        <f t="shared" si="703"/>
        <v>#DIV/0!</v>
      </c>
      <c r="BW708" s="391" t="e">
        <f t="shared" si="704"/>
        <v>#DIV/0!</v>
      </c>
      <c r="BY708" s="388" t="e">
        <f t="shared" si="705"/>
        <v>#DIV/0!</v>
      </c>
      <c r="BZ708" s="392" t="e">
        <f t="shared" si="706"/>
        <v>#DIV/0!</v>
      </c>
      <c r="CA708" s="393" t="e">
        <f t="shared" si="707"/>
        <v>#DIV/0!</v>
      </c>
      <c r="CB708" s="390">
        <f t="shared" si="708"/>
        <v>4852.9799999999996</v>
      </c>
      <c r="CC708" s="18" t="e">
        <f t="shared" si="709"/>
        <v>#DIV/0!</v>
      </c>
    </row>
    <row r="709" spans="1:82" s="26" customFormat="1" ht="9" customHeight="1">
      <c r="A709" s="139">
        <v>274</v>
      </c>
      <c r="B709" s="143" t="s">
        <v>931</v>
      </c>
      <c r="C709" s="140">
        <v>164.9</v>
      </c>
      <c r="D709" s="396"/>
      <c r="E709" s="140"/>
      <c r="F709" s="140"/>
      <c r="G709" s="184">
        <f>ROUND(X709+AJ709+AK709,2)</f>
        <v>869449.33</v>
      </c>
      <c r="H709" s="361">
        <f>I709+K709+M709+O709+Q709+S709</f>
        <v>0</v>
      </c>
      <c r="I709" s="190">
        <v>0</v>
      </c>
      <c r="J709" s="190">
        <v>0</v>
      </c>
      <c r="K709" s="190">
        <v>0</v>
      </c>
      <c r="L709" s="190">
        <v>0</v>
      </c>
      <c r="M709" s="190">
        <v>0</v>
      </c>
      <c r="N709" s="361">
        <v>0</v>
      </c>
      <c r="O709" s="361">
        <v>0</v>
      </c>
      <c r="P709" s="361">
        <v>0</v>
      </c>
      <c r="Q709" s="361">
        <v>0</v>
      </c>
      <c r="R709" s="361">
        <v>0</v>
      </c>
      <c r="S709" s="361">
        <v>0</v>
      </c>
      <c r="T709" s="103">
        <v>0</v>
      </c>
      <c r="U709" s="361">
        <v>0</v>
      </c>
      <c r="V709" s="269" t="s">
        <v>976</v>
      </c>
      <c r="W709" s="22">
        <v>210.6</v>
      </c>
      <c r="X709" s="361">
        <v>839531.96</v>
      </c>
      <c r="Y709" s="380">
        <v>0</v>
      </c>
      <c r="Z709" s="380">
        <v>0</v>
      </c>
      <c r="AA709" s="380">
        <v>0</v>
      </c>
      <c r="AB709" s="380">
        <v>0</v>
      </c>
      <c r="AC709" s="380">
        <v>0</v>
      </c>
      <c r="AD709" s="380">
        <v>0</v>
      </c>
      <c r="AE709" s="380">
        <v>0</v>
      </c>
      <c r="AF709" s="380">
        <v>0</v>
      </c>
      <c r="AG709" s="380">
        <v>0</v>
      </c>
      <c r="AH709" s="380">
        <v>0</v>
      </c>
      <c r="AI709" s="380">
        <v>0</v>
      </c>
      <c r="AJ709" s="380">
        <v>19634.89</v>
      </c>
      <c r="AK709" s="380">
        <v>10282.48</v>
      </c>
      <c r="AL709" s="380">
        <v>0</v>
      </c>
      <c r="AN709" s="390">
        <f>I709/'Приложение 1.1'!I707</f>
        <v>0</v>
      </c>
      <c r="AO709" s="390" t="e">
        <f t="shared" si="681"/>
        <v>#DIV/0!</v>
      </c>
      <c r="AP709" s="390" t="e">
        <f t="shared" si="682"/>
        <v>#DIV/0!</v>
      </c>
      <c r="AQ709" s="390" t="e">
        <f t="shared" si="683"/>
        <v>#DIV/0!</v>
      </c>
      <c r="AR709" s="390" t="e">
        <f t="shared" si="684"/>
        <v>#DIV/0!</v>
      </c>
      <c r="AS709" s="390" t="e">
        <f t="shared" si="685"/>
        <v>#DIV/0!</v>
      </c>
      <c r="AT709" s="390" t="e">
        <f t="shared" si="686"/>
        <v>#DIV/0!</v>
      </c>
      <c r="AU709" s="390">
        <f t="shared" si="687"/>
        <v>3986.3815764482429</v>
      </c>
      <c r="AV709" s="390" t="e">
        <f t="shared" si="688"/>
        <v>#DIV/0!</v>
      </c>
      <c r="AW709" s="390" t="e">
        <f t="shared" si="689"/>
        <v>#DIV/0!</v>
      </c>
      <c r="AX709" s="390" t="e">
        <f t="shared" si="690"/>
        <v>#DIV/0!</v>
      </c>
      <c r="AY709" s="390">
        <f>AI709/'Приложение 1.1'!J707</f>
        <v>0</v>
      </c>
      <c r="AZ709" s="390">
        <v>766.59</v>
      </c>
      <c r="BA709" s="390">
        <v>2173.62</v>
      </c>
      <c r="BB709" s="390">
        <v>891.36</v>
      </c>
      <c r="BC709" s="390">
        <v>860.72</v>
      </c>
      <c r="BD709" s="390">
        <v>1699.83</v>
      </c>
      <c r="BE709" s="390">
        <v>1134.04</v>
      </c>
      <c r="BF709" s="390">
        <v>2338035</v>
      </c>
      <c r="BG709" s="390">
        <f t="shared" si="691"/>
        <v>4644</v>
      </c>
      <c r="BH709" s="390">
        <v>9186</v>
      </c>
      <c r="BI709" s="390">
        <v>3559.09</v>
      </c>
      <c r="BJ709" s="390">
        <v>6295.55</v>
      </c>
      <c r="BK709" s="390">
        <f t="shared" si="692"/>
        <v>934101.09</v>
      </c>
      <c r="BL709" s="391" t="str">
        <f t="shared" si="693"/>
        <v xml:space="preserve"> </v>
      </c>
      <c r="BM709" s="391" t="e">
        <f t="shared" si="694"/>
        <v>#DIV/0!</v>
      </c>
      <c r="BN709" s="391" t="e">
        <f t="shared" si="695"/>
        <v>#DIV/0!</v>
      </c>
      <c r="BO709" s="391" t="e">
        <f t="shared" si="696"/>
        <v>#DIV/0!</v>
      </c>
      <c r="BP709" s="391" t="e">
        <f t="shared" si="697"/>
        <v>#DIV/0!</v>
      </c>
      <c r="BQ709" s="391" t="e">
        <f t="shared" si="698"/>
        <v>#DIV/0!</v>
      </c>
      <c r="BR709" s="391" t="e">
        <f t="shared" si="699"/>
        <v>#DIV/0!</v>
      </c>
      <c r="BS709" s="391" t="str">
        <f t="shared" si="700"/>
        <v xml:space="preserve"> </v>
      </c>
      <c r="BT709" s="391" t="e">
        <f t="shared" si="701"/>
        <v>#DIV/0!</v>
      </c>
      <c r="BU709" s="391" t="e">
        <f t="shared" si="702"/>
        <v>#DIV/0!</v>
      </c>
      <c r="BV709" s="391" t="e">
        <f t="shared" si="703"/>
        <v>#DIV/0!</v>
      </c>
      <c r="BW709" s="391" t="str">
        <f t="shared" si="704"/>
        <v xml:space="preserve"> </v>
      </c>
      <c r="BY709" s="388">
        <f t="shared" si="705"/>
        <v>2.2583133165448523</v>
      </c>
      <c r="BZ709" s="392">
        <f t="shared" si="706"/>
        <v>1.1826428113987966</v>
      </c>
      <c r="CA709" s="393">
        <f t="shared" si="707"/>
        <v>4128.4393637226967</v>
      </c>
      <c r="CB709" s="390">
        <f t="shared" si="708"/>
        <v>4852.9799999999996</v>
      </c>
      <c r="CC709" s="18" t="str">
        <f t="shared" si="709"/>
        <v xml:space="preserve"> </v>
      </c>
      <c r="CD709" s="418">
        <f>CA709-CB709</f>
        <v>-724.54063627730284</v>
      </c>
    </row>
    <row r="710" spans="1:82" s="26" customFormat="1" ht="9" customHeight="1">
      <c r="A710" s="139">
        <v>275</v>
      </c>
      <c r="B710" s="143" t="s">
        <v>1186</v>
      </c>
      <c r="C710" s="140"/>
      <c r="D710" s="396"/>
      <c r="E710" s="140"/>
      <c r="F710" s="140"/>
      <c r="G710" s="184">
        <f>ROUND(X710+AJ710+AK710,2)</f>
        <v>2433002.67</v>
      </c>
      <c r="H710" s="361">
        <f>I710+K710+M710+O710+Q710+S710</f>
        <v>0</v>
      </c>
      <c r="I710" s="190">
        <v>0</v>
      </c>
      <c r="J710" s="190">
        <v>0</v>
      </c>
      <c r="K710" s="190">
        <v>0</v>
      </c>
      <c r="L710" s="190">
        <v>0</v>
      </c>
      <c r="M710" s="190">
        <v>0</v>
      </c>
      <c r="N710" s="361">
        <v>0</v>
      </c>
      <c r="O710" s="361">
        <v>0</v>
      </c>
      <c r="P710" s="361">
        <v>0</v>
      </c>
      <c r="Q710" s="361">
        <v>0</v>
      </c>
      <c r="R710" s="361">
        <v>0</v>
      </c>
      <c r="S710" s="361">
        <v>0</v>
      </c>
      <c r="T710" s="103">
        <v>0</v>
      </c>
      <c r="U710" s="361">
        <v>0</v>
      </c>
      <c r="V710" s="269" t="s">
        <v>975</v>
      </c>
      <c r="W710" s="22">
        <v>615</v>
      </c>
      <c r="X710" s="361">
        <v>2321046</v>
      </c>
      <c r="Y710" s="380">
        <v>0</v>
      </c>
      <c r="Z710" s="380">
        <v>0</v>
      </c>
      <c r="AA710" s="380">
        <v>0</v>
      </c>
      <c r="AB710" s="380">
        <v>0</v>
      </c>
      <c r="AC710" s="380">
        <v>0</v>
      </c>
      <c r="AD710" s="380">
        <v>0</v>
      </c>
      <c r="AE710" s="380">
        <v>0</v>
      </c>
      <c r="AF710" s="380">
        <v>0</v>
      </c>
      <c r="AG710" s="380">
        <v>0</v>
      </c>
      <c r="AH710" s="380">
        <v>0</v>
      </c>
      <c r="AI710" s="380">
        <v>0</v>
      </c>
      <c r="AJ710" s="380">
        <v>74512.97</v>
      </c>
      <c r="AK710" s="380">
        <v>37443.699999999997</v>
      </c>
      <c r="AL710" s="380">
        <v>0</v>
      </c>
      <c r="AN710" s="390">
        <f>I710/'Приложение 1.1'!I708</f>
        <v>0</v>
      </c>
      <c r="AO710" s="390" t="e">
        <f t="shared" si="681"/>
        <v>#DIV/0!</v>
      </c>
      <c r="AP710" s="390" t="e">
        <f t="shared" si="682"/>
        <v>#DIV/0!</v>
      </c>
      <c r="AQ710" s="390" t="e">
        <f t="shared" si="683"/>
        <v>#DIV/0!</v>
      </c>
      <c r="AR710" s="390" t="e">
        <f t="shared" si="684"/>
        <v>#DIV/0!</v>
      </c>
      <c r="AS710" s="390" t="e">
        <f t="shared" si="685"/>
        <v>#DIV/0!</v>
      </c>
      <c r="AT710" s="390" t="e">
        <f t="shared" si="686"/>
        <v>#DIV/0!</v>
      </c>
      <c r="AU710" s="390">
        <f t="shared" si="687"/>
        <v>3774.0585365853658</v>
      </c>
      <c r="AV710" s="390" t="e">
        <f t="shared" si="688"/>
        <v>#DIV/0!</v>
      </c>
      <c r="AW710" s="390" t="e">
        <f t="shared" si="689"/>
        <v>#DIV/0!</v>
      </c>
      <c r="AX710" s="390" t="e">
        <f t="shared" si="690"/>
        <v>#DIV/0!</v>
      </c>
      <c r="AY710" s="390">
        <f>AI710/'Приложение 1.1'!J708</f>
        <v>0</v>
      </c>
      <c r="AZ710" s="390">
        <v>766.59</v>
      </c>
      <c r="BA710" s="390">
        <v>2173.62</v>
      </c>
      <c r="BB710" s="390">
        <v>891.36</v>
      </c>
      <c r="BC710" s="390">
        <v>860.72</v>
      </c>
      <c r="BD710" s="390">
        <v>1699.83</v>
      </c>
      <c r="BE710" s="390">
        <v>1134.04</v>
      </c>
      <c r="BF710" s="390">
        <v>2338035</v>
      </c>
      <c r="BG710" s="390">
        <f t="shared" si="691"/>
        <v>4837.9799999999996</v>
      </c>
      <c r="BH710" s="390">
        <v>9186</v>
      </c>
      <c r="BI710" s="390">
        <v>3559.09</v>
      </c>
      <c r="BJ710" s="390">
        <v>6295.55</v>
      </c>
      <c r="BK710" s="390">
        <f t="shared" si="692"/>
        <v>934101.09</v>
      </c>
      <c r="BL710" s="391" t="str">
        <f t="shared" si="693"/>
        <v xml:space="preserve"> </v>
      </c>
      <c r="BM710" s="391" t="e">
        <f t="shared" si="694"/>
        <v>#DIV/0!</v>
      </c>
      <c r="BN710" s="391" t="e">
        <f t="shared" si="695"/>
        <v>#DIV/0!</v>
      </c>
      <c r="BO710" s="391" t="e">
        <f t="shared" si="696"/>
        <v>#DIV/0!</v>
      </c>
      <c r="BP710" s="391" t="e">
        <f t="shared" si="697"/>
        <v>#DIV/0!</v>
      </c>
      <c r="BQ710" s="391" t="e">
        <f t="shared" si="698"/>
        <v>#DIV/0!</v>
      </c>
      <c r="BR710" s="391" t="e">
        <f t="shared" si="699"/>
        <v>#DIV/0!</v>
      </c>
      <c r="BS710" s="391" t="str">
        <f t="shared" si="700"/>
        <v xml:space="preserve"> </v>
      </c>
      <c r="BT710" s="391" t="e">
        <f t="shared" si="701"/>
        <v>#DIV/0!</v>
      </c>
      <c r="BU710" s="391" t="e">
        <f t="shared" si="702"/>
        <v>#DIV/0!</v>
      </c>
      <c r="BV710" s="391" t="e">
        <f t="shared" si="703"/>
        <v>#DIV/0!</v>
      </c>
      <c r="BW710" s="391" t="str">
        <f t="shared" si="704"/>
        <v xml:space="preserve"> </v>
      </c>
      <c r="BY710" s="388">
        <f t="shared" si="705"/>
        <v>3.0625930221441151</v>
      </c>
      <c r="BZ710" s="392">
        <f t="shared" si="706"/>
        <v>1.5389913238360728</v>
      </c>
      <c r="CA710" s="393">
        <f t="shared" si="707"/>
        <v>3956.1019024390243</v>
      </c>
      <c r="CB710" s="390">
        <f t="shared" si="708"/>
        <v>5055.6899999999996</v>
      </c>
      <c r="CC710" s="18" t="str">
        <f t="shared" si="709"/>
        <v xml:space="preserve"> </v>
      </c>
      <c r="CD710" s="418"/>
    </row>
    <row r="711" spans="1:82" s="26" customFormat="1" ht="9" customHeight="1">
      <c r="A711" s="139">
        <v>276</v>
      </c>
      <c r="B711" s="143" t="s">
        <v>1187</v>
      </c>
      <c r="C711" s="140"/>
      <c r="D711" s="396"/>
      <c r="E711" s="140"/>
      <c r="F711" s="140"/>
      <c r="G711" s="184">
        <f>ROUND(X711+AJ711+AK711,2)</f>
        <v>2847319.93</v>
      </c>
      <c r="H711" s="361">
        <f>I711+K711+M711+O711+Q711+S711</f>
        <v>0</v>
      </c>
      <c r="I711" s="190">
        <v>0</v>
      </c>
      <c r="J711" s="190">
        <v>0</v>
      </c>
      <c r="K711" s="190">
        <v>0</v>
      </c>
      <c r="L711" s="190">
        <v>0</v>
      </c>
      <c r="M711" s="190">
        <v>0</v>
      </c>
      <c r="N711" s="361">
        <v>0</v>
      </c>
      <c r="O711" s="361">
        <v>0</v>
      </c>
      <c r="P711" s="361">
        <v>0</v>
      </c>
      <c r="Q711" s="361">
        <v>0</v>
      </c>
      <c r="R711" s="361">
        <v>0</v>
      </c>
      <c r="S711" s="361">
        <v>0</v>
      </c>
      <c r="T711" s="103">
        <v>0</v>
      </c>
      <c r="U711" s="361">
        <v>0</v>
      </c>
      <c r="V711" s="269" t="s">
        <v>975</v>
      </c>
      <c r="W711" s="22">
        <v>724</v>
      </c>
      <c r="X711" s="361">
        <v>2734467.6</v>
      </c>
      <c r="Y711" s="380">
        <v>0</v>
      </c>
      <c r="Z711" s="380">
        <v>0</v>
      </c>
      <c r="AA711" s="380">
        <v>0</v>
      </c>
      <c r="AB711" s="380">
        <v>0</v>
      </c>
      <c r="AC711" s="380">
        <v>0</v>
      </c>
      <c r="AD711" s="380">
        <v>0</v>
      </c>
      <c r="AE711" s="380">
        <v>0</v>
      </c>
      <c r="AF711" s="380">
        <v>0</v>
      </c>
      <c r="AG711" s="380">
        <v>0</v>
      </c>
      <c r="AH711" s="380">
        <v>0</v>
      </c>
      <c r="AI711" s="380">
        <v>0</v>
      </c>
      <c r="AJ711" s="380">
        <v>75109.08</v>
      </c>
      <c r="AK711" s="380">
        <v>37743.25</v>
      </c>
      <c r="AL711" s="380">
        <v>0</v>
      </c>
      <c r="AN711" s="390">
        <f>I711/'Приложение 1.1'!I709</f>
        <v>0</v>
      </c>
      <c r="AO711" s="390" t="e">
        <f t="shared" si="681"/>
        <v>#DIV/0!</v>
      </c>
      <c r="AP711" s="390" t="e">
        <f t="shared" si="682"/>
        <v>#DIV/0!</v>
      </c>
      <c r="AQ711" s="390" t="e">
        <f t="shared" si="683"/>
        <v>#DIV/0!</v>
      </c>
      <c r="AR711" s="390" t="e">
        <f t="shared" si="684"/>
        <v>#DIV/0!</v>
      </c>
      <c r="AS711" s="390" t="e">
        <f t="shared" si="685"/>
        <v>#DIV/0!</v>
      </c>
      <c r="AT711" s="390" t="e">
        <f t="shared" si="686"/>
        <v>#DIV/0!</v>
      </c>
      <c r="AU711" s="390">
        <f t="shared" si="687"/>
        <v>3776.8889502762431</v>
      </c>
      <c r="AV711" s="390" t="e">
        <f t="shared" si="688"/>
        <v>#DIV/0!</v>
      </c>
      <c r="AW711" s="390" t="e">
        <f t="shared" si="689"/>
        <v>#DIV/0!</v>
      </c>
      <c r="AX711" s="390" t="e">
        <f t="shared" si="690"/>
        <v>#DIV/0!</v>
      </c>
      <c r="AY711" s="390">
        <f>AI711/'Приложение 1.1'!J709</f>
        <v>0</v>
      </c>
      <c r="AZ711" s="390">
        <v>766.59</v>
      </c>
      <c r="BA711" s="390">
        <v>2173.62</v>
      </c>
      <c r="BB711" s="390">
        <v>891.36</v>
      </c>
      <c r="BC711" s="390">
        <v>860.72</v>
      </c>
      <c r="BD711" s="390">
        <v>1699.83</v>
      </c>
      <c r="BE711" s="390">
        <v>1134.04</v>
      </c>
      <c r="BF711" s="390">
        <v>2338035</v>
      </c>
      <c r="BG711" s="390">
        <f t="shared" si="691"/>
        <v>4837.9799999999996</v>
      </c>
      <c r="BH711" s="390">
        <v>9186</v>
      </c>
      <c r="BI711" s="390">
        <v>3559.09</v>
      </c>
      <c r="BJ711" s="390">
        <v>6295.55</v>
      </c>
      <c r="BK711" s="390">
        <f t="shared" si="692"/>
        <v>934101.09</v>
      </c>
      <c r="BL711" s="391" t="str">
        <f t="shared" si="693"/>
        <v xml:space="preserve"> </v>
      </c>
      <c r="BM711" s="391" t="e">
        <f t="shared" si="694"/>
        <v>#DIV/0!</v>
      </c>
      <c r="BN711" s="391" t="e">
        <f t="shared" si="695"/>
        <v>#DIV/0!</v>
      </c>
      <c r="BO711" s="391" t="e">
        <f t="shared" si="696"/>
        <v>#DIV/0!</v>
      </c>
      <c r="BP711" s="391" t="e">
        <f t="shared" si="697"/>
        <v>#DIV/0!</v>
      </c>
      <c r="BQ711" s="391" t="e">
        <f t="shared" si="698"/>
        <v>#DIV/0!</v>
      </c>
      <c r="BR711" s="391" t="e">
        <f t="shared" si="699"/>
        <v>#DIV/0!</v>
      </c>
      <c r="BS711" s="391" t="str">
        <f t="shared" si="700"/>
        <v xml:space="preserve"> </v>
      </c>
      <c r="BT711" s="391" t="e">
        <f t="shared" si="701"/>
        <v>#DIV/0!</v>
      </c>
      <c r="BU711" s="391" t="e">
        <f t="shared" si="702"/>
        <v>#DIV/0!</v>
      </c>
      <c r="BV711" s="391" t="e">
        <f t="shared" si="703"/>
        <v>#DIV/0!</v>
      </c>
      <c r="BW711" s="391" t="str">
        <f t="shared" si="704"/>
        <v xml:space="preserve"> </v>
      </c>
      <c r="BY711" s="388">
        <f t="shared" si="705"/>
        <v>2.6378869198587034</v>
      </c>
      <c r="BZ711" s="392">
        <f t="shared" si="706"/>
        <v>1.3255710959042104</v>
      </c>
      <c r="CA711" s="393">
        <f t="shared" si="707"/>
        <v>3932.7623342541438</v>
      </c>
      <c r="CB711" s="390">
        <f t="shared" si="708"/>
        <v>5055.6899999999996</v>
      </c>
      <c r="CC711" s="18" t="str">
        <f t="shared" si="709"/>
        <v xml:space="preserve"> </v>
      </c>
      <c r="CD711" s="418"/>
    </row>
    <row r="712" spans="1:82" s="26" customFormat="1" ht="36" customHeight="1">
      <c r="A712" s="515" t="s">
        <v>21</v>
      </c>
      <c r="B712" s="515"/>
      <c r="C712" s="140">
        <f>SUM(C709)</f>
        <v>164.9</v>
      </c>
      <c r="D712" s="415"/>
      <c r="E712" s="269"/>
      <c r="F712" s="269"/>
      <c r="G712" s="140">
        <f>SUM(G709:G711)</f>
        <v>6149771.9299999997</v>
      </c>
      <c r="H712" s="140">
        <f t="shared" ref="H712:S712" si="714">SUM(H709:H711)</f>
        <v>0</v>
      </c>
      <c r="I712" s="140">
        <f t="shared" si="714"/>
        <v>0</v>
      </c>
      <c r="J712" s="140">
        <f t="shared" si="714"/>
        <v>0</v>
      </c>
      <c r="K712" s="140">
        <f t="shared" si="714"/>
        <v>0</v>
      </c>
      <c r="L712" s="140">
        <f t="shared" si="714"/>
        <v>0</v>
      </c>
      <c r="M712" s="140">
        <f t="shared" si="714"/>
        <v>0</v>
      </c>
      <c r="N712" s="140">
        <f t="shared" si="714"/>
        <v>0</v>
      </c>
      <c r="O712" s="140">
        <f t="shared" si="714"/>
        <v>0</v>
      </c>
      <c r="P712" s="140">
        <f t="shared" si="714"/>
        <v>0</v>
      </c>
      <c r="Q712" s="140">
        <f t="shared" si="714"/>
        <v>0</v>
      </c>
      <c r="R712" s="140">
        <f t="shared" si="714"/>
        <v>0</v>
      </c>
      <c r="S712" s="140">
        <f t="shared" si="714"/>
        <v>0</v>
      </c>
      <c r="T712" s="163">
        <f>SUM(T709:T711)</f>
        <v>0</v>
      </c>
      <c r="U712" s="140">
        <f>SUM(U709:U711)</f>
        <v>0</v>
      </c>
      <c r="V712" s="269" t="s">
        <v>388</v>
      </c>
      <c r="W712" s="140">
        <f>SUM(W709:W711)</f>
        <v>1549.6</v>
      </c>
      <c r="X712" s="140">
        <f>SUM(X709:X711)</f>
        <v>5895045.5600000005</v>
      </c>
      <c r="Y712" s="140">
        <f>SUM(Y709:Y711)</f>
        <v>0</v>
      </c>
      <c r="Z712" s="140">
        <f t="shared" ref="Z712:AL712" si="715">SUM(Z709:Z711)</f>
        <v>0</v>
      </c>
      <c r="AA712" s="140">
        <f t="shared" si="715"/>
        <v>0</v>
      </c>
      <c r="AB712" s="140">
        <f t="shared" si="715"/>
        <v>0</v>
      </c>
      <c r="AC712" s="140">
        <f t="shared" si="715"/>
        <v>0</v>
      </c>
      <c r="AD712" s="140">
        <f t="shared" si="715"/>
        <v>0</v>
      </c>
      <c r="AE712" s="140">
        <f t="shared" si="715"/>
        <v>0</v>
      </c>
      <c r="AF712" s="140">
        <f t="shared" si="715"/>
        <v>0</v>
      </c>
      <c r="AG712" s="140">
        <f t="shared" si="715"/>
        <v>0</v>
      </c>
      <c r="AH712" s="140">
        <f t="shared" si="715"/>
        <v>0</v>
      </c>
      <c r="AI712" s="140">
        <f t="shared" si="715"/>
        <v>0</v>
      </c>
      <c r="AJ712" s="140">
        <f t="shared" si="715"/>
        <v>169256.94</v>
      </c>
      <c r="AK712" s="140">
        <f t="shared" si="715"/>
        <v>85469.43</v>
      </c>
      <c r="AL712" s="140">
        <f t="shared" si="715"/>
        <v>0</v>
      </c>
      <c r="AN712" s="390">
        <f>I712/'Приложение 1.1'!I710</f>
        <v>0</v>
      </c>
      <c r="AO712" s="390" t="e">
        <f t="shared" si="681"/>
        <v>#DIV/0!</v>
      </c>
      <c r="AP712" s="390" t="e">
        <f t="shared" si="682"/>
        <v>#DIV/0!</v>
      </c>
      <c r="AQ712" s="390" t="e">
        <f t="shared" si="683"/>
        <v>#DIV/0!</v>
      </c>
      <c r="AR712" s="390" t="e">
        <f t="shared" si="684"/>
        <v>#DIV/0!</v>
      </c>
      <c r="AS712" s="390" t="e">
        <f t="shared" si="685"/>
        <v>#DIV/0!</v>
      </c>
      <c r="AT712" s="390" t="e">
        <f t="shared" si="686"/>
        <v>#DIV/0!</v>
      </c>
      <c r="AU712" s="390">
        <f t="shared" si="687"/>
        <v>3804.2369385647917</v>
      </c>
      <c r="AV712" s="390" t="e">
        <f t="shared" si="688"/>
        <v>#DIV/0!</v>
      </c>
      <c r="AW712" s="390" t="e">
        <f t="shared" si="689"/>
        <v>#DIV/0!</v>
      </c>
      <c r="AX712" s="390" t="e">
        <f t="shared" si="690"/>
        <v>#DIV/0!</v>
      </c>
      <c r="AY712" s="390">
        <f>AI712/'Приложение 1.1'!J710</f>
        <v>0</v>
      </c>
      <c r="AZ712" s="390">
        <v>766.59</v>
      </c>
      <c r="BA712" s="390">
        <v>2173.62</v>
      </c>
      <c r="BB712" s="390">
        <v>891.36</v>
      </c>
      <c r="BC712" s="390">
        <v>860.72</v>
      </c>
      <c r="BD712" s="390">
        <v>1699.83</v>
      </c>
      <c r="BE712" s="390">
        <v>1134.04</v>
      </c>
      <c r="BF712" s="390">
        <v>2338035</v>
      </c>
      <c r="BG712" s="390">
        <f t="shared" si="691"/>
        <v>4644</v>
      </c>
      <c r="BH712" s="390">
        <v>9186</v>
      </c>
      <c r="BI712" s="390">
        <v>3559.09</v>
      </c>
      <c r="BJ712" s="390">
        <v>6295.55</v>
      </c>
      <c r="BK712" s="390">
        <f t="shared" si="692"/>
        <v>934101.09</v>
      </c>
      <c r="BL712" s="391" t="str">
        <f t="shared" si="693"/>
        <v xml:space="preserve"> </v>
      </c>
      <c r="BM712" s="391" t="e">
        <f t="shared" si="694"/>
        <v>#DIV/0!</v>
      </c>
      <c r="BN712" s="391" t="e">
        <f t="shared" si="695"/>
        <v>#DIV/0!</v>
      </c>
      <c r="BO712" s="391" t="e">
        <f t="shared" si="696"/>
        <v>#DIV/0!</v>
      </c>
      <c r="BP712" s="391" t="e">
        <f t="shared" si="697"/>
        <v>#DIV/0!</v>
      </c>
      <c r="BQ712" s="391" t="e">
        <f t="shared" si="698"/>
        <v>#DIV/0!</v>
      </c>
      <c r="BR712" s="391" t="e">
        <f t="shared" si="699"/>
        <v>#DIV/0!</v>
      </c>
      <c r="BS712" s="391" t="str">
        <f t="shared" si="700"/>
        <v xml:space="preserve"> </v>
      </c>
      <c r="BT712" s="391" t="e">
        <f t="shared" si="701"/>
        <v>#DIV/0!</v>
      </c>
      <c r="BU712" s="391" t="e">
        <f t="shared" si="702"/>
        <v>#DIV/0!</v>
      </c>
      <c r="BV712" s="391" t="e">
        <f t="shared" si="703"/>
        <v>#DIV/0!</v>
      </c>
      <c r="BW712" s="391" t="str">
        <f t="shared" si="704"/>
        <v xml:space="preserve"> </v>
      </c>
      <c r="BY712" s="388">
        <f t="shared" si="705"/>
        <v>2.7522474317189842</v>
      </c>
      <c r="BZ712" s="392">
        <f t="shared" si="706"/>
        <v>1.3897983693193643</v>
      </c>
      <c r="CA712" s="393">
        <f t="shared" si="707"/>
        <v>3968.6189532782655</v>
      </c>
      <c r="CB712" s="390">
        <f t="shared" si="708"/>
        <v>4852.9799999999996</v>
      </c>
      <c r="CC712" s="18" t="str">
        <f t="shared" si="709"/>
        <v xml:space="preserve"> </v>
      </c>
    </row>
    <row r="713" spans="1:82" s="26" customFormat="1" ht="11.25" customHeight="1">
      <c r="A713" s="443" t="s">
        <v>450</v>
      </c>
      <c r="B713" s="444"/>
      <c r="C713" s="444"/>
      <c r="D713" s="444"/>
      <c r="E713" s="444"/>
      <c r="F713" s="444"/>
      <c r="G713" s="444"/>
      <c r="H713" s="444"/>
      <c r="I713" s="444"/>
      <c r="J713" s="444"/>
      <c r="K713" s="444"/>
      <c r="L713" s="444"/>
      <c r="M713" s="444"/>
      <c r="N713" s="444"/>
      <c r="O713" s="444"/>
      <c r="P713" s="444"/>
      <c r="Q713" s="444"/>
      <c r="R713" s="444"/>
      <c r="S713" s="444"/>
      <c r="T713" s="444"/>
      <c r="U713" s="444"/>
      <c r="V713" s="444"/>
      <c r="W713" s="444"/>
      <c r="X713" s="444"/>
      <c r="Y713" s="444"/>
      <c r="Z713" s="444"/>
      <c r="AA713" s="444"/>
      <c r="AB713" s="444"/>
      <c r="AC713" s="444"/>
      <c r="AD713" s="444"/>
      <c r="AE713" s="444"/>
      <c r="AF713" s="444"/>
      <c r="AG713" s="444"/>
      <c r="AH713" s="444"/>
      <c r="AI713" s="444"/>
      <c r="AJ713" s="444"/>
      <c r="AK713" s="444"/>
      <c r="AL713" s="445"/>
      <c r="AN713" s="390" t="e">
        <f>I713/'Приложение 1.1'!I711</f>
        <v>#DIV/0!</v>
      </c>
      <c r="AO713" s="390" t="e">
        <f t="shared" si="681"/>
        <v>#DIV/0!</v>
      </c>
      <c r="AP713" s="390" t="e">
        <f t="shared" si="682"/>
        <v>#DIV/0!</v>
      </c>
      <c r="AQ713" s="390" t="e">
        <f t="shared" si="683"/>
        <v>#DIV/0!</v>
      </c>
      <c r="AR713" s="390" t="e">
        <f t="shared" si="684"/>
        <v>#DIV/0!</v>
      </c>
      <c r="AS713" s="390" t="e">
        <f t="shared" si="685"/>
        <v>#DIV/0!</v>
      </c>
      <c r="AT713" s="390" t="e">
        <f t="shared" si="686"/>
        <v>#DIV/0!</v>
      </c>
      <c r="AU713" s="390" t="e">
        <f t="shared" si="687"/>
        <v>#DIV/0!</v>
      </c>
      <c r="AV713" s="390" t="e">
        <f t="shared" si="688"/>
        <v>#DIV/0!</v>
      </c>
      <c r="AW713" s="390" t="e">
        <f t="shared" si="689"/>
        <v>#DIV/0!</v>
      </c>
      <c r="AX713" s="390" t="e">
        <f t="shared" si="690"/>
        <v>#DIV/0!</v>
      </c>
      <c r="AY713" s="390" t="e">
        <f>AI713/'Приложение 1.1'!J711</f>
        <v>#DIV/0!</v>
      </c>
      <c r="AZ713" s="390">
        <v>766.59</v>
      </c>
      <c r="BA713" s="390">
        <v>2173.62</v>
      </c>
      <c r="BB713" s="390">
        <v>891.36</v>
      </c>
      <c r="BC713" s="390">
        <v>860.72</v>
      </c>
      <c r="BD713" s="390">
        <v>1699.83</v>
      </c>
      <c r="BE713" s="390">
        <v>1134.04</v>
      </c>
      <c r="BF713" s="390">
        <v>2338035</v>
      </c>
      <c r="BG713" s="390">
        <f t="shared" si="691"/>
        <v>4644</v>
      </c>
      <c r="BH713" s="390">
        <v>9186</v>
      </c>
      <c r="BI713" s="390">
        <v>3559.09</v>
      </c>
      <c r="BJ713" s="390">
        <v>6295.55</v>
      </c>
      <c r="BK713" s="390">
        <f t="shared" si="692"/>
        <v>934101.09</v>
      </c>
      <c r="BL713" s="391" t="e">
        <f t="shared" si="693"/>
        <v>#DIV/0!</v>
      </c>
      <c r="BM713" s="391" t="e">
        <f t="shared" si="694"/>
        <v>#DIV/0!</v>
      </c>
      <c r="BN713" s="391" t="e">
        <f t="shared" si="695"/>
        <v>#DIV/0!</v>
      </c>
      <c r="BO713" s="391" t="e">
        <f t="shared" si="696"/>
        <v>#DIV/0!</v>
      </c>
      <c r="BP713" s="391" t="e">
        <f t="shared" si="697"/>
        <v>#DIV/0!</v>
      </c>
      <c r="BQ713" s="391" t="e">
        <f t="shared" si="698"/>
        <v>#DIV/0!</v>
      </c>
      <c r="BR713" s="391" t="e">
        <f t="shared" si="699"/>
        <v>#DIV/0!</v>
      </c>
      <c r="BS713" s="391" t="e">
        <f t="shared" si="700"/>
        <v>#DIV/0!</v>
      </c>
      <c r="BT713" s="391" t="e">
        <f t="shared" si="701"/>
        <v>#DIV/0!</v>
      </c>
      <c r="BU713" s="391" t="e">
        <f t="shared" si="702"/>
        <v>#DIV/0!</v>
      </c>
      <c r="BV713" s="391" t="e">
        <f t="shared" si="703"/>
        <v>#DIV/0!</v>
      </c>
      <c r="BW713" s="391" t="e">
        <f t="shared" si="704"/>
        <v>#DIV/0!</v>
      </c>
      <c r="BY713" s="388" t="e">
        <f t="shared" si="705"/>
        <v>#DIV/0!</v>
      </c>
      <c r="BZ713" s="392" t="e">
        <f t="shared" si="706"/>
        <v>#DIV/0!</v>
      </c>
      <c r="CA713" s="393" t="e">
        <f t="shared" si="707"/>
        <v>#DIV/0!</v>
      </c>
      <c r="CB713" s="390">
        <f t="shared" si="708"/>
        <v>4852.9799999999996</v>
      </c>
      <c r="CC713" s="18" t="e">
        <f t="shared" si="709"/>
        <v>#DIV/0!</v>
      </c>
    </row>
    <row r="714" spans="1:82" s="26" customFormat="1" ht="9" customHeight="1">
      <c r="A714" s="368">
        <v>277</v>
      </c>
      <c r="B714" s="129" t="s">
        <v>1032</v>
      </c>
      <c r="C714" s="361">
        <v>875.6</v>
      </c>
      <c r="D714" s="396"/>
      <c r="E714" s="361"/>
      <c r="F714" s="361"/>
      <c r="G714" s="184">
        <f>ROUND(AH714+AJ714+AK714,2)</f>
        <v>4282702.7300000004</v>
      </c>
      <c r="H714" s="361">
        <f>I714+K714+M714+O714+Q714+S714</f>
        <v>0</v>
      </c>
      <c r="I714" s="190">
        <v>0</v>
      </c>
      <c r="J714" s="190">
        <v>0</v>
      </c>
      <c r="K714" s="190">
        <v>0</v>
      </c>
      <c r="L714" s="190">
        <v>0</v>
      </c>
      <c r="M714" s="190">
        <v>0</v>
      </c>
      <c r="N714" s="361">
        <v>0</v>
      </c>
      <c r="O714" s="361">
        <v>0</v>
      </c>
      <c r="P714" s="361">
        <v>0</v>
      </c>
      <c r="Q714" s="361">
        <v>0</v>
      </c>
      <c r="R714" s="361">
        <v>0</v>
      </c>
      <c r="S714" s="361">
        <v>0</v>
      </c>
      <c r="T714" s="103">
        <v>0</v>
      </c>
      <c r="U714" s="361">
        <v>0</v>
      </c>
      <c r="V714" s="269"/>
      <c r="W714" s="380">
        <v>0</v>
      </c>
      <c r="X714" s="361">
        <v>0</v>
      </c>
      <c r="Y714" s="380">
        <v>0</v>
      </c>
      <c r="Z714" s="380">
        <v>0</v>
      </c>
      <c r="AA714" s="380">
        <v>0</v>
      </c>
      <c r="AB714" s="380">
        <v>0</v>
      </c>
      <c r="AC714" s="380">
        <v>0</v>
      </c>
      <c r="AD714" s="380">
        <v>0</v>
      </c>
      <c r="AE714" s="380">
        <v>0</v>
      </c>
      <c r="AF714" s="380">
        <v>0</v>
      </c>
      <c r="AG714" s="380">
        <v>782</v>
      </c>
      <c r="AH714" s="380">
        <v>4094906</v>
      </c>
      <c r="AI714" s="380">
        <v>0</v>
      </c>
      <c r="AJ714" s="380">
        <v>128188.89</v>
      </c>
      <c r="AK714" s="380">
        <v>59607.839999999997</v>
      </c>
      <c r="AL714" s="380">
        <v>0</v>
      </c>
      <c r="AN714" s="390">
        <f>I714/'Приложение 1.1'!I712</f>
        <v>0</v>
      </c>
      <c r="AO714" s="390" t="e">
        <f t="shared" si="681"/>
        <v>#DIV/0!</v>
      </c>
      <c r="AP714" s="390" t="e">
        <f t="shared" si="682"/>
        <v>#DIV/0!</v>
      </c>
      <c r="AQ714" s="390" t="e">
        <f t="shared" si="683"/>
        <v>#DIV/0!</v>
      </c>
      <c r="AR714" s="390" t="e">
        <f t="shared" si="684"/>
        <v>#DIV/0!</v>
      </c>
      <c r="AS714" s="390" t="e">
        <f t="shared" si="685"/>
        <v>#DIV/0!</v>
      </c>
      <c r="AT714" s="390" t="e">
        <f t="shared" si="686"/>
        <v>#DIV/0!</v>
      </c>
      <c r="AU714" s="390" t="e">
        <f t="shared" si="687"/>
        <v>#DIV/0!</v>
      </c>
      <c r="AV714" s="390" t="e">
        <f t="shared" si="688"/>
        <v>#DIV/0!</v>
      </c>
      <c r="AW714" s="390" t="e">
        <f t="shared" si="689"/>
        <v>#DIV/0!</v>
      </c>
      <c r="AX714" s="390">
        <f t="shared" si="690"/>
        <v>5236.4526854219948</v>
      </c>
      <c r="AY714" s="390">
        <f>AI714/'Приложение 1.1'!J712</f>
        <v>0</v>
      </c>
      <c r="AZ714" s="390">
        <v>766.59</v>
      </c>
      <c r="BA714" s="390">
        <v>2173.62</v>
      </c>
      <c r="BB714" s="390">
        <v>891.36</v>
      </c>
      <c r="BC714" s="390">
        <v>860.72</v>
      </c>
      <c r="BD714" s="390">
        <v>1699.83</v>
      </c>
      <c r="BE714" s="390">
        <v>1134.04</v>
      </c>
      <c r="BF714" s="390">
        <v>2338035</v>
      </c>
      <c r="BG714" s="390">
        <f t="shared" si="691"/>
        <v>4644</v>
      </c>
      <c r="BH714" s="390">
        <v>9186</v>
      </c>
      <c r="BI714" s="390">
        <v>3559.09</v>
      </c>
      <c r="BJ714" s="390">
        <v>6295.55</v>
      </c>
      <c r="BK714" s="390">
        <f t="shared" si="692"/>
        <v>934101.09</v>
      </c>
      <c r="BL714" s="391" t="str">
        <f t="shared" si="693"/>
        <v xml:space="preserve"> </v>
      </c>
      <c r="BM714" s="391" t="e">
        <f t="shared" si="694"/>
        <v>#DIV/0!</v>
      </c>
      <c r="BN714" s="391" t="e">
        <f t="shared" si="695"/>
        <v>#DIV/0!</v>
      </c>
      <c r="BO714" s="391" t="e">
        <f t="shared" si="696"/>
        <v>#DIV/0!</v>
      </c>
      <c r="BP714" s="391" t="e">
        <f t="shared" si="697"/>
        <v>#DIV/0!</v>
      </c>
      <c r="BQ714" s="391" t="e">
        <f t="shared" si="698"/>
        <v>#DIV/0!</v>
      </c>
      <c r="BR714" s="391" t="e">
        <f t="shared" si="699"/>
        <v>#DIV/0!</v>
      </c>
      <c r="BS714" s="391" t="e">
        <f t="shared" si="700"/>
        <v>#DIV/0!</v>
      </c>
      <c r="BT714" s="391" t="e">
        <f t="shared" si="701"/>
        <v>#DIV/0!</v>
      </c>
      <c r="BU714" s="391" t="e">
        <f t="shared" si="702"/>
        <v>#DIV/0!</v>
      </c>
      <c r="BV714" s="391" t="str">
        <f t="shared" si="703"/>
        <v xml:space="preserve"> </v>
      </c>
      <c r="BW714" s="391" t="str">
        <f t="shared" si="704"/>
        <v xml:space="preserve"> </v>
      </c>
      <c r="BY714" s="388">
        <f t="shared" si="705"/>
        <v>2.9931773947803277</v>
      </c>
      <c r="BZ714" s="392">
        <f t="shared" si="706"/>
        <v>1.3918276321737602</v>
      </c>
      <c r="CA714" s="393" t="e">
        <f t="shared" si="707"/>
        <v>#DIV/0!</v>
      </c>
      <c r="CB714" s="390">
        <f t="shared" si="708"/>
        <v>4852.9799999999996</v>
      </c>
      <c r="CC714" s="18" t="e">
        <f t="shared" si="709"/>
        <v>#DIV/0!</v>
      </c>
      <c r="CD714" s="418"/>
    </row>
    <row r="715" spans="1:82" s="26" customFormat="1" ht="35.25" customHeight="1">
      <c r="A715" s="514" t="s">
        <v>435</v>
      </c>
      <c r="B715" s="514"/>
      <c r="C715" s="361">
        <f>SUM(C714)</f>
        <v>875.6</v>
      </c>
      <c r="D715" s="275"/>
      <c r="E715" s="269"/>
      <c r="F715" s="269"/>
      <c r="G715" s="361">
        <f>SUM(G714)</f>
        <v>4282702.7300000004</v>
      </c>
      <c r="H715" s="361">
        <f t="shared" ref="H715:AL715" si="716">SUM(H714)</f>
        <v>0</v>
      </c>
      <c r="I715" s="361">
        <f t="shared" si="716"/>
        <v>0</v>
      </c>
      <c r="J715" s="361">
        <f t="shared" si="716"/>
        <v>0</v>
      </c>
      <c r="K715" s="361">
        <f t="shared" si="716"/>
        <v>0</v>
      </c>
      <c r="L715" s="361">
        <f t="shared" si="716"/>
        <v>0</v>
      </c>
      <c r="M715" s="361">
        <f t="shared" si="716"/>
        <v>0</v>
      </c>
      <c r="N715" s="361">
        <f t="shared" si="716"/>
        <v>0</v>
      </c>
      <c r="O715" s="361">
        <f t="shared" si="716"/>
        <v>0</v>
      </c>
      <c r="P715" s="361">
        <f t="shared" si="716"/>
        <v>0</v>
      </c>
      <c r="Q715" s="361">
        <f t="shared" si="716"/>
        <v>0</v>
      </c>
      <c r="R715" s="361">
        <f t="shared" si="716"/>
        <v>0</v>
      </c>
      <c r="S715" s="361">
        <f t="shared" si="716"/>
        <v>0</v>
      </c>
      <c r="T715" s="103">
        <f t="shared" si="716"/>
        <v>0</v>
      </c>
      <c r="U715" s="361">
        <f t="shared" si="716"/>
        <v>0</v>
      </c>
      <c r="V715" s="269" t="s">
        <v>388</v>
      </c>
      <c r="W715" s="361">
        <f t="shared" si="716"/>
        <v>0</v>
      </c>
      <c r="X715" s="361">
        <f t="shared" si="716"/>
        <v>0</v>
      </c>
      <c r="Y715" s="361">
        <f t="shared" si="716"/>
        <v>0</v>
      </c>
      <c r="Z715" s="361">
        <f t="shared" si="716"/>
        <v>0</v>
      </c>
      <c r="AA715" s="361">
        <f t="shared" si="716"/>
        <v>0</v>
      </c>
      <c r="AB715" s="361">
        <f t="shared" si="716"/>
        <v>0</v>
      </c>
      <c r="AC715" s="361">
        <f t="shared" si="716"/>
        <v>0</v>
      </c>
      <c r="AD715" s="361">
        <f t="shared" si="716"/>
        <v>0</v>
      </c>
      <c r="AE715" s="361">
        <f t="shared" si="716"/>
        <v>0</v>
      </c>
      <c r="AF715" s="361">
        <f t="shared" si="716"/>
        <v>0</v>
      </c>
      <c r="AG715" s="361">
        <f t="shared" si="716"/>
        <v>782</v>
      </c>
      <c r="AH715" s="361">
        <f>SUM(AH714)</f>
        <v>4094906</v>
      </c>
      <c r="AI715" s="361">
        <f t="shared" si="716"/>
        <v>0</v>
      </c>
      <c r="AJ715" s="361">
        <f t="shared" si="716"/>
        <v>128188.89</v>
      </c>
      <c r="AK715" s="361">
        <f t="shared" si="716"/>
        <v>59607.839999999997</v>
      </c>
      <c r="AL715" s="361">
        <f t="shared" si="716"/>
        <v>0</v>
      </c>
      <c r="AN715" s="390">
        <f>I715/'Приложение 1.1'!I713</f>
        <v>0</v>
      </c>
      <c r="AO715" s="390" t="e">
        <f t="shared" si="681"/>
        <v>#DIV/0!</v>
      </c>
      <c r="AP715" s="390" t="e">
        <f t="shared" si="682"/>
        <v>#DIV/0!</v>
      </c>
      <c r="AQ715" s="390" t="e">
        <f t="shared" si="683"/>
        <v>#DIV/0!</v>
      </c>
      <c r="AR715" s="390" t="e">
        <f t="shared" si="684"/>
        <v>#DIV/0!</v>
      </c>
      <c r="AS715" s="390" t="e">
        <f t="shared" si="685"/>
        <v>#DIV/0!</v>
      </c>
      <c r="AT715" s="390" t="e">
        <f t="shared" si="686"/>
        <v>#DIV/0!</v>
      </c>
      <c r="AU715" s="390" t="e">
        <f t="shared" si="687"/>
        <v>#DIV/0!</v>
      </c>
      <c r="AV715" s="390" t="e">
        <f t="shared" si="688"/>
        <v>#DIV/0!</v>
      </c>
      <c r="AW715" s="390" t="e">
        <f t="shared" si="689"/>
        <v>#DIV/0!</v>
      </c>
      <c r="AX715" s="390">
        <f t="shared" si="690"/>
        <v>5236.4526854219948</v>
      </c>
      <c r="AY715" s="390">
        <f>AI715/'Приложение 1.1'!J713</f>
        <v>0</v>
      </c>
      <c r="AZ715" s="390">
        <v>766.59</v>
      </c>
      <c r="BA715" s="390">
        <v>2173.62</v>
      </c>
      <c r="BB715" s="390">
        <v>891.36</v>
      </c>
      <c r="BC715" s="390">
        <v>860.72</v>
      </c>
      <c r="BD715" s="390">
        <v>1699.83</v>
      </c>
      <c r="BE715" s="390">
        <v>1134.04</v>
      </c>
      <c r="BF715" s="390">
        <v>2338035</v>
      </c>
      <c r="BG715" s="390">
        <f t="shared" si="691"/>
        <v>4644</v>
      </c>
      <c r="BH715" s="390">
        <v>9186</v>
      </c>
      <c r="BI715" s="390">
        <v>3559.09</v>
      </c>
      <c r="BJ715" s="390">
        <v>6295.55</v>
      </c>
      <c r="BK715" s="390">
        <f t="shared" si="692"/>
        <v>934101.09</v>
      </c>
      <c r="BL715" s="391" t="str">
        <f t="shared" si="693"/>
        <v xml:space="preserve"> </v>
      </c>
      <c r="BM715" s="391" t="e">
        <f t="shared" si="694"/>
        <v>#DIV/0!</v>
      </c>
      <c r="BN715" s="391" t="e">
        <f t="shared" si="695"/>
        <v>#DIV/0!</v>
      </c>
      <c r="BO715" s="391" t="e">
        <f t="shared" si="696"/>
        <v>#DIV/0!</v>
      </c>
      <c r="BP715" s="391" t="e">
        <f t="shared" si="697"/>
        <v>#DIV/0!</v>
      </c>
      <c r="BQ715" s="391" t="e">
        <f t="shared" si="698"/>
        <v>#DIV/0!</v>
      </c>
      <c r="BR715" s="391" t="e">
        <f t="shared" si="699"/>
        <v>#DIV/0!</v>
      </c>
      <c r="BS715" s="391" t="e">
        <f t="shared" si="700"/>
        <v>#DIV/0!</v>
      </c>
      <c r="BT715" s="391" t="e">
        <f t="shared" si="701"/>
        <v>#DIV/0!</v>
      </c>
      <c r="BU715" s="391" t="e">
        <f t="shared" si="702"/>
        <v>#DIV/0!</v>
      </c>
      <c r="BV715" s="391" t="str">
        <f t="shared" si="703"/>
        <v xml:space="preserve"> </v>
      </c>
      <c r="BW715" s="391" t="str">
        <f t="shared" si="704"/>
        <v xml:space="preserve"> </v>
      </c>
      <c r="BY715" s="388">
        <f t="shared" si="705"/>
        <v>2.9931773947803277</v>
      </c>
      <c r="BZ715" s="392">
        <f t="shared" si="706"/>
        <v>1.3918276321737602</v>
      </c>
      <c r="CA715" s="393" t="e">
        <f t="shared" si="707"/>
        <v>#DIV/0!</v>
      </c>
      <c r="CB715" s="390">
        <f t="shared" si="708"/>
        <v>4852.9799999999996</v>
      </c>
      <c r="CC715" s="18" t="e">
        <f t="shared" si="709"/>
        <v>#DIV/0!</v>
      </c>
    </row>
    <row r="716" spans="1:82" s="26" customFormat="1" ht="13.5" customHeight="1">
      <c r="A716" s="443" t="s">
        <v>426</v>
      </c>
      <c r="B716" s="444"/>
      <c r="C716" s="444"/>
      <c r="D716" s="444"/>
      <c r="E716" s="444"/>
      <c r="F716" s="444"/>
      <c r="G716" s="444"/>
      <c r="H716" s="444"/>
      <c r="I716" s="444"/>
      <c r="J716" s="444"/>
      <c r="K716" s="444"/>
      <c r="L716" s="444"/>
      <c r="M716" s="444"/>
      <c r="N716" s="444"/>
      <c r="O716" s="444"/>
      <c r="P716" s="444"/>
      <c r="Q716" s="444"/>
      <c r="R716" s="444"/>
      <c r="S716" s="444"/>
      <c r="T716" s="444"/>
      <c r="U716" s="444"/>
      <c r="V716" s="444"/>
      <c r="W716" s="444"/>
      <c r="X716" s="444"/>
      <c r="Y716" s="444"/>
      <c r="Z716" s="444"/>
      <c r="AA716" s="444"/>
      <c r="AB716" s="444"/>
      <c r="AC716" s="444"/>
      <c r="AD716" s="444"/>
      <c r="AE716" s="444"/>
      <c r="AF716" s="444"/>
      <c r="AG716" s="444"/>
      <c r="AH716" s="444"/>
      <c r="AI716" s="444"/>
      <c r="AJ716" s="444"/>
      <c r="AK716" s="444"/>
      <c r="AL716" s="445"/>
      <c r="AN716" s="390" t="e">
        <f>I716/'Приложение 1.1'!I714</f>
        <v>#DIV/0!</v>
      </c>
      <c r="AO716" s="390" t="e">
        <f t="shared" si="681"/>
        <v>#DIV/0!</v>
      </c>
      <c r="AP716" s="390" t="e">
        <f t="shared" si="682"/>
        <v>#DIV/0!</v>
      </c>
      <c r="AQ716" s="390" t="e">
        <f t="shared" si="683"/>
        <v>#DIV/0!</v>
      </c>
      <c r="AR716" s="390" t="e">
        <f t="shared" si="684"/>
        <v>#DIV/0!</v>
      </c>
      <c r="AS716" s="390" t="e">
        <f t="shared" si="685"/>
        <v>#DIV/0!</v>
      </c>
      <c r="AT716" s="390" t="e">
        <f t="shared" si="686"/>
        <v>#DIV/0!</v>
      </c>
      <c r="AU716" s="390" t="e">
        <f t="shared" si="687"/>
        <v>#DIV/0!</v>
      </c>
      <c r="AV716" s="390" t="e">
        <f t="shared" si="688"/>
        <v>#DIV/0!</v>
      </c>
      <c r="AW716" s="390" t="e">
        <f t="shared" si="689"/>
        <v>#DIV/0!</v>
      </c>
      <c r="AX716" s="390" t="e">
        <f t="shared" si="690"/>
        <v>#DIV/0!</v>
      </c>
      <c r="AY716" s="390" t="e">
        <f>AI716/'Приложение 1.1'!J714</f>
        <v>#DIV/0!</v>
      </c>
      <c r="AZ716" s="390">
        <v>766.59</v>
      </c>
      <c r="BA716" s="390">
        <v>2173.62</v>
      </c>
      <c r="BB716" s="390">
        <v>891.36</v>
      </c>
      <c r="BC716" s="390">
        <v>860.72</v>
      </c>
      <c r="BD716" s="390">
        <v>1699.83</v>
      </c>
      <c r="BE716" s="390">
        <v>1134.04</v>
      </c>
      <c r="BF716" s="390">
        <v>2338035</v>
      </c>
      <c r="BG716" s="390">
        <f t="shared" si="691"/>
        <v>4644</v>
      </c>
      <c r="BH716" s="390">
        <v>9186</v>
      </c>
      <c r="BI716" s="390">
        <v>3559.09</v>
      </c>
      <c r="BJ716" s="390">
        <v>6295.55</v>
      </c>
      <c r="BK716" s="390">
        <f t="shared" si="692"/>
        <v>934101.09</v>
      </c>
      <c r="BL716" s="391" t="e">
        <f t="shared" si="693"/>
        <v>#DIV/0!</v>
      </c>
      <c r="BM716" s="391" t="e">
        <f t="shared" si="694"/>
        <v>#DIV/0!</v>
      </c>
      <c r="BN716" s="391" t="e">
        <f t="shared" si="695"/>
        <v>#DIV/0!</v>
      </c>
      <c r="BO716" s="391" t="e">
        <f t="shared" si="696"/>
        <v>#DIV/0!</v>
      </c>
      <c r="BP716" s="391" t="e">
        <f t="shared" si="697"/>
        <v>#DIV/0!</v>
      </c>
      <c r="BQ716" s="391" t="e">
        <f t="shared" si="698"/>
        <v>#DIV/0!</v>
      </c>
      <c r="BR716" s="391" t="e">
        <f t="shared" si="699"/>
        <v>#DIV/0!</v>
      </c>
      <c r="BS716" s="391" t="e">
        <f t="shared" si="700"/>
        <v>#DIV/0!</v>
      </c>
      <c r="BT716" s="391" t="e">
        <f t="shared" si="701"/>
        <v>#DIV/0!</v>
      </c>
      <c r="BU716" s="391" t="e">
        <f t="shared" si="702"/>
        <v>#DIV/0!</v>
      </c>
      <c r="BV716" s="391" t="e">
        <f t="shared" si="703"/>
        <v>#DIV/0!</v>
      </c>
      <c r="BW716" s="391" t="e">
        <f t="shared" si="704"/>
        <v>#DIV/0!</v>
      </c>
      <c r="BY716" s="388" t="e">
        <f t="shared" si="705"/>
        <v>#DIV/0!</v>
      </c>
      <c r="BZ716" s="392" t="e">
        <f t="shared" si="706"/>
        <v>#DIV/0!</v>
      </c>
      <c r="CA716" s="393" t="e">
        <f t="shared" si="707"/>
        <v>#DIV/0!</v>
      </c>
      <c r="CB716" s="390">
        <f t="shared" si="708"/>
        <v>4852.9799999999996</v>
      </c>
      <c r="CC716" s="18" t="e">
        <f t="shared" si="709"/>
        <v>#DIV/0!</v>
      </c>
    </row>
    <row r="717" spans="1:82" s="26" customFormat="1" ht="9" customHeight="1">
      <c r="A717" s="368">
        <v>278</v>
      </c>
      <c r="B717" s="129" t="s">
        <v>933</v>
      </c>
      <c r="C717" s="361">
        <v>1477.42</v>
      </c>
      <c r="D717" s="396"/>
      <c r="E717" s="361"/>
      <c r="F717" s="361"/>
      <c r="G717" s="184">
        <f>ROUND(X717+AJ717+AK717,2)</f>
        <v>3304724.6</v>
      </c>
      <c r="H717" s="361">
        <f>I717+K717+M717+O717+Q717+S717</f>
        <v>0</v>
      </c>
      <c r="I717" s="190">
        <v>0</v>
      </c>
      <c r="J717" s="190">
        <v>0</v>
      </c>
      <c r="K717" s="190">
        <v>0</v>
      </c>
      <c r="L717" s="190">
        <v>0</v>
      </c>
      <c r="M717" s="190">
        <v>0</v>
      </c>
      <c r="N717" s="361">
        <v>0</v>
      </c>
      <c r="O717" s="361">
        <v>0</v>
      </c>
      <c r="P717" s="361">
        <v>0</v>
      </c>
      <c r="Q717" s="361">
        <v>0</v>
      </c>
      <c r="R717" s="361">
        <v>0</v>
      </c>
      <c r="S717" s="361">
        <v>0</v>
      </c>
      <c r="T717" s="103">
        <v>0</v>
      </c>
      <c r="U717" s="361">
        <v>0</v>
      </c>
      <c r="V717" s="269" t="s">
        <v>976</v>
      </c>
      <c r="W717" s="18">
        <v>780.8</v>
      </c>
      <c r="X717" s="361">
        <v>3146110</v>
      </c>
      <c r="Y717" s="380">
        <v>0</v>
      </c>
      <c r="Z717" s="380">
        <v>0</v>
      </c>
      <c r="AA717" s="380">
        <v>0</v>
      </c>
      <c r="AB717" s="380">
        <v>0</v>
      </c>
      <c r="AC717" s="380">
        <v>0</v>
      </c>
      <c r="AD717" s="380">
        <v>0</v>
      </c>
      <c r="AE717" s="380">
        <v>0</v>
      </c>
      <c r="AF717" s="380">
        <v>0</v>
      </c>
      <c r="AG717" s="380">
        <v>0</v>
      </c>
      <c r="AH717" s="380">
        <v>0</v>
      </c>
      <c r="AI717" s="380">
        <v>0</v>
      </c>
      <c r="AJ717" s="380">
        <v>105743.07</v>
      </c>
      <c r="AK717" s="380">
        <v>52871.53</v>
      </c>
      <c r="AL717" s="380">
        <v>0</v>
      </c>
      <c r="AN717" s="390">
        <f>I717/'Приложение 1.1'!I715</f>
        <v>0</v>
      </c>
      <c r="AO717" s="390" t="e">
        <f t="shared" si="681"/>
        <v>#DIV/0!</v>
      </c>
      <c r="AP717" s="390" t="e">
        <f t="shared" si="682"/>
        <v>#DIV/0!</v>
      </c>
      <c r="AQ717" s="390" t="e">
        <f t="shared" si="683"/>
        <v>#DIV/0!</v>
      </c>
      <c r="AR717" s="390" t="e">
        <f t="shared" si="684"/>
        <v>#DIV/0!</v>
      </c>
      <c r="AS717" s="390" t="e">
        <f t="shared" si="685"/>
        <v>#DIV/0!</v>
      </c>
      <c r="AT717" s="390" t="e">
        <f t="shared" si="686"/>
        <v>#DIV/0!</v>
      </c>
      <c r="AU717" s="390">
        <f t="shared" si="687"/>
        <v>4029.3417008196725</v>
      </c>
      <c r="AV717" s="390" t="e">
        <f t="shared" si="688"/>
        <v>#DIV/0!</v>
      </c>
      <c r="AW717" s="390" t="e">
        <f t="shared" si="689"/>
        <v>#DIV/0!</v>
      </c>
      <c r="AX717" s="390" t="e">
        <f t="shared" si="690"/>
        <v>#DIV/0!</v>
      </c>
      <c r="AY717" s="390">
        <f>AI717/'Приложение 1.1'!J715</f>
        <v>0</v>
      </c>
      <c r="AZ717" s="390">
        <v>766.59</v>
      </c>
      <c r="BA717" s="390">
        <v>2173.62</v>
      </c>
      <c r="BB717" s="390">
        <v>891.36</v>
      </c>
      <c r="BC717" s="390">
        <v>860.72</v>
      </c>
      <c r="BD717" s="390">
        <v>1699.83</v>
      </c>
      <c r="BE717" s="390">
        <v>1134.04</v>
      </c>
      <c r="BF717" s="390">
        <v>2338035</v>
      </c>
      <c r="BG717" s="390">
        <f t="shared" si="691"/>
        <v>4644</v>
      </c>
      <c r="BH717" s="390">
        <v>9186</v>
      </c>
      <c r="BI717" s="390">
        <v>3559.09</v>
      </c>
      <c r="BJ717" s="390">
        <v>6295.55</v>
      </c>
      <c r="BK717" s="390">
        <f t="shared" si="692"/>
        <v>934101.09</v>
      </c>
      <c r="BL717" s="391" t="str">
        <f t="shared" si="693"/>
        <v xml:space="preserve"> </v>
      </c>
      <c r="BM717" s="391" t="e">
        <f t="shared" si="694"/>
        <v>#DIV/0!</v>
      </c>
      <c r="BN717" s="391" t="e">
        <f t="shared" si="695"/>
        <v>#DIV/0!</v>
      </c>
      <c r="BO717" s="391" t="e">
        <f t="shared" si="696"/>
        <v>#DIV/0!</v>
      </c>
      <c r="BP717" s="391" t="e">
        <f t="shared" si="697"/>
        <v>#DIV/0!</v>
      </c>
      <c r="BQ717" s="391" t="e">
        <f t="shared" si="698"/>
        <v>#DIV/0!</v>
      </c>
      <c r="BR717" s="391" t="e">
        <f t="shared" si="699"/>
        <v>#DIV/0!</v>
      </c>
      <c r="BS717" s="391" t="str">
        <f t="shared" si="700"/>
        <v xml:space="preserve"> </v>
      </c>
      <c r="BT717" s="391" t="e">
        <f t="shared" si="701"/>
        <v>#DIV/0!</v>
      </c>
      <c r="BU717" s="391" t="e">
        <f t="shared" si="702"/>
        <v>#DIV/0!</v>
      </c>
      <c r="BV717" s="391" t="e">
        <f t="shared" si="703"/>
        <v>#DIV/0!</v>
      </c>
      <c r="BW717" s="391" t="str">
        <f t="shared" si="704"/>
        <v xml:space="preserve"> </v>
      </c>
      <c r="BY717" s="388">
        <f t="shared" si="705"/>
        <v>3.1997543759017018</v>
      </c>
      <c r="BZ717" s="392">
        <f t="shared" si="706"/>
        <v>1.5998770366523127</v>
      </c>
      <c r="CA717" s="393">
        <f t="shared" si="707"/>
        <v>4232.485399590164</v>
      </c>
      <c r="CB717" s="390">
        <f t="shared" si="708"/>
        <v>4852.9799999999996</v>
      </c>
      <c r="CC717" s="18" t="str">
        <f t="shared" si="709"/>
        <v xml:space="preserve"> </v>
      </c>
    </row>
    <row r="718" spans="1:82" s="26" customFormat="1" ht="38.25" customHeight="1">
      <c r="A718" s="514" t="s">
        <v>427</v>
      </c>
      <c r="B718" s="514"/>
      <c r="C718" s="361">
        <f>SUM(C717)</f>
        <v>1477.42</v>
      </c>
      <c r="D718" s="275"/>
      <c r="E718" s="269"/>
      <c r="F718" s="269"/>
      <c r="G718" s="361">
        <f>SUM(G717)</f>
        <v>3304724.6</v>
      </c>
      <c r="H718" s="361">
        <f t="shared" ref="H718:AL718" si="717">SUM(H717)</f>
        <v>0</v>
      </c>
      <c r="I718" s="361">
        <f t="shared" si="717"/>
        <v>0</v>
      </c>
      <c r="J718" s="361">
        <f t="shared" si="717"/>
        <v>0</v>
      </c>
      <c r="K718" s="361">
        <f t="shared" si="717"/>
        <v>0</v>
      </c>
      <c r="L718" s="361">
        <f t="shared" si="717"/>
        <v>0</v>
      </c>
      <c r="M718" s="361">
        <f t="shared" si="717"/>
        <v>0</v>
      </c>
      <c r="N718" s="361">
        <f t="shared" si="717"/>
        <v>0</v>
      </c>
      <c r="O718" s="361">
        <f t="shared" si="717"/>
        <v>0</v>
      </c>
      <c r="P718" s="361">
        <f t="shared" si="717"/>
        <v>0</v>
      </c>
      <c r="Q718" s="361">
        <f t="shared" si="717"/>
        <v>0</v>
      </c>
      <c r="R718" s="361">
        <f t="shared" si="717"/>
        <v>0</v>
      </c>
      <c r="S718" s="361">
        <f t="shared" si="717"/>
        <v>0</v>
      </c>
      <c r="T718" s="103">
        <f t="shared" si="717"/>
        <v>0</v>
      </c>
      <c r="U718" s="361">
        <f t="shared" si="717"/>
        <v>0</v>
      </c>
      <c r="V718" s="269" t="s">
        <v>388</v>
      </c>
      <c r="W718" s="361">
        <f t="shared" si="717"/>
        <v>780.8</v>
      </c>
      <c r="X718" s="361">
        <f t="shared" si="717"/>
        <v>3146110</v>
      </c>
      <c r="Y718" s="361">
        <f t="shared" si="717"/>
        <v>0</v>
      </c>
      <c r="Z718" s="361">
        <f t="shared" si="717"/>
        <v>0</v>
      </c>
      <c r="AA718" s="361">
        <f t="shared" si="717"/>
        <v>0</v>
      </c>
      <c r="AB718" s="361">
        <f t="shared" si="717"/>
        <v>0</v>
      </c>
      <c r="AC718" s="361">
        <f t="shared" si="717"/>
        <v>0</v>
      </c>
      <c r="AD718" s="361">
        <f t="shared" si="717"/>
        <v>0</v>
      </c>
      <c r="AE718" s="361">
        <f t="shared" si="717"/>
        <v>0</v>
      </c>
      <c r="AF718" s="361">
        <f t="shared" si="717"/>
        <v>0</v>
      </c>
      <c r="AG718" s="361">
        <f t="shared" si="717"/>
        <v>0</v>
      </c>
      <c r="AH718" s="361">
        <f t="shared" si="717"/>
        <v>0</v>
      </c>
      <c r="AI718" s="361">
        <f t="shared" si="717"/>
        <v>0</v>
      </c>
      <c r="AJ718" s="361">
        <f t="shared" si="717"/>
        <v>105743.07</v>
      </c>
      <c r="AK718" s="361">
        <f t="shared" si="717"/>
        <v>52871.53</v>
      </c>
      <c r="AL718" s="361">
        <f t="shared" si="717"/>
        <v>0</v>
      </c>
      <c r="AN718" s="390">
        <f>I718/'Приложение 1.1'!I716</f>
        <v>0</v>
      </c>
      <c r="AO718" s="390" t="e">
        <f t="shared" si="681"/>
        <v>#DIV/0!</v>
      </c>
      <c r="AP718" s="390" t="e">
        <f t="shared" si="682"/>
        <v>#DIV/0!</v>
      </c>
      <c r="AQ718" s="390" t="e">
        <f t="shared" si="683"/>
        <v>#DIV/0!</v>
      </c>
      <c r="AR718" s="390" t="e">
        <f t="shared" si="684"/>
        <v>#DIV/0!</v>
      </c>
      <c r="AS718" s="390" t="e">
        <f t="shared" si="685"/>
        <v>#DIV/0!</v>
      </c>
      <c r="AT718" s="390" t="e">
        <f t="shared" si="686"/>
        <v>#DIV/0!</v>
      </c>
      <c r="AU718" s="390">
        <f t="shared" si="687"/>
        <v>4029.3417008196725</v>
      </c>
      <c r="AV718" s="390" t="e">
        <f t="shared" si="688"/>
        <v>#DIV/0!</v>
      </c>
      <c r="AW718" s="390" t="e">
        <f t="shared" si="689"/>
        <v>#DIV/0!</v>
      </c>
      <c r="AX718" s="390" t="e">
        <f t="shared" si="690"/>
        <v>#DIV/0!</v>
      </c>
      <c r="AY718" s="390">
        <f>AI718/'Приложение 1.1'!J716</f>
        <v>0</v>
      </c>
      <c r="AZ718" s="390">
        <v>766.59</v>
      </c>
      <c r="BA718" s="390">
        <v>2173.62</v>
      </c>
      <c r="BB718" s="390">
        <v>891.36</v>
      </c>
      <c r="BC718" s="390">
        <v>860.72</v>
      </c>
      <c r="BD718" s="390">
        <v>1699.83</v>
      </c>
      <c r="BE718" s="390">
        <v>1134.04</v>
      </c>
      <c r="BF718" s="390">
        <v>2338035</v>
      </c>
      <c r="BG718" s="390">
        <f t="shared" si="691"/>
        <v>4644</v>
      </c>
      <c r="BH718" s="390">
        <v>9186</v>
      </c>
      <c r="BI718" s="390">
        <v>3559.09</v>
      </c>
      <c r="BJ718" s="390">
        <v>6295.55</v>
      </c>
      <c r="BK718" s="390">
        <f t="shared" si="692"/>
        <v>934101.09</v>
      </c>
      <c r="BL718" s="391" t="str">
        <f t="shared" si="693"/>
        <v xml:space="preserve"> </v>
      </c>
      <c r="BM718" s="391" t="e">
        <f t="shared" si="694"/>
        <v>#DIV/0!</v>
      </c>
      <c r="BN718" s="391" t="e">
        <f t="shared" si="695"/>
        <v>#DIV/0!</v>
      </c>
      <c r="BO718" s="391" t="e">
        <f t="shared" si="696"/>
        <v>#DIV/0!</v>
      </c>
      <c r="BP718" s="391" t="e">
        <f t="shared" si="697"/>
        <v>#DIV/0!</v>
      </c>
      <c r="BQ718" s="391" t="e">
        <f t="shared" si="698"/>
        <v>#DIV/0!</v>
      </c>
      <c r="BR718" s="391" t="e">
        <f t="shared" si="699"/>
        <v>#DIV/0!</v>
      </c>
      <c r="BS718" s="391" t="str">
        <f t="shared" si="700"/>
        <v xml:space="preserve"> </v>
      </c>
      <c r="BT718" s="391" t="e">
        <f t="shared" si="701"/>
        <v>#DIV/0!</v>
      </c>
      <c r="BU718" s="391" t="e">
        <f t="shared" si="702"/>
        <v>#DIV/0!</v>
      </c>
      <c r="BV718" s="391" t="e">
        <f t="shared" si="703"/>
        <v>#DIV/0!</v>
      </c>
      <c r="BW718" s="391" t="str">
        <f t="shared" si="704"/>
        <v xml:space="preserve"> </v>
      </c>
      <c r="BY718" s="388">
        <f t="shared" si="705"/>
        <v>3.1997543759017018</v>
      </c>
      <c r="BZ718" s="392">
        <f t="shared" si="706"/>
        <v>1.5998770366523127</v>
      </c>
      <c r="CA718" s="393">
        <f t="shared" si="707"/>
        <v>4232.485399590164</v>
      </c>
      <c r="CB718" s="390">
        <f t="shared" si="708"/>
        <v>4852.9799999999996</v>
      </c>
      <c r="CC718" s="18" t="str">
        <f t="shared" si="709"/>
        <v xml:space="preserve"> </v>
      </c>
    </row>
    <row r="719" spans="1:82" s="26" customFormat="1" ht="12.75" customHeight="1">
      <c r="A719" s="433" t="s">
        <v>29</v>
      </c>
      <c r="B719" s="434"/>
      <c r="C719" s="434"/>
      <c r="D719" s="434"/>
      <c r="E719" s="434"/>
      <c r="F719" s="434"/>
      <c r="G719" s="434"/>
      <c r="H719" s="434"/>
      <c r="I719" s="434"/>
      <c r="J719" s="434"/>
      <c r="K719" s="434"/>
      <c r="L719" s="434"/>
      <c r="M719" s="434"/>
      <c r="N719" s="434"/>
      <c r="O719" s="434"/>
      <c r="P719" s="434"/>
      <c r="Q719" s="434"/>
      <c r="R719" s="434"/>
      <c r="S719" s="434"/>
      <c r="T719" s="434"/>
      <c r="U719" s="434"/>
      <c r="V719" s="434"/>
      <c r="W719" s="434"/>
      <c r="X719" s="434"/>
      <c r="Y719" s="434"/>
      <c r="Z719" s="434"/>
      <c r="AA719" s="434"/>
      <c r="AB719" s="434"/>
      <c r="AC719" s="434"/>
      <c r="AD719" s="434"/>
      <c r="AE719" s="434"/>
      <c r="AF719" s="434"/>
      <c r="AG719" s="434"/>
      <c r="AH719" s="434"/>
      <c r="AI719" s="434"/>
      <c r="AJ719" s="434"/>
      <c r="AK719" s="434"/>
      <c r="AL719" s="435"/>
      <c r="AN719" s="390" t="e">
        <f>I719/'Приложение 1.1'!I717</f>
        <v>#DIV/0!</v>
      </c>
      <c r="AO719" s="390" t="e">
        <f t="shared" si="681"/>
        <v>#DIV/0!</v>
      </c>
      <c r="AP719" s="390" t="e">
        <f t="shared" si="682"/>
        <v>#DIV/0!</v>
      </c>
      <c r="AQ719" s="390" t="e">
        <f t="shared" si="683"/>
        <v>#DIV/0!</v>
      </c>
      <c r="AR719" s="390" t="e">
        <f t="shared" si="684"/>
        <v>#DIV/0!</v>
      </c>
      <c r="AS719" s="390" t="e">
        <f t="shared" si="685"/>
        <v>#DIV/0!</v>
      </c>
      <c r="AT719" s="390" t="e">
        <f t="shared" si="686"/>
        <v>#DIV/0!</v>
      </c>
      <c r="AU719" s="390" t="e">
        <f t="shared" si="687"/>
        <v>#DIV/0!</v>
      </c>
      <c r="AV719" s="390" t="e">
        <f t="shared" si="688"/>
        <v>#DIV/0!</v>
      </c>
      <c r="AW719" s="390" t="e">
        <f t="shared" si="689"/>
        <v>#DIV/0!</v>
      </c>
      <c r="AX719" s="390" t="e">
        <f t="shared" si="690"/>
        <v>#DIV/0!</v>
      </c>
      <c r="AY719" s="390" t="e">
        <f>AI719/'Приложение 1.1'!J717</f>
        <v>#DIV/0!</v>
      </c>
      <c r="AZ719" s="390">
        <v>766.59</v>
      </c>
      <c r="BA719" s="390">
        <v>2173.62</v>
      </c>
      <c r="BB719" s="390">
        <v>891.36</v>
      </c>
      <c r="BC719" s="390">
        <v>860.72</v>
      </c>
      <c r="BD719" s="390">
        <v>1699.83</v>
      </c>
      <c r="BE719" s="390">
        <v>1134.04</v>
      </c>
      <c r="BF719" s="390">
        <v>2338035</v>
      </c>
      <c r="BG719" s="390">
        <f t="shared" si="691"/>
        <v>4644</v>
      </c>
      <c r="BH719" s="390">
        <v>9186</v>
      </c>
      <c r="BI719" s="390">
        <v>3559.09</v>
      </c>
      <c r="BJ719" s="390">
        <v>6295.55</v>
      </c>
      <c r="BK719" s="390">
        <f t="shared" si="692"/>
        <v>934101.09</v>
      </c>
      <c r="BL719" s="391" t="e">
        <f t="shared" si="693"/>
        <v>#DIV/0!</v>
      </c>
      <c r="BM719" s="391" t="e">
        <f t="shared" si="694"/>
        <v>#DIV/0!</v>
      </c>
      <c r="BN719" s="391" t="e">
        <f t="shared" si="695"/>
        <v>#DIV/0!</v>
      </c>
      <c r="BO719" s="391" t="e">
        <f t="shared" si="696"/>
        <v>#DIV/0!</v>
      </c>
      <c r="BP719" s="391" t="e">
        <f t="shared" si="697"/>
        <v>#DIV/0!</v>
      </c>
      <c r="BQ719" s="391" t="e">
        <f t="shared" si="698"/>
        <v>#DIV/0!</v>
      </c>
      <c r="BR719" s="391" t="e">
        <f t="shared" si="699"/>
        <v>#DIV/0!</v>
      </c>
      <c r="BS719" s="391" t="e">
        <f t="shared" si="700"/>
        <v>#DIV/0!</v>
      </c>
      <c r="BT719" s="391" t="e">
        <f t="shared" si="701"/>
        <v>#DIV/0!</v>
      </c>
      <c r="BU719" s="391" t="e">
        <f t="shared" si="702"/>
        <v>#DIV/0!</v>
      </c>
      <c r="BV719" s="391" t="e">
        <f t="shared" si="703"/>
        <v>#DIV/0!</v>
      </c>
      <c r="BW719" s="391" t="e">
        <f t="shared" si="704"/>
        <v>#DIV/0!</v>
      </c>
      <c r="BY719" s="388" t="e">
        <f t="shared" si="705"/>
        <v>#DIV/0!</v>
      </c>
      <c r="BZ719" s="392" t="e">
        <f t="shared" si="706"/>
        <v>#DIV/0!</v>
      </c>
      <c r="CA719" s="393" t="e">
        <f t="shared" si="707"/>
        <v>#DIV/0!</v>
      </c>
      <c r="CB719" s="390">
        <f t="shared" si="708"/>
        <v>4852.9799999999996</v>
      </c>
      <c r="CC719" s="18" t="e">
        <f t="shared" si="709"/>
        <v>#DIV/0!</v>
      </c>
    </row>
    <row r="720" spans="1:82" s="26" customFormat="1" ht="9" customHeight="1">
      <c r="A720" s="368">
        <v>279</v>
      </c>
      <c r="B720" s="129" t="s">
        <v>938</v>
      </c>
      <c r="C720" s="361">
        <v>901.2</v>
      </c>
      <c r="D720" s="396"/>
      <c r="E720" s="361"/>
      <c r="F720" s="361"/>
      <c r="G720" s="184">
        <f>ROUND(X720+AJ720+AK720,2)</f>
        <v>3021030.18</v>
      </c>
      <c r="H720" s="361">
        <f>I720+K720+M720+O720+Q720+S720</f>
        <v>0</v>
      </c>
      <c r="I720" s="190">
        <v>0</v>
      </c>
      <c r="J720" s="190">
        <v>0</v>
      </c>
      <c r="K720" s="190">
        <v>0</v>
      </c>
      <c r="L720" s="190">
        <v>0</v>
      </c>
      <c r="M720" s="190">
        <v>0</v>
      </c>
      <c r="N720" s="361">
        <v>0</v>
      </c>
      <c r="O720" s="361">
        <v>0</v>
      </c>
      <c r="P720" s="361">
        <v>0</v>
      </c>
      <c r="Q720" s="361">
        <v>0</v>
      </c>
      <c r="R720" s="361">
        <v>0</v>
      </c>
      <c r="S720" s="361">
        <v>0</v>
      </c>
      <c r="T720" s="103">
        <v>0</v>
      </c>
      <c r="U720" s="361">
        <v>0</v>
      </c>
      <c r="V720" s="269" t="s">
        <v>976</v>
      </c>
      <c r="W720" s="380">
        <v>800</v>
      </c>
      <c r="X720" s="361">
        <v>2882671.56</v>
      </c>
      <c r="Y720" s="380">
        <v>0</v>
      </c>
      <c r="Z720" s="380">
        <v>0</v>
      </c>
      <c r="AA720" s="380">
        <v>0</v>
      </c>
      <c r="AB720" s="380">
        <v>0</v>
      </c>
      <c r="AC720" s="380">
        <v>0</v>
      </c>
      <c r="AD720" s="380">
        <v>0</v>
      </c>
      <c r="AE720" s="380">
        <v>0</v>
      </c>
      <c r="AF720" s="380">
        <v>0</v>
      </c>
      <c r="AG720" s="380">
        <v>0</v>
      </c>
      <c r="AH720" s="380">
        <v>0</v>
      </c>
      <c r="AI720" s="380">
        <v>0</v>
      </c>
      <c r="AJ720" s="380">
        <v>92239.08</v>
      </c>
      <c r="AK720" s="380">
        <v>46119.54</v>
      </c>
      <c r="AL720" s="380">
        <v>0</v>
      </c>
      <c r="AN720" s="390">
        <f>I720/'Приложение 1.1'!I718</f>
        <v>0</v>
      </c>
      <c r="AO720" s="390" t="e">
        <f t="shared" si="681"/>
        <v>#DIV/0!</v>
      </c>
      <c r="AP720" s="390" t="e">
        <f t="shared" si="682"/>
        <v>#DIV/0!</v>
      </c>
      <c r="AQ720" s="390" t="e">
        <f t="shared" si="683"/>
        <v>#DIV/0!</v>
      </c>
      <c r="AR720" s="390" t="e">
        <f t="shared" si="684"/>
        <v>#DIV/0!</v>
      </c>
      <c r="AS720" s="390" t="e">
        <f t="shared" si="685"/>
        <v>#DIV/0!</v>
      </c>
      <c r="AT720" s="390" t="e">
        <f t="shared" si="686"/>
        <v>#DIV/0!</v>
      </c>
      <c r="AU720" s="390">
        <f t="shared" si="687"/>
        <v>3603.3394499999999</v>
      </c>
      <c r="AV720" s="390" t="e">
        <f t="shared" si="688"/>
        <v>#DIV/0!</v>
      </c>
      <c r="AW720" s="390" t="e">
        <f t="shared" si="689"/>
        <v>#DIV/0!</v>
      </c>
      <c r="AX720" s="390" t="e">
        <f t="shared" si="690"/>
        <v>#DIV/0!</v>
      </c>
      <c r="AY720" s="390">
        <f>AI720/'Приложение 1.1'!J718</f>
        <v>0</v>
      </c>
      <c r="AZ720" s="390">
        <v>766.59</v>
      </c>
      <c r="BA720" s="390">
        <v>2173.62</v>
      </c>
      <c r="BB720" s="390">
        <v>891.36</v>
      </c>
      <c r="BC720" s="390">
        <v>860.72</v>
      </c>
      <c r="BD720" s="390">
        <v>1699.83</v>
      </c>
      <c r="BE720" s="390">
        <v>1134.04</v>
      </c>
      <c r="BF720" s="390">
        <v>2338035</v>
      </c>
      <c r="BG720" s="390">
        <f t="shared" si="691"/>
        <v>4644</v>
      </c>
      <c r="BH720" s="390">
        <v>9186</v>
      </c>
      <c r="BI720" s="390">
        <v>3559.09</v>
      </c>
      <c r="BJ720" s="390">
        <v>6295.55</v>
      </c>
      <c r="BK720" s="390">
        <f t="shared" si="692"/>
        <v>934101.09</v>
      </c>
      <c r="BL720" s="391" t="str">
        <f t="shared" si="693"/>
        <v xml:space="preserve"> </v>
      </c>
      <c r="BM720" s="391" t="e">
        <f t="shared" si="694"/>
        <v>#DIV/0!</v>
      </c>
      <c r="BN720" s="391" t="e">
        <f t="shared" si="695"/>
        <v>#DIV/0!</v>
      </c>
      <c r="BO720" s="391" t="e">
        <f t="shared" si="696"/>
        <v>#DIV/0!</v>
      </c>
      <c r="BP720" s="391" t="e">
        <f t="shared" si="697"/>
        <v>#DIV/0!</v>
      </c>
      <c r="BQ720" s="391" t="e">
        <f t="shared" si="698"/>
        <v>#DIV/0!</v>
      </c>
      <c r="BR720" s="391" t="e">
        <f t="shared" si="699"/>
        <v>#DIV/0!</v>
      </c>
      <c r="BS720" s="391" t="str">
        <f t="shared" si="700"/>
        <v xml:space="preserve"> </v>
      </c>
      <c r="BT720" s="391" t="e">
        <f t="shared" si="701"/>
        <v>#DIV/0!</v>
      </c>
      <c r="BU720" s="391" t="e">
        <f t="shared" si="702"/>
        <v>#DIV/0!</v>
      </c>
      <c r="BV720" s="391" t="e">
        <f t="shared" si="703"/>
        <v>#DIV/0!</v>
      </c>
      <c r="BW720" s="391" t="str">
        <f t="shared" si="704"/>
        <v xml:space="preserve"> </v>
      </c>
      <c r="BY720" s="388">
        <f t="shared" si="705"/>
        <v>3.0532326558882636</v>
      </c>
      <c r="BZ720" s="392">
        <f t="shared" si="706"/>
        <v>1.5266163279441318</v>
      </c>
      <c r="CA720" s="393">
        <f t="shared" si="707"/>
        <v>3776.2877250000001</v>
      </c>
      <c r="CB720" s="390">
        <f t="shared" si="708"/>
        <v>4852.9799999999996</v>
      </c>
      <c r="CC720" s="18" t="str">
        <f t="shared" si="709"/>
        <v xml:space="preserve"> </v>
      </c>
      <c r="CD720" s="418">
        <f>CA720-CB720</f>
        <v>-1076.6922749999994</v>
      </c>
    </row>
    <row r="721" spans="1:82" s="26" customFormat="1" ht="9" customHeight="1">
      <c r="A721" s="368">
        <v>280</v>
      </c>
      <c r="B721" s="129" t="s">
        <v>939</v>
      </c>
      <c r="C721" s="361">
        <v>502.1</v>
      </c>
      <c r="D721" s="396"/>
      <c r="E721" s="361"/>
      <c r="F721" s="361"/>
      <c r="G721" s="184">
        <f>ROUND(X721+AJ721+AK721,2)</f>
        <v>1888284.69</v>
      </c>
      <c r="H721" s="361">
        <f>I721+K721+M721+O721+Q721+S721</f>
        <v>0</v>
      </c>
      <c r="I721" s="190">
        <v>0</v>
      </c>
      <c r="J721" s="190">
        <v>0</v>
      </c>
      <c r="K721" s="190">
        <v>0</v>
      </c>
      <c r="L721" s="190">
        <v>0</v>
      </c>
      <c r="M721" s="190">
        <v>0</v>
      </c>
      <c r="N721" s="361">
        <v>0</v>
      </c>
      <c r="O721" s="361">
        <v>0</v>
      </c>
      <c r="P721" s="361">
        <v>0</v>
      </c>
      <c r="Q721" s="361">
        <v>0</v>
      </c>
      <c r="R721" s="361">
        <v>0</v>
      </c>
      <c r="S721" s="361">
        <v>0</v>
      </c>
      <c r="T721" s="103">
        <v>0</v>
      </c>
      <c r="U721" s="361">
        <v>0</v>
      </c>
      <c r="V721" s="269" t="s">
        <v>976</v>
      </c>
      <c r="W721" s="380">
        <v>468.86</v>
      </c>
      <c r="X721" s="361">
        <v>1807089.12</v>
      </c>
      <c r="Y721" s="380">
        <v>0</v>
      </c>
      <c r="Z721" s="380">
        <v>0</v>
      </c>
      <c r="AA721" s="380">
        <v>0</v>
      </c>
      <c r="AB721" s="380">
        <v>0</v>
      </c>
      <c r="AC721" s="380">
        <v>0</v>
      </c>
      <c r="AD721" s="380">
        <v>0</v>
      </c>
      <c r="AE721" s="380">
        <v>0</v>
      </c>
      <c r="AF721" s="380">
        <v>0</v>
      </c>
      <c r="AG721" s="380">
        <v>0</v>
      </c>
      <c r="AH721" s="380">
        <v>0</v>
      </c>
      <c r="AI721" s="380">
        <v>0</v>
      </c>
      <c r="AJ721" s="380">
        <v>54130.38</v>
      </c>
      <c r="AK721" s="380">
        <v>27065.19</v>
      </c>
      <c r="AL721" s="380">
        <v>0</v>
      </c>
      <c r="AN721" s="390">
        <f>I721/'Приложение 1.1'!I719</f>
        <v>0</v>
      </c>
      <c r="AO721" s="390" t="e">
        <f t="shared" si="681"/>
        <v>#DIV/0!</v>
      </c>
      <c r="AP721" s="390" t="e">
        <f t="shared" si="682"/>
        <v>#DIV/0!</v>
      </c>
      <c r="AQ721" s="390" t="e">
        <f t="shared" si="683"/>
        <v>#DIV/0!</v>
      </c>
      <c r="AR721" s="390" t="e">
        <f t="shared" si="684"/>
        <v>#DIV/0!</v>
      </c>
      <c r="AS721" s="390" t="e">
        <f t="shared" si="685"/>
        <v>#DIV/0!</v>
      </c>
      <c r="AT721" s="390" t="e">
        <f t="shared" si="686"/>
        <v>#DIV/0!</v>
      </c>
      <c r="AU721" s="390">
        <f t="shared" si="687"/>
        <v>3854.2189992748372</v>
      </c>
      <c r="AV721" s="390" t="e">
        <f t="shared" si="688"/>
        <v>#DIV/0!</v>
      </c>
      <c r="AW721" s="390" t="e">
        <f t="shared" si="689"/>
        <v>#DIV/0!</v>
      </c>
      <c r="AX721" s="390" t="e">
        <f t="shared" si="690"/>
        <v>#DIV/0!</v>
      </c>
      <c r="AY721" s="390">
        <f>AI721/'Приложение 1.1'!J719</f>
        <v>0</v>
      </c>
      <c r="AZ721" s="390">
        <v>766.59</v>
      </c>
      <c r="BA721" s="390">
        <v>2173.62</v>
      </c>
      <c r="BB721" s="390">
        <v>891.36</v>
      </c>
      <c r="BC721" s="390">
        <v>860.72</v>
      </c>
      <c r="BD721" s="390">
        <v>1699.83</v>
      </c>
      <c r="BE721" s="390">
        <v>1134.04</v>
      </c>
      <c r="BF721" s="390">
        <v>2338035</v>
      </c>
      <c r="BG721" s="390">
        <f t="shared" si="691"/>
        <v>4644</v>
      </c>
      <c r="BH721" s="390">
        <v>9186</v>
      </c>
      <c r="BI721" s="390">
        <v>3559.09</v>
      </c>
      <c r="BJ721" s="390">
        <v>6295.55</v>
      </c>
      <c r="BK721" s="390">
        <f t="shared" si="692"/>
        <v>934101.09</v>
      </c>
      <c r="BL721" s="391" t="str">
        <f t="shared" si="693"/>
        <v xml:space="preserve"> </v>
      </c>
      <c r="BM721" s="391" t="e">
        <f t="shared" si="694"/>
        <v>#DIV/0!</v>
      </c>
      <c r="BN721" s="391" t="e">
        <f t="shared" si="695"/>
        <v>#DIV/0!</v>
      </c>
      <c r="BO721" s="391" t="e">
        <f t="shared" si="696"/>
        <v>#DIV/0!</v>
      </c>
      <c r="BP721" s="391" t="e">
        <f t="shared" si="697"/>
        <v>#DIV/0!</v>
      </c>
      <c r="BQ721" s="391" t="e">
        <f t="shared" si="698"/>
        <v>#DIV/0!</v>
      </c>
      <c r="BR721" s="391" t="e">
        <f t="shared" si="699"/>
        <v>#DIV/0!</v>
      </c>
      <c r="BS721" s="391" t="str">
        <f t="shared" si="700"/>
        <v xml:space="preserve"> </v>
      </c>
      <c r="BT721" s="391" t="e">
        <f t="shared" si="701"/>
        <v>#DIV/0!</v>
      </c>
      <c r="BU721" s="391" t="e">
        <f t="shared" si="702"/>
        <v>#DIV/0!</v>
      </c>
      <c r="BV721" s="391" t="e">
        <f t="shared" si="703"/>
        <v>#DIV/0!</v>
      </c>
      <c r="BW721" s="391" t="str">
        <f t="shared" si="704"/>
        <v xml:space="preserve"> </v>
      </c>
      <c r="BY721" s="388">
        <f t="shared" si="705"/>
        <v>2.8666429530814019</v>
      </c>
      <c r="BZ721" s="392">
        <f t="shared" si="706"/>
        <v>1.433321476540701</v>
      </c>
      <c r="CA721" s="393">
        <f t="shared" si="707"/>
        <v>4027.3955765047135</v>
      </c>
      <c r="CB721" s="390">
        <f t="shared" si="708"/>
        <v>4852.9799999999996</v>
      </c>
      <c r="CC721" s="18" t="str">
        <f t="shared" si="709"/>
        <v xml:space="preserve"> </v>
      </c>
    </row>
    <row r="722" spans="1:82" s="26" customFormat="1" ht="36" customHeight="1">
      <c r="A722" s="514" t="s">
        <v>30</v>
      </c>
      <c r="B722" s="514"/>
      <c r="C722" s="361">
        <f>SUM(C720:C721)</f>
        <v>1403.3000000000002</v>
      </c>
      <c r="D722" s="275"/>
      <c r="E722" s="269"/>
      <c r="F722" s="269"/>
      <c r="G722" s="361">
        <f>SUM(G720:G721)</f>
        <v>4909314.87</v>
      </c>
      <c r="H722" s="361">
        <f t="shared" ref="H722:AL722" si="718">SUM(H720:H721)</f>
        <v>0</v>
      </c>
      <c r="I722" s="361">
        <f t="shared" si="718"/>
        <v>0</v>
      </c>
      <c r="J722" s="361">
        <f t="shared" si="718"/>
        <v>0</v>
      </c>
      <c r="K722" s="361">
        <f t="shared" si="718"/>
        <v>0</v>
      </c>
      <c r="L722" s="361">
        <f t="shared" si="718"/>
        <v>0</v>
      </c>
      <c r="M722" s="361">
        <f t="shared" si="718"/>
        <v>0</v>
      </c>
      <c r="N722" s="361">
        <f t="shared" si="718"/>
        <v>0</v>
      </c>
      <c r="O722" s="361">
        <f t="shared" si="718"/>
        <v>0</v>
      </c>
      <c r="P722" s="361">
        <f t="shared" si="718"/>
        <v>0</v>
      </c>
      <c r="Q722" s="361">
        <f t="shared" si="718"/>
        <v>0</v>
      </c>
      <c r="R722" s="361">
        <f t="shared" si="718"/>
        <v>0</v>
      </c>
      <c r="S722" s="361">
        <f t="shared" si="718"/>
        <v>0</v>
      </c>
      <c r="T722" s="103">
        <f t="shared" si="718"/>
        <v>0</v>
      </c>
      <c r="U722" s="361">
        <f t="shared" si="718"/>
        <v>0</v>
      </c>
      <c r="V722" s="269" t="s">
        <v>388</v>
      </c>
      <c r="W722" s="361">
        <f t="shared" si="718"/>
        <v>1268.8600000000001</v>
      </c>
      <c r="X722" s="361">
        <f t="shared" si="718"/>
        <v>4689760.68</v>
      </c>
      <c r="Y722" s="361">
        <f t="shared" si="718"/>
        <v>0</v>
      </c>
      <c r="Z722" s="361">
        <f t="shared" si="718"/>
        <v>0</v>
      </c>
      <c r="AA722" s="361">
        <f t="shared" si="718"/>
        <v>0</v>
      </c>
      <c r="AB722" s="361">
        <f t="shared" si="718"/>
        <v>0</v>
      </c>
      <c r="AC722" s="361">
        <f t="shared" si="718"/>
        <v>0</v>
      </c>
      <c r="AD722" s="361">
        <f t="shared" si="718"/>
        <v>0</v>
      </c>
      <c r="AE722" s="361">
        <f t="shared" si="718"/>
        <v>0</v>
      </c>
      <c r="AF722" s="361">
        <f t="shared" si="718"/>
        <v>0</v>
      </c>
      <c r="AG722" s="361">
        <f t="shared" si="718"/>
        <v>0</v>
      </c>
      <c r="AH722" s="361">
        <f t="shared" si="718"/>
        <v>0</v>
      </c>
      <c r="AI722" s="361">
        <f t="shared" si="718"/>
        <v>0</v>
      </c>
      <c r="AJ722" s="361">
        <f t="shared" si="718"/>
        <v>146369.46</v>
      </c>
      <c r="AK722" s="361">
        <f t="shared" si="718"/>
        <v>73184.73</v>
      </c>
      <c r="AL722" s="361">
        <f t="shared" si="718"/>
        <v>0</v>
      </c>
      <c r="AN722" s="390">
        <f>I722/'Приложение 1.1'!I720</f>
        <v>0</v>
      </c>
      <c r="AO722" s="390" t="e">
        <f t="shared" si="681"/>
        <v>#DIV/0!</v>
      </c>
      <c r="AP722" s="390" t="e">
        <f t="shared" si="682"/>
        <v>#DIV/0!</v>
      </c>
      <c r="AQ722" s="390" t="e">
        <f t="shared" si="683"/>
        <v>#DIV/0!</v>
      </c>
      <c r="AR722" s="390" t="e">
        <f t="shared" si="684"/>
        <v>#DIV/0!</v>
      </c>
      <c r="AS722" s="390" t="e">
        <f t="shared" si="685"/>
        <v>#DIV/0!</v>
      </c>
      <c r="AT722" s="390" t="e">
        <f t="shared" si="686"/>
        <v>#DIV/0!</v>
      </c>
      <c r="AU722" s="390">
        <f t="shared" si="687"/>
        <v>3696.0426524596878</v>
      </c>
      <c r="AV722" s="390" t="e">
        <f t="shared" si="688"/>
        <v>#DIV/0!</v>
      </c>
      <c r="AW722" s="390" t="e">
        <f t="shared" si="689"/>
        <v>#DIV/0!</v>
      </c>
      <c r="AX722" s="390" t="e">
        <f t="shared" si="690"/>
        <v>#DIV/0!</v>
      </c>
      <c r="AY722" s="390">
        <f>AI722/'Приложение 1.1'!J720</f>
        <v>0</v>
      </c>
      <c r="AZ722" s="390">
        <v>766.59</v>
      </c>
      <c r="BA722" s="390">
        <v>2173.62</v>
      </c>
      <c r="BB722" s="390">
        <v>891.36</v>
      </c>
      <c r="BC722" s="390">
        <v>860.72</v>
      </c>
      <c r="BD722" s="390">
        <v>1699.83</v>
      </c>
      <c r="BE722" s="390">
        <v>1134.04</v>
      </c>
      <c r="BF722" s="390">
        <v>2338035</v>
      </c>
      <c r="BG722" s="390">
        <f t="shared" si="691"/>
        <v>4644</v>
      </c>
      <c r="BH722" s="390">
        <v>9186</v>
      </c>
      <c r="BI722" s="390">
        <v>3559.09</v>
      </c>
      <c r="BJ722" s="390">
        <v>6295.55</v>
      </c>
      <c r="BK722" s="390">
        <f t="shared" si="692"/>
        <v>934101.09</v>
      </c>
      <c r="BL722" s="391" t="str">
        <f t="shared" si="693"/>
        <v xml:space="preserve"> </v>
      </c>
      <c r="BM722" s="391" t="e">
        <f t="shared" si="694"/>
        <v>#DIV/0!</v>
      </c>
      <c r="BN722" s="391" t="e">
        <f t="shared" si="695"/>
        <v>#DIV/0!</v>
      </c>
      <c r="BO722" s="391" t="e">
        <f t="shared" si="696"/>
        <v>#DIV/0!</v>
      </c>
      <c r="BP722" s="391" t="e">
        <f t="shared" si="697"/>
        <v>#DIV/0!</v>
      </c>
      <c r="BQ722" s="391" t="e">
        <f t="shared" si="698"/>
        <v>#DIV/0!</v>
      </c>
      <c r="BR722" s="391" t="e">
        <f t="shared" si="699"/>
        <v>#DIV/0!</v>
      </c>
      <c r="BS722" s="391" t="str">
        <f t="shared" si="700"/>
        <v xml:space="preserve"> </v>
      </c>
      <c r="BT722" s="391" t="e">
        <f t="shared" si="701"/>
        <v>#DIV/0!</v>
      </c>
      <c r="BU722" s="391" t="e">
        <f t="shared" si="702"/>
        <v>#DIV/0!</v>
      </c>
      <c r="BV722" s="391" t="e">
        <f t="shared" si="703"/>
        <v>#DIV/0!</v>
      </c>
      <c r="BW722" s="391" t="str">
        <f t="shared" si="704"/>
        <v xml:space="preserve"> </v>
      </c>
      <c r="BY722" s="388">
        <f t="shared" si="705"/>
        <v>2.9814640917501385</v>
      </c>
      <c r="BZ722" s="392">
        <f t="shared" si="706"/>
        <v>1.4907320458750692</v>
      </c>
      <c r="CA722" s="393">
        <f t="shared" si="707"/>
        <v>3869.0752880538435</v>
      </c>
      <c r="CB722" s="390">
        <f t="shared" si="708"/>
        <v>4852.9799999999996</v>
      </c>
      <c r="CC722" s="18" t="str">
        <f t="shared" si="709"/>
        <v xml:space="preserve"> </v>
      </c>
    </row>
    <row r="723" spans="1:82" s="26" customFormat="1" ht="11.25" customHeight="1">
      <c r="A723" s="433" t="s">
        <v>35</v>
      </c>
      <c r="B723" s="434"/>
      <c r="C723" s="434"/>
      <c r="D723" s="434"/>
      <c r="E723" s="434"/>
      <c r="F723" s="434"/>
      <c r="G723" s="434"/>
      <c r="H723" s="434"/>
      <c r="I723" s="434"/>
      <c r="J723" s="434"/>
      <c r="K723" s="434"/>
      <c r="L723" s="434"/>
      <c r="M723" s="434"/>
      <c r="N723" s="434"/>
      <c r="O723" s="434"/>
      <c r="P723" s="434"/>
      <c r="Q723" s="434"/>
      <c r="R723" s="434"/>
      <c r="S723" s="434"/>
      <c r="T723" s="434"/>
      <c r="U723" s="434"/>
      <c r="V723" s="434"/>
      <c r="W723" s="434"/>
      <c r="X723" s="434"/>
      <c r="Y723" s="434"/>
      <c r="Z723" s="434"/>
      <c r="AA723" s="434"/>
      <c r="AB723" s="434"/>
      <c r="AC723" s="434"/>
      <c r="AD723" s="434"/>
      <c r="AE723" s="434"/>
      <c r="AF723" s="434"/>
      <c r="AG723" s="434"/>
      <c r="AH723" s="434"/>
      <c r="AI723" s="434"/>
      <c r="AJ723" s="434"/>
      <c r="AK723" s="434"/>
      <c r="AL723" s="435"/>
      <c r="AN723" s="390" t="e">
        <f>I723/'Приложение 1.1'!I721</f>
        <v>#DIV/0!</v>
      </c>
      <c r="AO723" s="390" t="e">
        <f t="shared" si="681"/>
        <v>#DIV/0!</v>
      </c>
      <c r="AP723" s="390" t="e">
        <f t="shared" si="682"/>
        <v>#DIV/0!</v>
      </c>
      <c r="AQ723" s="390" t="e">
        <f t="shared" si="683"/>
        <v>#DIV/0!</v>
      </c>
      <c r="AR723" s="390" t="e">
        <f t="shared" si="684"/>
        <v>#DIV/0!</v>
      </c>
      <c r="AS723" s="390" t="e">
        <f t="shared" si="685"/>
        <v>#DIV/0!</v>
      </c>
      <c r="AT723" s="390" t="e">
        <f t="shared" si="686"/>
        <v>#DIV/0!</v>
      </c>
      <c r="AU723" s="390" t="e">
        <f t="shared" si="687"/>
        <v>#DIV/0!</v>
      </c>
      <c r="AV723" s="390" t="e">
        <f t="shared" si="688"/>
        <v>#DIV/0!</v>
      </c>
      <c r="AW723" s="390" t="e">
        <f t="shared" si="689"/>
        <v>#DIV/0!</v>
      </c>
      <c r="AX723" s="390" t="e">
        <f t="shared" si="690"/>
        <v>#DIV/0!</v>
      </c>
      <c r="AY723" s="390" t="e">
        <f>AI723/'Приложение 1.1'!J721</f>
        <v>#DIV/0!</v>
      </c>
      <c r="AZ723" s="390">
        <v>766.59</v>
      </c>
      <c r="BA723" s="390">
        <v>2173.62</v>
      </c>
      <c r="BB723" s="390">
        <v>891.36</v>
      </c>
      <c r="BC723" s="390">
        <v>860.72</v>
      </c>
      <c r="BD723" s="390">
        <v>1699.83</v>
      </c>
      <c r="BE723" s="390">
        <v>1134.04</v>
      </c>
      <c r="BF723" s="390">
        <v>2338035</v>
      </c>
      <c r="BG723" s="390">
        <f t="shared" si="691"/>
        <v>4644</v>
      </c>
      <c r="BH723" s="390">
        <v>9186</v>
      </c>
      <c r="BI723" s="390">
        <v>3559.09</v>
      </c>
      <c r="BJ723" s="390">
        <v>6295.55</v>
      </c>
      <c r="BK723" s="390">
        <f t="shared" si="692"/>
        <v>934101.09</v>
      </c>
      <c r="BL723" s="391" t="e">
        <f t="shared" si="693"/>
        <v>#DIV/0!</v>
      </c>
      <c r="BM723" s="391" t="e">
        <f t="shared" si="694"/>
        <v>#DIV/0!</v>
      </c>
      <c r="BN723" s="391" t="e">
        <f t="shared" si="695"/>
        <v>#DIV/0!</v>
      </c>
      <c r="BO723" s="391" t="e">
        <f t="shared" si="696"/>
        <v>#DIV/0!</v>
      </c>
      <c r="BP723" s="391" t="e">
        <f t="shared" si="697"/>
        <v>#DIV/0!</v>
      </c>
      <c r="BQ723" s="391" t="e">
        <f t="shared" si="698"/>
        <v>#DIV/0!</v>
      </c>
      <c r="BR723" s="391" t="e">
        <f t="shared" si="699"/>
        <v>#DIV/0!</v>
      </c>
      <c r="BS723" s="391" t="e">
        <f t="shared" si="700"/>
        <v>#DIV/0!</v>
      </c>
      <c r="BT723" s="391" t="e">
        <f t="shared" si="701"/>
        <v>#DIV/0!</v>
      </c>
      <c r="BU723" s="391" t="e">
        <f t="shared" si="702"/>
        <v>#DIV/0!</v>
      </c>
      <c r="BV723" s="391" t="e">
        <f t="shared" si="703"/>
        <v>#DIV/0!</v>
      </c>
      <c r="BW723" s="391" t="e">
        <f t="shared" si="704"/>
        <v>#DIV/0!</v>
      </c>
      <c r="BY723" s="388" t="e">
        <f t="shared" si="705"/>
        <v>#DIV/0!</v>
      </c>
      <c r="BZ723" s="392" t="e">
        <f t="shared" si="706"/>
        <v>#DIV/0!</v>
      </c>
      <c r="CA723" s="393" t="e">
        <f t="shared" si="707"/>
        <v>#DIV/0!</v>
      </c>
      <c r="CB723" s="390">
        <f t="shared" si="708"/>
        <v>4852.9799999999996</v>
      </c>
      <c r="CC723" s="18" t="e">
        <f t="shared" si="709"/>
        <v>#DIV/0!</v>
      </c>
    </row>
    <row r="724" spans="1:82" s="26" customFormat="1" ht="9" customHeight="1">
      <c r="A724" s="368">
        <v>281</v>
      </c>
      <c r="B724" s="129" t="s">
        <v>947</v>
      </c>
      <c r="C724" s="361">
        <v>295.3</v>
      </c>
      <c r="D724" s="396"/>
      <c r="E724" s="361"/>
      <c r="F724" s="361"/>
      <c r="G724" s="184">
        <f t="shared" ref="G724:G729" si="719">ROUND(X724+AJ724+AK724,2)</f>
        <v>1218898.49</v>
      </c>
      <c r="H724" s="361">
        <f t="shared" ref="H724:H729" si="720">I724+K724+M724+O724+Q724+S724</f>
        <v>0</v>
      </c>
      <c r="I724" s="190">
        <v>0</v>
      </c>
      <c r="J724" s="190">
        <v>0</v>
      </c>
      <c r="K724" s="190">
        <v>0</v>
      </c>
      <c r="L724" s="190">
        <v>0</v>
      </c>
      <c r="M724" s="190">
        <v>0</v>
      </c>
      <c r="N724" s="361">
        <v>0</v>
      </c>
      <c r="O724" s="361">
        <v>0</v>
      </c>
      <c r="P724" s="361">
        <v>0</v>
      </c>
      <c r="Q724" s="361">
        <v>0</v>
      </c>
      <c r="R724" s="361">
        <v>0</v>
      </c>
      <c r="S724" s="361">
        <v>0</v>
      </c>
      <c r="T724" s="103">
        <v>0</v>
      </c>
      <c r="U724" s="361">
        <v>0</v>
      </c>
      <c r="V724" s="269" t="s">
        <v>976</v>
      </c>
      <c r="W724" s="380">
        <v>268</v>
      </c>
      <c r="X724" s="361">
        <v>1174610</v>
      </c>
      <c r="Y724" s="380">
        <v>0</v>
      </c>
      <c r="Z724" s="380">
        <v>0</v>
      </c>
      <c r="AA724" s="380">
        <v>0</v>
      </c>
      <c r="AB724" s="380">
        <v>0</v>
      </c>
      <c r="AC724" s="380">
        <v>0</v>
      </c>
      <c r="AD724" s="380">
        <v>0</v>
      </c>
      <c r="AE724" s="380">
        <v>0</v>
      </c>
      <c r="AF724" s="380">
        <v>0</v>
      </c>
      <c r="AG724" s="380">
        <v>0</v>
      </c>
      <c r="AH724" s="380">
        <v>0</v>
      </c>
      <c r="AI724" s="380">
        <v>0</v>
      </c>
      <c r="AJ724" s="380">
        <v>29525.66</v>
      </c>
      <c r="AK724" s="380">
        <v>14762.83</v>
      </c>
      <c r="AL724" s="380">
        <v>0</v>
      </c>
      <c r="AN724" s="390">
        <f>I724/'Приложение 1.1'!I722</f>
        <v>0</v>
      </c>
      <c r="AO724" s="390" t="e">
        <f t="shared" si="681"/>
        <v>#DIV/0!</v>
      </c>
      <c r="AP724" s="390" t="e">
        <f t="shared" si="682"/>
        <v>#DIV/0!</v>
      </c>
      <c r="AQ724" s="390" t="e">
        <f t="shared" si="683"/>
        <v>#DIV/0!</v>
      </c>
      <c r="AR724" s="390" t="e">
        <f t="shared" si="684"/>
        <v>#DIV/0!</v>
      </c>
      <c r="AS724" s="390" t="e">
        <f t="shared" si="685"/>
        <v>#DIV/0!</v>
      </c>
      <c r="AT724" s="390" t="e">
        <f t="shared" si="686"/>
        <v>#DIV/0!</v>
      </c>
      <c r="AU724" s="390">
        <f t="shared" si="687"/>
        <v>4382.873134328358</v>
      </c>
      <c r="AV724" s="390" t="e">
        <f t="shared" si="688"/>
        <v>#DIV/0!</v>
      </c>
      <c r="AW724" s="390" t="e">
        <f t="shared" si="689"/>
        <v>#DIV/0!</v>
      </c>
      <c r="AX724" s="390" t="e">
        <f t="shared" si="690"/>
        <v>#DIV/0!</v>
      </c>
      <c r="AY724" s="390">
        <f>AI724/'Приложение 1.1'!J722</f>
        <v>0</v>
      </c>
      <c r="AZ724" s="390">
        <v>766.59</v>
      </c>
      <c r="BA724" s="390">
        <v>2173.62</v>
      </c>
      <c r="BB724" s="390">
        <v>891.36</v>
      </c>
      <c r="BC724" s="390">
        <v>860.72</v>
      </c>
      <c r="BD724" s="390">
        <v>1699.83</v>
      </c>
      <c r="BE724" s="390">
        <v>1134.04</v>
      </c>
      <c r="BF724" s="390">
        <v>2338035</v>
      </c>
      <c r="BG724" s="390">
        <f t="shared" si="691"/>
        <v>4644</v>
      </c>
      <c r="BH724" s="390">
        <v>9186</v>
      </c>
      <c r="BI724" s="390">
        <v>3559.09</v>
      </c>
      <c r="BJ724" s="390">
        <v>6295.55</v>
      </c>
      <c r="BK724" s="390">
        <f t="shared" si="692"/>
        <v>934101.09</v>
      </c>
      <c r="BL724" s="391" t="str">
        <f t="shared" si="693"/>
        <v xml:space="preserve"> </v>
      </c>
      <c r="BM724" s="391" t="e">
        <f t="shared" si="694"/>
        <v>#DIV/0!</v>
      </c>
      <c r="BN724" s="391" t="e">
        <f t="shared" si="695"/>
        <v>#DIV/0!</v>
      </c>
      <c r="BO724" s="391" t="e">
        <f t="shared" si="696"/>
        <v>#DIV/0!</v>
      </c>
      <c r="BP724" s="391" t="e">
        <f t="shared" si="697"/>
        <v>#DIV/0!</v>
      </c>
      <c r="BQ724" s="391" t="e">
        <f t="shared" si="698"/>
        <v>#DIV/0!</v>
      </c>
      <c r="BR724" s="391" t="e">
        <f t="shared" si="699"/>
        <v>#DIV/0!</v>
      </c>
      <c r="BS724" s="391" t="str">
        <f t="shared" si="700"/>
        <v xml:space="preserve"> </v>
      </c>
      <c r="BT724" s="391" t="e">
        <f t="shared" si="701"/>
        <v>#DIV/0!</v>
      </c>
      <c r="BU724" s="391" t="e">
        <f t="shared" si="702"/>
        <v>#DIV/0!</v>
      </c>
      <c r="BV724" s="391" t="e">
        <f t="shared" si="703"/>
        <v>#DIV/0!</v>
      </c>
      <c r="BW724" s="391" t="str">
        <f t="shared" si="704"/>
        <v xml:space="preserve"> </v>
      </c>
      <c r="BY724" s="388">
        <f t="shared" si="705"/>
        <v>2.4223231255295099</v>
      </c>
      <c r="BZ724" s="392">
        <f t="shared" si="706"/>
        <v>1.211161562764755</v>
      </c>
      <c r="CA724" s="393">
        <f t="shared" si="707"/>
        <v>4548.1286940298505</v>
      </c>
      <c r="CB724" s="390">
        <f t="shared" si="708"/>
        <v>4852.9799999999996</v>
      </c>
      <c r="CC724" s="18" t="str">
        <f t="shared" si="709"/>
        <v xml:space="preserve"> </v>
      </c>
    </row>
    <row r="725" spans="1:82" s="26" customFormat="1" ht="9" customHeight="1">
      <c r="A725" s="368">
        <v>282</v>
      </c>
      <c r="B725" s="129" t="s">
        <v>948</v>
      </c>
      <c r="C725" s="361">
        <v>1489.1</v>
      </c>
      <c r="D725" s="396"/>
      <c r="E725" s="361"/>
      <c r="F725" s="361"/>
      <c r="G725" s="184">
        <f t="shared" si="719"/>
        <v>3049558.79</v>
      </c>
      <c r="H725" s="361">
        <f t="shared" si="720"/>
        <v>0</v>
      </c>
      <c r="I725" s="190">
        <v>0</v>
      </c>
      <c r="J725" s="190">
        <v>0</v>
      </c>
      <c r="K725" s="190">
        <v>0</v>
      </c>
      <c r="L725" s="190">
        <v>0</v>
      </c>
      <c r="M725" s="190">
        <v>0</v>
      </c>
      <c r="N725" s="361">
        <v>0</v>
      </c>
      <c r="O725" s="361">
        <v>0</v>
      </c>
      <c r="P725" s="361">
        <v>0</v>
      </c>
      <c r="Q725" s="361">
        <v>0</v>
      </c>
      <c r="R725" s="361">
        <v>0</v>
      </c>
      <c r="S725" s="361">
        <v>0</v>
      </c>
      <c r="T725" s="103">
        <v>0</v>
      </c>
      <c r="U725" s="361">
        <v>0</v>
      </c>
      <c r="V725" s="269" t="s">
        <v>976</v>
      </c>
      <c r="W725" s="380">
        <v>824.1</v>
      </c>
      <c r="X725" s="361">
        <v>2876868</v>
      </c>
      <c r="Y725" s="380">
        <v>0</v>
      </c>
      <c r="Z725" s="380">
        <v>0</v>
      </c>
      <c r="AA725" s="380">
        <v>0</v>
      </c>
      <c r="AB725" s="380">
        <v>0</v>
      </c>
      <c r="AC725" s="380">
        <v>0</v>
      </c>
      <c r="AD725" s="380">
        <v>0</v>
      </c>
      <c r="AE725" s="380">
        <v>0</v>
      </c>
      <c r="AF725" s="380">
        <v>0</v>
      </c>
      <c r="AG725" s="380">
        <v>0</v>
      </c>
      <c r="AH725" s="380">
        <v>0</v>
      </c>
      <c r="AI725" s="380">
        <v>0</v>
      </c>
      <c r="AJ725" s="380">
        <v>115127.19</v>
      </c>
      <c r="AK725" s="380">
        <v>57563.6</v>
      </c>
      <c r="AL725" s="380">
        <v>0</v>
      </c>
      <c r="AN725" s="390">
        <f>I725/'Приложение 1.1'!I723</f>
        <v>0</v>
      </c>
      <c r="AO725" s="390" t="e">
        <f t="shared" si="681"/>
        <v>#DIV/0!</v>
      </c>
      <c r="AP725" s="390" t="e">
        <f t="shared" si="682"/>
        <v>#DIV/0!</v>
      </c>
      <c r="AQ725" s="390" t="e">
        <f t="shared" si="683"/>
        <v>#DIV/0!</v>
      </c>
      <c r="AR725" s="390" t="e">
        <f t="shared" si="684"/>
        <v>#DIV/0!</v>
      </c>
      <c r="AS725" s="390" t="e">
        <f t="shared" si="685"/>
        <v>#DIV/0!</v>
      </c>
      <c r="AT725" s="390" t="e">
        <f t="shared" si="686"/>
        <v>#DIV/0!</v>
      </c>
      <c r="AU725" s="390">
        <f t="shared" si="687"/>
        <v>3490.9210047324354</v>
      </c>
      <c r="AV725" s="390" t="e">
        <f t="shared" si="688"/>
        <v>#DIV/0!</v>
      </c>
      <c r="AW725" s="390" t="e">
        <f t="shared" si="689"/>
        <v>#DIV/0!</v>
      </c>
      <c r="AX725" s="390" t="e">
        <f t="shared" si="690"/>
        <v>#DIV/0!</v>
      </c>
      <c r="AY725" s="390">
        <f>AI725/'Приложение 1.1'!J723</f>
        <v>0</v>
      </c>
      <c r="AZ725" s="390">
        <v>766.59</v>
      </c>
      <c r="BA725" s="390">
        <v>2173.62</v>
      </c>
      <c r="BB725" s="390">
        <v>891.36</v>
      </c>
      <c r="BC725" s="390">
        <v>860.72</v>
      </c>
      <c r="BD725" s="390">
        <v>1699.83</v>
      </c>
      <c r="BE725" s="390">
        <v>1134.04</v>
      </c>
      <c r="BF725" s="390">
        <v>2338035</v>
      </c>
      <c r="BG725" s="390">
        <f t="shared" si="691"/>
        <v>4644</v>
      </c>
      <c r="BH725" s="390">
        <v>9186</v>
      </c>
      <c r="BI725" s="390">
        <v>3559.09</v>
      </c>
      <c r="BJ725" s="390">
        <v>6295.55</v>
      </c>
      <c r="BK725" s="390">
        <f t="shared" si="692"/>
        <v>934101.09</v>
      </c>
      <c r="BL725" s="391" t="str">
        <f t="shared" si="693"/>
        <v xml:space="preserve"> </v>
      </c>
      <c r="BM725" s="391" t="e">
        <f t="shared" si="694"/>
        <v>#DIV/0!</v>
      </c>
      <c r="BN725" s="391" t="e">
        <f t="shared" si="695"/>
        <v>#DIV/0!</v>
      </c>
      <c r="BO725" s="391" t="e">
        <f t="shared" si="696"/>
        <v>#DIV/0!</v>
      </c>
      <c r="BP725" s="391" t="e">
        <f t="shared" si="697"/>
        <v>#DIV/0!</v>
      </c>
      <c r="BQ725" s="391" t="e">
        <f t="shared" si="698"/>
        <v>#DIV/0!</v>
      </c>
      <c r="BR725" s="391" t="e">
        <f t="shared" si="699"/>
        <v>#DIV/0!</v>
      </c>
      <c r="BS725" s="391" t="str">
        <f t="shared" si="700"/>
        <v xml:space="preserve"> </v>
      </c>
      <c r="BT725" s="391" t="e">
        <f t="shared" si="701"/>
        <v>#DIV/0!</v>
      </c>
      <c r="BU725" s="391" t="e">
        <f t="shared" si="702"/>
        <v>#DIV/0!</v>
      </c>
      <c r="BV725" s="391" t="e">
        <f t="shared" si="703"/>
        <v>#DIV/0!</v>
      </c>
      <c r="BW725" s="391" t="str">
        <f t="shared" si="704"/>
        <v xml:space="preserve"> </v>
      </c>
      <c r="BY725" s="388">
        <f t="shared" si="705"/>
        <v>3.7752080851013865</v>
      </c>
      <c r="BZ725" s="392">
        <f t="shared" si="706"/>
        <v>1.8876042065088372</v>
      </c>
      <c r="CA725" s="393">
        <f t="shared" si="707"/>
        <v>3700.4717752699917</v>
      </c>
      <c r="CB725" s="390">
        <f t="shared" si="708"/>
        <v>4852.9799999999996</v>
      </c>
      <c r="CC725" s="18" t="str">
        <f t="shared" si="709"/>
        <v xml:space="preserve"> </v>
      </c>
      <c r="CD725" s="418">
        <f>CA725-CB725</f>
        <v>-1152.5082247300079</v>
      </c>
    </row>
    <row r="726" spans="1:82" s="26" customFormat="1" ht="9" customHeight="1">
      <c r="A726" s="368">
        <v>283</v>
      </c>
      <c r="B726" s="129" t="s">
        <v>949</v>
      </c>
      <c r="C726" s="361">
        <v>476.5</v>
      </c>
      <c r="D726" s="396"/>
      <c r="E726" s="361"/>
      <c r="F726" s="361"/>
      <c r="G726" s="184">
        <f>ROUND(H726+AI726+AJ726+AK726,2)</f>
        <v>1887524.58</v>
      </c>
      <c r="H726" s="361">
        <f t="shared" si="720"/>
        <v>1477492.8</v>
      </c>
      <c r="I726" s="190">
        <v>512820</v>
      </c>
      <c r="J726" s="190">
        <v>380</v>
      </c>
      <c r="K726" s="190">
        <v>450252</v>
      </c>
      <c r="L726" s="190">
        <v>0</v>
      </c>
      <c r="M726" s="190">
        <v>0</v>
      </c>
      <c r="N726" s="361">
        <v>152</v>
      </c>
      <c r="O726" s="361">
        <v>130711.2</v>
      </c>
      <c r="P726" s="361">
        <v>150</v>
      </c>
      <c r="Q726" s="361">
        <v>247468.79999999999</v>
      </c>
      <c r="R726" s="361">
        <v>137</v>
      </c>
      <c r="S726" s="361">
        <v>136240.79999999999</v>
      </c>
      <c r="T726" s="103">
        <v>0</v>
      </c>
      <c r="U726" s="361">
        <v>0</v>
      </c>
      <c r="V726" s="269"/>
      <c r="W726" s="380">
        <v>0</v>
      </c>
      <c r="X726" s="361">
        <v>0</v>
      </c>
      <c r="Y726" s="380">
        <v>0</v>
      </c>
      <c r="Z726" s="380">
        <v>0</v>
      </c>
      <c r="AA726" s="380">
        <v>0</v>
      </c>
      <c r="AB726" s="380">
        <v>0</v>
      </c>
      <c r="AC726" s="380">
        <v>0</v>
      </c>
      <c r="AD726" s="380">
        <v>0</v>
      </c>
      <c r="AE726" s="380">
        <v>0</v>
      </c>
      <c r="AF726" s="380">
        <v>0</v>
      </c>
      <c r="AG726" s="380">
        <v>0</v>
      </c>
      <c r="AH726" s="380">
        <v>0</v>
      </c>
      <c r="AI726" s="380">
        <v>327434.40000000002</v>
      </c>
      <c r="AJ726" s="380">
        <v>54972.84</v>
      </c>
      <c r="AK726" s="380">
        <v>27624.54</v>
      </c>
      <c r="AL726" s="380">
        <v>0</v>
      </c>
      <c r="AN726" s="390">
        <f>I726/'Приложение 1.1'!I724</f>
        <v>748.09628008752736</v>
      </c>
      <c r="AO726" s="390">
        <f t="shared" si="681"/>
        <v>1184.8736842105263</v>
      </c>
      <c r="AP726" s="390" t="e">
        <f t="shared" si="682"/>
        <v>#DIV/0!</v>
      </c>
      <c r="AQ726" s="390">
        <f t="shared" si="683"/>
        <v>859.94210526315783</v>
      </c>
      <c r="AR726" s="390">
        <f t="shared" si="684"/>
        <v>1649.7919999999999</v>
      </c>
      <c r="AS726" s="390">
        <f t="shared" si="685"/>
        <v>994.45839416058391</v>
      </c>
      <c r="AT726" s="390" t="e">
        <f t="shared" si="686"/>
        <v>#DIV/0!</v>
      </c>
      <c r="AU726" s="390" t="e">
        <f t="shared" si="687"/>
        <v>#DIV/0!</v>
      </c>
      <c r="AV726" s="390" t="e">
        <f t="shared" si="688"/>
        <v>#DIV/0!</v>
      </c>
      <c r="AW726" s="390" t="e">
        <f t="shared" si="689"/>
        <v>#DIV/0!</v>
      </c>
      <c r="AX726" s="390" t="e">
        <f t="shared" si="690"/>
        <v>#DIV/0!</v>
      </c>
      <c r="AY726" s="390">
        <f>AI726/'Приложение 1.1'!J724</f>
        <v>687.16558237145864</v>
      </c>
      <c r="AZ726" s="390">
        <v>766.59</v>
      </c>
      <c r="BA726" s="390">
        <v>2173.62</v>
      </c>
      <c r="BB726" s="390">
        <v>891.36</v>
      </c>
      <c r="BC726" s="390">
        <v>860.72</v>
      </c>
      <c r="BD726" s="390">
        <v>1699.83</v>
      </c>
      <c r="BE726" s="390">
        <v>1134.04</v>
      </c>
      <c r="BF726" s="390">
        <v>2338035</v>
      </c>
      <c r="BG726" s="390">
        <f t="shared" si="691"/>
        <v>4644</v>
      </c>
      <c r="BH726" s="390">
        <v>9186</v>
      </c>
      <c r="BI726" s="390">
        <v>3559.09</v>
      </c>
      <c r="BJ726" s="390">
        <v>6295.55</v>
      </c>
      <c r="BK726" s="390">
        <f t="shared" si="692"/>
        <v>934101.09</v>
      </c>
      <c r="BL726" s="391" t="str">
        <f t="shared" si="693"/>
        <v xml:space="preserve"> </v>
      </c>
      <c r="BM726" s="391" t="str">
        <f t="shared" si="694"/>
        <v xml:space="preserve"> </v>
      </c>
      <c r="BN726" s="391" t="e">
        <f t="shared" si="695"/>
        <v>#DIV/0!</v>
      </c>
      <c r="BO726" s="391" t="str">
        <f t="shared" si="696"/>
        <v xml:space="preserve"> </v>
      </c>
      <c r="BP726" s="391" t="str">
        <f t="shared" si="697"/>
        <v xml:space="preserve"> </v>
      </c>
      <c r="BQ726" s="391" t="str">
        <f t="shared" si="698"/>
        <v xml:space="preserve"> </v>
      </c>
      <c r="BR726" s="391" t="e">
        <f t="shared" si="699"/>
        <v>#DIV/0!</v>
      </c>
      <c r="BS726" s="391" t="e">
        <f t="shared" si="700"/>
        <v>#DIV/0!</v>
      </c>
      <c r="BT726" s="391" t="e">
        <f t="shared" si="701"/>
        <v>#DIV/0!</v>
      </c>
      <c r="BU726" s="391" t="e">
        <f t="shared" si="702"/>
        <v>#DIV/0!</v>
      </c>
      <c r="BV726" s="391" t="e">
        <f t="shared" si="703"/>
        <v>#DIV/0!</v>
      </c>
      <c r="BW726" s="391" t="str">
        <f t="shared" si="704"/>
        <v xml:space="preserve"> </v>
      </c>
      <c r="BY726" s="388">
        <f t="shared" si="705"/>
        <v>2.9124304171975335</v>
      </c>
      <c r="BZ726" s="392">
        <f t="shared" si="706"/>
        <v>1.4635327292002736</v>
      </c>
      <c r="CA726" s="393" t="e">
        <f t="shared" si="707"/>
        <v>#DIV/0!</v>
      </c>
      <c r="CB726" s="390">
        <f t="shared" si="708"/>
        <v>4852.9799999999996</v>
      </c>
      <c r="CC726" s="18" t="e">
        <f t="shared" si="709"/>
        <v>#DIV/0!</v>
      </c>
    </row>
    <row r="727" spans="1:82" s="26" customFormat="1" ht="9" customHeight="1">
      <c r="A727" s="368">
        <v>284</v>
      </c>
      <c r="B727" s="129" t="s">
        <v>950</v>
      </c>
      <c r="C727" s="361">
        <v>975.4</v>
      </c>
      <c r="D727" s="396"/>
      <c r="E727" s="361"/>
      <c r="F727" s="361"/>
      <c r="G727" s="184">
        <f>ROUND(H727+AI727+AJ727+AK727,2)</f>
        <v>2329717.42</v>
      </c>
      <c r="H727" s="361">
        <f t="shared" si="720"/>
        <v>1694649.5999999999</v>
      </c>
      <c r="I727" s="190">
        <v>550771.19999999995</v>
      </c>
      <c r="J727" s="190">
        <v>606</v>
      </c>
      <c r="K727" s="190">
        <v>628531.19999999995</v>
      </c>
      <c r="L727" s="190">
        <v>0</v>
      </c>
      <c r="M727" s="190">
        <v>0</v>
      </c>
      <c r="N727" s="361">
        <v>138</v>
      </c>
      <c r="O727" s="361">
        <v>118730.4</v>
      </c>
      <c r="P727" s="361">
        <v>186</v>
      </c>
      <c r="Q727" s="361">
        <v>181351.2</v>
      </c>
      <c r="R727" s="361">
        <v>190</v>
      </c>
      <c r="S727" s="361">
        <v>215265.6</v>
      </c>
      <c r="T727" s="103">
        <v>0</v>
      </c>
      <c r="U727" s="361">
        <v>0</v>
      </c>
      <c r="V727" s="269"/>
      <c r="W727" s="380">
        <v>0</v>
      </c>
      <c r="X727" s="361">
        <v>0</v>
      </c>
      <c r="Y727" s="380">
        <v>0</v>
      </c>
      <c r="Z727" s="380">
        <v>0</v>
      </c>
      <c r="AA727" s="380">
        <v>0</v>
      </c>
      <c r="AB727" s="380">
        <v>0</v>
      </c>
      <c r="AC727" s="380">
        <v>0</v>
      </c>
      <c r="AD727" s="380">
        <v>0</v>
      </c>
      <c r="AE727" s="380">
        <v>0</v>
      </c>
      <c r="AF727" s="380">
        <v>0</v>
      </c>
      <c r="AG727" s="380">
        <v>0</v>
      </c>
      <c r="AH727" s="380">
        <v>0</v>
      </c>
      <c r="AI727" s="380">
        <v>505246.8</v>
      </c>
      <c r="AJ727" s="380">
        <v>86402.62</v>
      </c>
      <c r="AK727" s="380">
        <v>43418.400000000001</v>
      </c>
      <c r="AL727" s="380">
        <v>0</v>
      </c>
      <c r="AN727" s="390">
        <f>I727/'Приложение 1.1'!I725</f>
        <v>455.22043144061485</v>
      </c>
      <c r="AO727" s="390">
        <f t="shared" si="681"/>
        <v>1037.180198019802</v>
      </c>
      <c r="AP727" s="390" t="e">
        <f t="shared" si="682"/>
        <v>#DIV/0!</v>
      </c>
      <c r="AQ727" s="390">
        <f t="shared" si="683"/>
        <v>860.36521739130433</v>
      </c>
      <c r="AR727" s="390">
        <f t="shared" si="684"/>
        <v>975.00645161290333</v>
      </c>
      <c r="AS727" s="390">
        <f t="shared" si="685"/>
        <v>1132.9768421052631</v>
      </c>
      <c r="AT727" s="390" t="e">
        <f t="shared" si="686"/>
        <v>#DIV/0!</v>
      </c>
      <c r="AU727" s="390" t="e">
        <f t="shared" si="687"/>
        <v>#DIV/0!</v>
      </c>
      <c r="AV727" s="390" t="e">
        <f t="shared" si="688"/>
        <v>#DIV/0!</v>
      </c>
      <c r="AW727" s="390" t="e">
        <f t="shared" si="689"/>
        <v>#DIV/0!</v>
      </c>
      <c r="AX727" s="390" t="e">
        <f t="shared" si="690"/>
        <v>#DIV/0!</v>
      </c>
      <c r="AY727" s="390">
        <f>AI727/'Приложение 1.1'!J725</f>
        <v>517.98933770760709</v>
      </c>
      <c r="AZ727" s="390">
        <v>766.59</v>
      </c>
      <c r="BA727" s="390">
        <v>2173.62</v>
      </c>
      <c r="BB727" s="390">
        <v>891.36</v>
      </c>
      <c r="BC727" s="390">
        <v>860.72</v>
      </c>
      <c r="BD727" s="390">
        <v>1699.83</v>
      </c>
      <c r="BE727" s="390">
        <v>1134.04</v>
      </c>
      <c r="BF727" s="390">
        <v>2338035</v>
      </c>
      <c r="BG727" s="390">
        <f t="shared" si="691"/>
        <v>4644</v>
      </c>
      <c r="BH727" s="390">
        <v>9186</v>
      </c>
      <c r="BI727" s="390">
        <v>3559.09</v>
      </c>
      <c r="BJ727" s="390">
        <v>6295.55</v>
      </c>
      <c r="BK727" s="390">
        <f t="shared" si="692"/>
        <v>934101.09</v>
      </c>
      <c r="BL727" s="391" t="str">
        <f t="shared" si="693"/>
        <v xml:space="preserve"> </v>
      </c>
      <c r="BM727" s="391" t="str">
        <f t="shared" si="694"/>
        <v xml:space="preserve"> </v>
      </c>
      <c r="BN727" s="391" t="e">
        <f t="shared" si="695"/>
        <v>#DIV/0!</v>
      </c>
      <c r="BO727" s="391" t="str">
        <f t="shared" si="696"/>
        <v xml:space="preserve"> </v>
      </c>
      <c r="BP727" s="391" t="str">
        <f t="shared" si="697"/>
        <v xml:space="preserve"> </v>
      </c>
      <c r="BQ727" s="391" t="str">
        <f t="shared" si="698"/>
        <v xml:space="preserve"> </v>
      </c>
      <c r="BR727" s="391" t="e">
        <f t="shared" si="699"/>
        <v>#DIV/0!</v>
      </c>
      <c r="BS727" s="391" t="e">
        <f t="shared" si="700"/>
        <v>#DIV/0!</v>
      </c>
      <c r="BT727" s="391" t="e">
        <f t="shared" si="701"/>
        <v>#DIV/0!</v>
      </c>
      <c r="BU727" s="391" t="e">
        <f t="shared" si="702"/>
        <v>#DIV/0!</v>
      </c>
      <c r="BV727" s="391" t="e">
        <f t="shared" si="703"/>
        <v>#DIV/0!</v>
      </c>
      <c r="BW727" s="391" t="str">
        <f t="shared" si="704"/>
        <v xml:space="preserve"> </v>
      </c>
      <c r="BY727" s="388">
        <f t="shared" si="705"/>
        <v>3.7087167421360485</v>
      </c>
      <c r="BZ727" s="392">
        <f t="shared" si="706"/>
        <v>1.8636766685635207</v>
      </c>
      <c r="CA727" s="393" t="e">
        <f t="shared" si="707"/>
        <v>#DIV/0!</v>
      </c>
      <c r="CB727" s="390">
        <f t="shared" si="708"/>
        <v>4852.9799999999996</v>
      </c>
      <c r="CC727" s="18" t="e">
        <f t="shared" si="709"/>
        <v>#DIV/0!</v>
      </c>
    </row>
    <row r="728" spans="1:82" s="26" customFormat="1" ht="9" customHeight="1">
      <c r="A728" s="368">
        <v>285</v>
      </c>
      <c r="B728" s="129" t="s">
        <v>951</v>
      </c>
      <c r="C728" s="361">
        <v>297.60000000000002</v>
      </c>
      <c r="D728" s="396"/>
      <c r="E728" s="361"/>
      <c r="F728" s="361"/>
      <c r="G728" s="184">
        <f t="shared" si="719"/>
        <v>1092457.8600000001</v>
      </c>
      <c r="H728" s="361">
        <f t="shared" si="720"/>
        <v>0</v>
      </c>
      <c r="I728" s="190">
        <v>0</v>
      </c>
      <c r="J728" s="190">
        <v>0</v>
      </c>
      <c r="K728" s="190">
        <v>0</v>
      </c>
      <c r="L728" s="190">
        <v>0</v>
      </c>
      <c r="M728" s="190">
        <v>0</v>
      </c>
      <c r="N728" s="361">
        <v>0</v>
      </c>
      <c r="O728" s="361">
        <v>0</v>
      </c>
      <c r="P728" s="361">
        <v>0</v>
      </c>
      <c r="Q728" s="361">
        <v>0</v>
      </c>
      <c r="R728" s="361">
        <v>0</v>
      </c>
      <c r="S728" s="361">
        <v>0</v>
      </c>
      <c r="T728" s="103">
        <v>0</v>
      </c>
      <c r="U728" s="361">
        <v>0</v>
      </c>
      <c r="V728" s="269" t="s">
        <v>976</v>
      </c>
      <c r="W728" s="380">
        <v>260</v>
      </c>
      <c r="X728" s="361">
        <v>1058984</v>
      </c>
      <c r="Y728" s="380">
        <v>0</v>
      </c>
      <c r="Z728" s="380">
        <v>0</v>
      </c>
      <c r="AA728" s="380">
        <v>0</v>
      </c>
      <c r="AB728" s="380">
        <v>0</v>
      </c>
      <c r="AC728" s="380">
        <v>0</v>
      </c>
      <c r="AD728" s="380">
        <v>0</v>
      </c>
      <c r="AE728" s="380">
        <v>0</v>
      </c>
      <c r="AF728" s="380">
        <v>0</v>
      </c>
      <c r="AG728" s="380">
        <v>0</v>
      </c>
      <c r="AH728" s="380">
        <v>0</v>
      </c>
      <c r="AI728" s="380">
        <v>0</v>
      </c>
      <c r="AJ728" s="380">
        <v>22315.91</v>
      </c>
      <c r="AK728" s="380">
        <v>11157.95</v>
      </c>
      <c r="AL728" s="380">
        <v>0</v>
      </c>
      <c r="AN728" s="390">
        <f>I728/'Приложение 1.1'!I726</f>
        <v>0</v>
      </c>
      <c r="AO728" s="390" t="e">
        <f t="shared" si="681"/>
        <v>#DIV/0!</v>
      </c>
      <c r="AP728" s="390" t="e">
        <f t="shared" si="682"/>
        <v>#DIV/0!</v>
      </c>
      <c r="AQ728" s="390" t="e">
        <f t="shared" si="683"/>
        <v>#DIV/0!</v>
      </c>
      <c r="AR728" s="390" t="e">
        <f t="shared" si="684"/>
        <v>#DIV/0!</v>
      </c>
      <c r="AS728" s="390" t="e">
        <f t="shared" si="685"/>
        <v>#DIV/0!</v>
      </c>
      <c r="AT728" s="390" t="e">
        <f t="shared" si="686"/>
        <v>#DIV/0!</v>
      </c>
      <c r="AU728" s="390">
        <f t="shared" si="687"/>
        <v>4073.0153846153844</v>
      </c>
      <c r="AV728" s="390" t="e">
        <f t="shared" si="688"/>
        <v>#DIV/0!</v>
      </c>
      <c r="AW728" s="390" t="e">
        <f t="shared" si="689"/>
        <v>#DIV/0!</v>
      </c>
      <c r="AX728" s="390" t="e">
        <f t="shared" si="690"/>
        <v>#DIV/0!</v>
      </c>
      <c r="AY728" s="390">
        <f>AI728/'Приложение 1.1'!J726</f>
        <v>0</v>
      </c>
      <c r="AZ728" s="390">
        <v>766.59</v>
      </c>
      <c r="BA728" s="390">
        <v>2173.62</v>
      </c>
      <c r="BB728" s="390">
        <v>891.36</v>
      </c>
      <c r="BC728" s="390">
        <v>860.72</v>
      </c>
      <c r="BD728" s="390">
        <v>1699.83</v>
      </c>
      <c r="BE728" s="390">
        <v>1134.04</v>
      </c>
      <c r="BF728" s="390">
        <v>2338035</v>
      </c>
      <c r="BG728" s="390">
        <f t="shared" si="691"/>
        <v>4644</v>
      </c>
      <c r="BH728" s="390">
        <v>9186</v>
      </c>
      <c r="BI728" s="390">
        <v>3559.09</v>
      </c>
      <c r="BJ728" s="390">
        <v>6295.55</v>
      </c>
      <c r="BK728" s="390">
        <f t="shared" si="692"/>
        <v>934101.09</v>
      </c>
      <c r="BL728" s="391" t="str">
        <f t="shared" si="693"/>
        <v xml:space="preserve"> </v>
      </c>
      <c r="BM728" s="391" t="e">
        <f t="shared" si="694"/>
        <v>#DIV/0!</v>
      </c>
      <c r="BN728" s="391" t="e">
        <f t="shared" si="695"/>
        <v>#DIV/0!</v>
      </c>
      <c r="BO728" s="391" t="e">
        <f t="shared" si="696"/>
        <v>#DIV/0!</v>
      </c>
      <c r="BP728" s="391" t="e">
        <f t="shared" si="697"/>
        <v>#DIV/0!</v>
      </c>
      <c r="BQ728" s="391" t="e">
        <f t="shared" si="698"/>
        <v>#DIV/0!</v>
      </c>
      <c r="BR728" s="391" t="e">
        <f t="shared" si="699"/>
        <v>#DIV/0!</v>
      </c>
      <c r="BS728" s="391" t="str">
        <f t="shared" si="700"/>
        <v xml:space="preserve"> </v>
      </c>
      <c r="BT728" s="391" t="e">
        <f t="shared" si="701"/>
        <v>#DIV/0!</v>
      </c>
      <c r="BU728" s="391" t="e">
        <f t="shared" si="702"/>
        <v>#DIV/0!</v>
      </c>
      <c r="BV728" s="391" t="e">
        <f t="shared" si="703"/>
        <v>#DIV/0!</v>
      </c>
      <c r="BW728" s="391" t="str">
        <f t="shared" si="704"/>
        <v xml:space="preserve"> </v>
      </c>
      <c r="BY728" s="388">
        <f t="shared" si="705"/>
        <v>2.0427250164139052</v>
      </c>
      <c r="BZ728" s="392">
        <f t="shared" si="706"/>
        <v>1.0213620505233949</v>
      </c>
      <c r="CA728" s="393">
        <f t="shared" si="707"/>
        <v>4201.7610000000004</v>
      </c>
      <c r="CB728" s="390">
        <f t="shared" si="708"/>
        <v>4852.9799999999996</v>
      </c>
      <c r="CC728" s="18" t="str">
        <f t="shared" si="709"/>
        <v xml:space="preserve"> </v>
      </c>
    </row>
    <row r="729" spans="1:82" s="26" customFormat="1" ht="9" customHeight="1">
      <c r="A729" s="368">
        <v>286</v>
      </c>
      <c r="B729" s="129" t="s">
        <v>1167</v>
      </c>
      <c r="C729" s="361">
        <v>297.60000000000002</v>
      </c>
      <c r="D729" s="396"/>
      <c r="E729" s="361"/>
      <c r="F729" s="361"/>
      <c r="G729" s="184">
        <f t="shared" si="719"/>
        <v>3654186.16</v>
      </c>
      <c r="H729" s="361">
        <f t="shared" si="720"/>
        <v>0</v>
      </c>
      <c r="I729" s="190">
        <v>0</v>
      </c>
      <c r="J729" s="190">
        <v>0</v>
      </c>
      <c r="K729" s="190">
        <v>0</v>
      </c>
      <c r="L729" s="190">
        <v>0</v>
      </c>
      <c r="M729" s="190">
        <v>0</v>
      </c>
      <c r="N729" s="361">
        <v>0</v>
      </c>
      <c r="O729" s="361">
        <v>0</v>
      </c>
      <c r="P729" s="361">
        <v>0</v>
      </c>
      <c r="Q729" s="361">
        <v>0</v>
      </c>
      <c r="R729" s="361">
        <v>0</v>
      </c>
      <c r="S729" s="361">
        <v>0</v>
      </c>
      <c r="T729" s="103">
        <v>0</v>
      </c>
      <c r="U729" s="361">
        <v>0</v>
      </c>
      <c r="V729" s="269" t="s">
        <v>975</v>
      </c>
      <c r="W729" s="380">
        <v>1046</v>
      </c>
      <c r="X729" s="361">
        <v>3464270.2</v>
      </c>
      <c r="Y729" s="380">
        <v>0</v>
      </c>
      <c r="Z729" s="380">
        <v>0</v>
      </c>
      <c r="AA729" s="380">
        <v>0</v>
      </c>
      <c r="AB729" s="380">
        <v>0</v>
      </c>
      <c r="AC729" s="380">
        <v>0</v>
      </c>
      <c r="AD729" s="380">
        <v>0</v>
      </c>
      <c r="AE729" s="380">
        <v>0</v>
      </c>
      <c r="AF729" s="380">
        <v>0</v>
      </c>
      <c r="AG729" s="380">
        <v>0</v>
      </c>
      <c r="AH729" s="380">
        <v>0</v>
      </c>
      <c r="AI729" s="380">
        <v>0</v>
      </c>
      <c r="AJ729" s="380">
        <v>124642.6</v>
      </c>
      <c r="AK729" s="380">
        <v>65273.36</v>
      </c>
      <c r="AL729" s="380">
        <v>0</v>
      </c>
      <c r="AN729" s="390">
        <f>I729/'Приложение 1.1'!I727</f>
        <v>0</v>
      </c>
      <c r="AO729" s="390" t="e">
        <f t="shared" si="681"/>
        <v>#DIV/0!</v>
      </c>
      <c r="AP729" s="390" t="e">
        <f t="shared" si="682"/>
        <v>#DIV/0!</v>
      </c>
      <c r="AQ729" s="390" t="e">
        <f t="shared" si="683"/>
        <v>#DIV/0!</v>
      </c>
      <c r="AR729" s="390" t="e">
        <f t="shared" si="684"/>
        <v>#DIV/0!</v>
      </c>
      <c r="AS729" s="390" t="e">
        <f t="shared" si="685"/>
        <v>#DIV/0!</v>
      </c>
      <c r="AT729" s="390" t="e">
        <f t="shared" si="686"/>
        <v>#DIV/0!</v>
      </c>
      <c r="AU729" s="390">
        <f t="shared" si="687"/>
        <v>3311.9217973231357</v>
      </c>
      <c r="AV729" s="390" t="e">
        <f t="shared" si="688"/>
        <v>#DIV/0!</v>
      </c>
      <c r="AW729" s="390" t="e">
        <f t="shared" si="689"/>
        <v>#DIV/0!</v>
      </c>
      <c r="AX729" s="390" t="e">
        <f t="shared" si="690"/>
        <v>#DIV/0!</v>
      </c>
      <c r="AY729" s="390">
        <f>AI729/'Приложение 1.1'!J727</f>
        <v>0</v>
      </c>
      <c r="AZ729" s="390">
        <v>766.59</v>
      </c>
      <c r="BA729" s="390">
        <v>2173.62</v>
      </c>
      <c r="BB729" s="390">
        <v>891.36</v>
      </c>
      <c r="BC729" s="390">
        <v>860.72</v>
      </c>
      <c r="BD729" s="390">
        <v>1699.83</v>
      </c>
      <c r="BE729" s="390">
        <v>1134.04</v>
      </c>
      <c r="BF729" s="390">
        <v>2338035</v>
      </c>
      <c r="BG729" s="390">
        <f t="shared" si="691"/>
        <v>4837.9799999999996</v>
      </c>
      <c r="BH729" s="390">
        <v>9186</v>
      </c>
      <c r="BI729" s="390">
        <v>3559.09</v>
      </c>
      <c r="BJ729" s="390">
        <v>6295.55</v>
      </c>
      <c r="BK729" s="390">
        <f t="shared" si="692"/>
        <v>934101.09</v>
      </c>
      <c r="BL729" s="391" t="str">
        <f t="shared" si="693"/>
        <v xml:space="preserve"> </v>
      </c>
      <c r="BM729" s="391" t="e">
        <f t="shared" si="694"/>
        <v>#DIV/0!</v>
      </c>
      <c r="BN729" s="391" t="e">
        <f t="shared" si="695"/>
        <v>#DIV/0!</v>
      </c>
      <c r="BO729" s="391" t="e">
        <f t="shared" si="696"/>
        <v>#DIV/0!</v>
      </c>
      <c r="BP729" s="391" t="e">
        <f t="shared" si="697"/>
        <v>#DIV/0!</v>
      </c>
      <c r="BQ729" s="391" t="e">
        <f t="shared" si="698"/>
        <v>#DIV/0!</v>
      </c>
      <c r="BR729" s="391" t="e">
        <f t="shared" si="699"/>
        <v>#DIV/0!</v>
      </c>
      <c r="BS729" s="391" t="str">
        <f t="shared" si="700"/>
        <v xml:space="preserve"> </v>
      </c>
      <c r="BT729" s="391" t="e">
        <f t="shared" si="701"/>
        <v>#DIV/0!</v>
      </c>
      <c r="BU729" s="391" t="e">
        <f t="shared" si="702"/>
        <v>#DIV/0!</v>
      </c>
      <c r="BV729" s="391" t="e">
        <f t="shared" si="703"/>
        <v>#DIV/0!</v>
      </c>
      <c r="BW729" s="391" t="str">
        <f t="shared" si="704"/>
        <v xml:space="preserve"> </v>
      </c>
      <c r="BY729" s="388">
        <f t="shared" si="705"/>
        <v>3.4109537539269756</v>
      </c>
      <c r="BZ729" s="392">
        <f t="shared" si="706"/>
        <v>1.7862625805577459</v>
      </c>
      <c r="CA729" s="393">
        <f t="shared" si="707"/>
        <v>3493.4858126195031</v>
      </c>
      <c r="CB729" s="390">
        <f t="shared" si="708"/>
        <v>5055.6899999999996</v>
      </c>
      <c r="CC729" s="18" t="str">
        <f t="shared" si="709"/>
        <v xml:space="preserve"> </v>
      </c>
    </row>
    <row r="730" spans="1:82" s="26" customFormat="1" ht="36.75" customHeight="1">
      <c r="A730" s="514" t="s">
        <v>36</v>
      </c>
      <c r="B730" s="514"/>
      <c r="C730" s="361">
        <f>SUM(C724:C728)</f>
        <v>3533.8999999999996</v>
      </c>
      <c r="D730" s="275"/>
      <c r="E730" s="269"/>
      <c r="F730" s="269"/>
      <c r="G730" s="361">
        <f>SUM(G724:G729)</f>
        <v>13232343.300000001</v>
      </c>
      <c r="H730" s="361">
        <f>SUM(H724:H729)</f>
        <v>3172142.4</v>
      </c>
      <c r="I730" s="361">
        <f>SUM(I724:I729)</f>
        <v>1063591.2</v>
      </c>
      <c r="J730" s="361">
        <f t="shared" ref="J730:AL730" si="721">SUM(J724:J729)</f>
        <v>986</v>
      </c>
      <c r="K730" s="361">
        <f t="shared" si="721"/>
        <v>1078783.2</v>
      </c>
      <c r="L730" s="361">
        <f t="shared" si="721"/>
        <v>0</v>
      </c>
      <c r="M730" s="361">
        <f t="shared" si="721"/>
        <v>0</v>
      </c>
      <c r="N730" s="361">
        <f t="shared" si="721"/>
        <v>290</v>
      </c>
      <c r="O730" s="361">
        <f t="shared" si="721"/>
        <v>249441.59999999998</v>
      </c>
      <c r="P730" s="361">
        <f t="shared" si="721"/>
        <v>336</v>
      </c>
      <c r="Q730" s="361">
        <f t="shared" si="721"/>
        <v>428820</v>
      </c>
      <c r="R730" s="361">
        <f t="shared" si="721"/>
        <v>327</v>
      </c>
      <c r="S730" s="361">
        <f t="shared" si="721"/>
        <v>351506.4</v>
      </c>
      <c r="T730" s="103">
        <f t="shared" si="721"/>
        <v>0</v>
      </c>
      <c r="U730" s="361">
        <f t="shared" si="721"/>
        <v>0</v>
      </c>
      <c r="V730" s="269" t="s">
        <v>388</v>
      </c>
      <c r="W730" s="361">
        <f t="shared" si="721"/>
        <v>2398.1</v>
      </c>
      <c r="X730" s="361">
        <f t="shared" si="721"/>
        <v>8574732.1999999993</v>
      </c>
      <c r="Y730" s="361">
        <f t="shared" si="721"/>
        <v>0</v>
      </c>
      <c r="Z730" s="361">
        <f t="shared" si="721"/>
        <v>0</v>
      </c>
      <c r="AA730" s="361">
        <f t="shared" si="721"/>
        <v>0</v>
      </c>
      <c r="AB730" s="361">
        <f t="shared" si="721"/>
        <v>0</v>
      </c>
      <c r="AC730" s="361">
        <f t="shared" si="721"/>
        <v>0</v>
      </c>
      <c r="AD730" s="361">
        <f t="shared" si="721"/>
        <v>0</v>
      </c>
      <c r="AE730" s="361">
        <f t="shared" si="721"/>
        <v>0</v>
      </c>
      <c r="AF730" s="361">
        <f t="shared" si="721"/>
        <v>0</v>
      </c>
      <c r="AG730" s="361">
        <f t="shared" si="721"/>
        <v>0</v>
      </c>
      <c r="AH730" s="361">
        <f t="shared" si="721"/>
        <v>0</v>
      </c>
      <c r="AI730" s="361">
        <f t="shared" si="721"/>
        <v>832681.2</v>
      </c>
      <c r="AJ730" s="361">
        <f t="shared" si="721"/>
        <v>432986.81999999995</v>
      </c>
      <c r="AK730" s="361">
        <f t="shared" si="721"/>
        <v>219800.68</v>
      </c>
      <c r="AL730" s="361">
        <f t="shared" si="721"/>
        <v>0</v>
      </c>
      <c r="AM730" s="276"/>
      <c r="AN730" s="390">
        <f>I730/'Приложение 1.1'!I728</f>
        <v>122.21323144982907</v>
      </c>
      <c r="AO730" s="390">
        <f t="shared" si="681"/>
        <v>1094.1006085192698</v>
      </c>
      <c r="AP730" s="390" t="e">
        <f t="shared" si="682"/>
        <v>#DIV/0!</v>
      </c>
      <c r="AQ730" s="390">
        <f t="shared" si="683"/>
        <v>860.14344827586194</v>
      </c>
      <c r="AR730" s="390">
        <f t="shared" si="684"/>
        <v>1276.25</v>
      </c>
      <c r="AS730" s="390">
        <f t="shared" si="685"/>
        <v>1074.9431192660552</v>
      </c>
      <c r="AT730" s="390" t="e">
        <f t="shared" si="686"/>
        <v>#DIV/0!</v>
      </c>
      <c r="AU730" s="390">
        <f t="shared" si="687"/>
        <v>3575.6357950043785</v>
      </c>
      <c r="AV730" s="390" t="e">
        <f t="shared" si="688"/>
        <v>#DIV/0!</v>
      </c>
      <c r="AW730" s="390" t="e">
        <f t="shared" si="689"/>
        <v>#DIV/0!</v>
      </c>
      <c r="AX730" s="390" t="e">
        <f t="shared" si="690"/>
        <v>#DIV/0!</v>
      </c>
      <c r="AY730" s="390">
        <f>AI730/'Приложение 1.1'!J728</f>
        <v>108.06953880896296</v>
      </c>
      <c r="AZ730" s="390">
        <v>766.59</v>
      </c>
      <c r="BA730" s="390">
        <v>2173.62</v>
      </c>
      <c r="BB730" s="390">
        <v>891.36</v>
      </c>
      <c r="BC730" s="390">
        <v>860.72</v>
      </c>
      <c r="BD730" s="390">
        <v>1699.83</v>
      </c>
      <c r="BE730" s="390">
        <v>1134.04</v>
      </c>
      <c r="BF730" s="390">
        <v>2338035</v>
      </c>
      <c r="BG730" s="390">
        <f t="shared" si="691"/>
        <v>4644</v>
      </c>
      <c r="BH730" s="390">
        <v>9186</v>
      </c>
      <c r="BI730" s="390">
        <v>3559.09</v>
      </c>
      <c r="BJ730" s="390">
        <v>6295.55</v>
      </c>
      <c r="BK730" s="390">
        <f t="shared" si="692"/>
        <v>934101.09</v>
      </c>
      <c r="BL730" s="391" t="str">
        <f t="shared" si="693"/>
        <v xml:space="preserve"> </v>
      </c>
      <c r="BM730" s="391" t="str">
        <f t="shared" si="694"/>
        <v xml:space="preserve"> </v>
      </c>
      <c r="BN730" s="391" t="e">
        <f t="shared" si="695"/>
        <v>#DIV/0!</v>
      </c>
      <c r="BO730" s="391" t="str">
        <f t="shared" si="696"/>
        <v xml:space="preserve"> </v>
      </c>
      <c r="BP730" s="391" t="str">
        <f t="shared" si="697"/>
        <v xml:space="preserve"> </v>
      </c>
      <c r="BQ730" s="391" t="str">
        <f t="shared" si="698"/>
        <v xml:space="preserve"> </v>
      </c>
      <c r="BR730" s="391" t="e">
        <f t="shared" si="699"/>
        <v>#DIV/0!</v>
      </c>
      <c r="BS730" s="391" t="str">
        <f t="shared" si="700"/>
        <v xml:space="preserve"> </v>
      </c>
      <c r="BT730" s="391" t="e">
        <f t="shared" si="701"/>
        <v>#DIV/0!</v>
      </c>
      <c r="BU730" s="391" t="e">
        <f t="shared" si="702"/>
        <v>#DIV/0!</v>
      </c>
      <c r="BV730" s="391" t="e">
        <f t="shared" si="703"/>
        <v>#DIV/0!</v>
      </c>
      <c r="BW730" s="391" t="str">
        <f t="shared" si="704"/>
        <v xml:space="preserve"> </v>
      </c>
      <c r="BY730" s="388">
        <f t="shared" si="705"/>
        <v>3.2721855092740824</v>
      </c>
      <c r="BZ730" s="392">
        <f t="shared" si="706"/>
        <v>1.6610865892513533</v>
      </c>
      <c r="CA730" s="393">
        <f t="shared" si="707"/>
        <v>5517.8446686960515</v>
      </c>
      <c r="CB730" s="390">
        <f t="shared" si="708"/>
        <v>4852.9799999999996</v>
      </c>
      <c r="CC730" s="18" t="str">
        <f t="shared" si="709"/>
        <v>+</v>
      </c>
    </row>
    <row r="731" spans="1:82" s="26" customFormat="1" ht="12.75" customHeight="1">
      <c r="A731" s="433" t="s">
        <v>40</v>
      </c>
      <c r="B731" s="434"/>
      <c r="C731" s="434"/>
      <c r="D731" s="434"/>
      <c r="E731" s="434"/>
      <c r="F731" s="434"/>
      <c r="G731" s="434"/>
      <c r="H731" s="434"/>
      <c r="I731" s="434"/>
      <c r="J731" s="434"/>
      <c r="K731" s="434"/>
      <c r="L731" s="434"/>
      <c r="M731" s="434"/>
      <c r="N731" s="434"/>
      <c r="O731" s="434"/>
      <c r="P731" s="434"/>
      <c r="Q731" s="434"/>
      <c r="R731" s="434"/>
      <c r="S731" s="434"/>
      <c r="T731" s="434"/>
      <c r="U731" s="434"/>
      <c r="V731" s="434"/>
      <c r="W731" s="434"/>
      <c r="X731" s="434"/>
      <c r="Y731" s="434"/>
      <c r="Z731" s="434"/>
      <c r="AA731" s="434"/>
      <c r="AB731" s="434"/>
      <c r="AC731" s="434"/>
      <c r="AD731" s="434"/>
      <c r="AE731" s="434"/>
      <c r="AF731" s="434"/>
      <c r="AG731" s="434"/>
      <c r="AH731" s="434"/>
      <c r="AI731" s="434"/>
      <c r="AJ731" s="434"/>
      <c r="AK731" s="434"/>
      <c r="AL731" s="435"/>
      <c r="AN731" s="390" t="e">
        <f>I731/'Приложение 1.1'!I729</f>
        <v>#DIV/0!</v>
      </c>
      <c r="AO731" s="390" t="e">
        <f t="shared" si="681"/>
        <v>#DIV/0!</v>
      </c>
      <c r="AP731" s="390" t="e">
        <f t="shared" si="682"/>
        <v>#DIV/0!</v>
      </c>
      <c r="AQ731" s="390" t="e">
        <f t="shared" si="683"/>
        <v>#DIV/0!</v>
      </c>
      <c r="AR731" s="390" t="e">
        <f t="shared" si="684"/>
        <v>#DIV/0!</v>
      </c>
      <c r="AS731" s="390" t="e">
        <f t="shared" si="685"/>
        <v>#DIV/0!</v>
      </c>
      <c r="AT731" s="390" t="e">
        <f t="shared" si="686"/>
        <v>#DIV/0!</v>
      </c>
      <c r="AU731" s="390" t="e">
        <f t="shared" si="687"/>
        <v>#DIV/0!</v>
      </c>
      <c r="AV731" s="390" t="e">
        <f t="shared" si="688"/>
        <v>#DIV/0!</v>
      </c>
      <c r="AW731" s="390" t="e">
        <f t="shared" si="689"/>
        <v>#DIV/0!</v>
      </c>
      <c r="AX731" s="390" t="e">
        <f t="shared" si="690"/>
        <v>#DIV/0!</v>
      </c>
      <c r="AY731" s="390" t="e">
        <f>AI731/'Приложение 1.1'!J729</f>
        <v>#DIV/0!</v>
      </c>
      <c r="AZ731" s="390">
        <v>766.59</v>
      </c>
      <c r="BA731" s="390">
        <v>2173.62</v>
      </c>
      <c r="BB731" s="390">
        <v>891.36</v>
      </c>
      <c r="BC731" s="390">
        <v>860.72</v>
      </c>
      <c r="BD731" s="390">
        <v>1699.83</v>
      </c>
      <c r="BE731" s="390">
        <v>1134.04</v>
      </c>
      <c r="BF731" s="390">
        <v>2338035</v>
      </c>
      <c r="BG731" s="390">
        <f t="shared" si="691"/>
        <v>4644</v>
      </c>
      <c r="BH731" s="390">
        <v>9186</v>
      </c>
      <c r="BI731" s="390">
        <v>3559.09</v>
      </c>
      <c r="BJ731" s="390">
        <v>6295.55</v>
      </c>
      <c r="BK731" s="390">
        <f t="shared" si="692"/>
        <v>934101.09</v>
      </c>
      <c r="BL731" s="391" t="e">
        <f t="shared" si="693"/>
        <v>#DIV/0!</v>
      </c>
      <c r="BM731" s="391" t="e">
        <f t="shared" si="694"/>
        <v>#DIV/0!</v>
      </c>
      <c r="BN731" s="391" t="e">
        <f t="shared" si="695"/>
        <v>#DIV/0!</v>
      </c>
      <c r="BO731" s="391" t="e">
        <f t="shared" si="696"/>
        <v>#DIV/0!</v>
      </c>
      <c r="BP731" s="391" t="e">
        <f t="shared" si="697"/>
        <v>#DIV/0!</v>
      </c>
      <c r="BQ731" s="391" t="e">
        <f t="shared" si="698"/>
        <v>#DIV/0!</v>
      </c>
      <c r="BR731" s="391" t="e">
        <f t="shared" si="699"/>
        <v>#DIV/0!</v>
      </c>
      <c r="BS731" s="391" t="e">
        <f t="shared" si="700"/>
        <v>#DIV/0!</v>
      </c>
      <c r="BT731" s="391" t="e">
        <f t="shared" si="701"/>
        <v>#DIV/0!</v>
      </c>
      <c r="BU731" s="391" t="e">
        <f t="shared" si="702"/>
        <v>#DIV/0!</v>
      </c>
      <c r="BV731" s="391" t="e">
        <f t="shared" si="703"/>
        <v>#DIV/0!</v>
      </c>
      <c r="BW731" s="391" t="e">
        <f t="shared" si="704"/>
        <v>#DIV/0!</v>
      </c>
      <c r="BY731" s="388" t="e">
        <f t="shared" si="705"/>
        <v>#DIV/0!</v>
      </c>
      <c r="BZ731" s="392" t="e">
        <f t="shared" si="706"/>
        <v>#DIV/0!</v>
      </c>
      <c r="CA731" s="393" t="e">
        <f t="shared" si="707"/>
        <v>#DIV/0!</v>
      </c>
      <c r="CB731" s="390">
        <f t="shared" si="708"/>
        <v>4852.9799999999996</v>
      </c>
      <c r="CC731" s="18" t="e">
        <f t="shared" si="709"/>
        <v>#DIV/0!</v>
      </c>
    </row>
    <row r="732" spans="1:82" s="26" customFormat="1" ht="9" customHeight="1">
      <c r="A732" s="368">
        <v>287</v>
      </c>
      <c r="B732" s="129" t="s">
        <v>970</v>
      </c>
      <c r="C732" s="361">
        <v>373.12</v>
      </c>
      <c r="D732" s="396"/>
      <c r="E732" s="361"/>
      <c r="F732" s="361"/>
      <c r="G732" s="184">
        <f>ROUND(X732+AJ732+AK732,2)</f>
        <v>1385329.33</v>
      </c>
      <c r="H732" s="361">
        <f>I732+K732+M732+O732+Q732+S732</f>
        <v>0</v>
      </c>
      <c r="I732" s="190">
        <v>0</v>
      </c>
      <c r="J732" s="190">
        <v>0</v>
      </c>
      <c r="K732" s="190">
        <v>0</v>
      </c>
      <c r="L732" s="190">
        <v>0</v>
      </c>
      <c r="M732" s="190">
        <v>0</v>
      </c>
      <c r="N732" s="361">
        <v>0</v>
      </c>
      <c r="O732" s="361">
        <v>0</v>
      </c>
      <c r="P732" s="361">
        <v>0</v>
      </c>
      <c r="Q732" s="361">
        <v>0</v>
      </c>
      <c r="R732" s="361">
        <v>0</v>
      </c>
      <c r="S732" s="361">
        <v>0</v>
      </c>
      <c r="T732" s="103">
        <v>0</v>
      </c>
      <c r="U732" s="361">
        <v>0</v>
      </c>
      <c r="V732" s="269" t="s">
        <v>976</v>
      </c>
      <c r="W732" s="380">
        <v>339.3</v>
      </c>
      <c r="X732" s="361">
        <v>1326523</v>
      </c>
      <c r="Y732" s="380">
        <v>0</v>
      </c>
      <c r="Z732" s="380">
        <v>0</v>
      </c>
      <c r="AA732" s="380">
        <v>0</v>
      </c>
      <c r="AB732" s="380">
        <v>0</v>
      </c>
      <c r="AC732" s="380">
        <v>0</v>
      </c>
      <c r="AD732" s="380">
        <v>0</v>
      </c>
      <c r="AE732" s="380">
        <v>0</v>
      </c>
      <c r="AF732" s="380">
        <v>0</v>
      </c>
      <c r="AG732" s="380">
        <v>0</v>
      </c>
      <c r="AH732" s="380">
        <v>0</v>
      </c>
      <c r="AI732" s="380">
        <v>0</v>
      </c>
      <c r="AJ732" s="380">
        <v>39138.660000000003</v>
      </c>
      <c r="AK732" s="380">
        <v>19667.669999999998</v>
      </c>
      <c r="AL732" s="380">
        <v>0</v>
      </c>
      <c r="AN732" s="390">
        <f>I732/'Приложение 1.1'!I730</f>
        <v>0</v>
      </c>
      <c r="AO732" s="390" t="e">
        <f t="shared" si="681"/>
        <v>#DIV/0!</v>
      </c>
      <c r="AP732" s="390" t="e">
        <f t="shared" si="682"/>
        <v>#DIV/0!</v>
      </c>
      <c r="AQ732" s="390" t="e">
        <f t="shared" si="683"/>
        <v>#DIV/0!</v>
      </c>
      <c r="AR732" s="390" t="e">
        <f t="shared" si="684"/>
        <v>#DIV/0!</v>
      </c>
      <c r="AS732" s="390" t="e">
        <f t="shared" si="685"/>
        <v>#DIV/0!</v>
      </c>
      <c r="AT732" s="390" t="e">
        <f t="shared" si="686"/>
        <v>#DIV/0!</v>
      </c>
      <c r="AU732" s="390">
        <f t="shared" si="687"/>
        <v>3909.587385794282</v>
      </c>
      <c r="AV732" s="390" t="e">
        <f t="shared" si="688"/>
        <v>#DIV/0!</v>
      </c>
      <c r="AW732" s="390" t="e">
        <f t="shared" si="689"/>
        <v>#DIV/0!</v>
      </c>
      <c r="AX732" s="390" t="e">
        <f t="shared" si="690"/>
        <v>#DIV/0!</v>
      </c>
      <c r="AY732" s="390">
        <f>AI732/'Приложение 1.1'!J730</f>
        <v>0</v>
      </c>
      <c r="AZ732" s="390">
        <v>766.59</v>
      </c>
      <c r="BA732" s="390">
        <v>2173.62</v>
      </c>
      <c r="BB732" s="390">
        <v>891.36</v>
      </c>
      <c r="BC732" s="390">
        <v>860.72</v>
      </c>
      <c r="BD732" s="390">
        <v>1699.83</v>
      </c>
      <c r="BE732" s="390">
        <v>1134.04</v>
      </c>
      <c r="BF732" s="390">
        <v>2338035</v>
      </c>
      <c r="BG732" s="390">
        <f t="shared" si="691"/>
        <v>4644</v>
      </c>
      <c r="BH732" s="390">
        <v>9186</v>
      </c>
      <c r="BI732" s="390">
        <v>3559.09</v>
      </c>
      <c r="BJ732" s="390">
        <v>6295.55</v>
      </c>
      <c r="BK732" s="390">
        <f t="shared" si="692"/>
        <v>934101.09</v>
      </c>
      <c r="BL732" s="391" t="str">
        <f t="shared" si="693"/>
        <v xml:space="preserve"> </v>
      </c>
      <c r="BM732" s="391" t="e">
        <f t="shared" si="694"/>
        <v>#DIV/0!</v>
      </c>
      <c r="BN732" s="391" t="e">
        <f t="shared" si="695"/>
        <v>#DIV/0!</v>
      </c>
      <c r="BO732" s="391" t="e">
        <f t="shared" si="696"/>
        <v>#DIV/0!</v>
      </c>
      <c r="BP732" s="391" t="e">
        <f t="shared" si="697"/>
        <v>#DIV/0!</v>
      </c>
      <c r="BQ732" s="391" t="e">
        <f t="shared" si="698"/>
        <v>#DIV/0!</v>
      </c>
      <c r="BR732" s="391" t="e">
        <f t="shared" si="699"/>
        <v>#DIV/0!</v>
      </c>
      <c r="BS732" s="391" t="str">
        <f t="shared" si="700"/>
        <v xml:space="preserve"> </v>
      </c>
      <c r="BT732" s="391" t="e">
        <f t="shared" si="701"/>
        <v>#DIV/0!</v>
      </c>
      <c r="BU732" s="391" t="e">
        <f t="shared" si="702"/>
        <v>#DIV/0!</v>
      </c>
      <c r="BV732" s="391" t="e">
        <f t="shared" si="703"/>
        <v>#DIV/0!</v>
      </c>
      <c r="BW732" s="391" t="str">
        <f t="shared" si="704"/>
        <v xml:space="preserve"> </v>
      </c>
      <c r="BY732" s="388">
        <f t="shared" si="705"/>
        <v>2.8252242374742766</v>
      </c>
      <c r="BZ732" s="392">
        <f t="shared" si="706"/>
        <v>1.4197107918013976</v>
      </c>
      <c r="CA732" s="393">
        <f t="shared" si="707"/>
        <v>4082.9040082522843</v>
      </c>
      <c r="CB732" s="390">
        <f t="shared" si="708"/>
        <v>4852.9799999999996</v>
      </c>
      <c r="CC732" s="18" t="str">
        <f t="shared" si="709"/>
        <v xml:space="preserve"> </v>
      </c>
    </row>
    <row r="733" spans="1:82" s="26" customFormat="1" ht="9" customHeight="1">
      <c r="A733" s="368">
        <v>288</v>
      </c>
      <c r="B733" s="129" t="s">
        <v>971</v>
      </c>
      <c r="C733" s="361">
        <v>369.15</v>
      </c>
      <c r="D733" s="396"/>
      <c r="E733" s="361"/>
      <c r="F733" s="361"/>
      <c r="G733" s="184">
        <f>ROUND(X733+AJ733+AK733,2)</f>
        <v>1437032.33</v>
      </c>
      <c r="H733" s="361">
        <f>I733+K733+M733+O733+Q733+S733</f>
        <v>0</v>
      </c>
      <c r="I733" s="190">
        <v>0</v>
      </c>
      <c r="J733" s="190">
        <v>0</v>
      </c>
      <c r="K733" s="190">
        <v>0</v>
      </c>
      <c r="L733" s="190">
        <v>0</v>
      </c>
      <c r="M733" s="190">
        <v>0</v>
      </c>
      <c r="N733" s="361">
        <v>0</v>
      </c>
      <c r="O733" s="361">
        <v>0</v>
      </c>
      <c r="P733" s="361">
        <v>0</v>
      </c>
      <c r="Q733" s="361">
        <v>0</v>
      </c>
      <c r="R733" s="361">
        <v>0</v>
      </c>
      <c r="S733" s="361">
        <v>0</v>
      </c>
      <c r="T733" s="103">
        <v>0</v>
      </c>
      <c r="U733" s="361">
        <v>0</v>
      </c>
      <c r="V733" s="269" t="s">
        <v>976</v>
      </c>
      <c r="W733" s="380">
        <v>339.3</v>
      </c>
      <c r="X733" s="361">
        <v>1378226</v>
      </c>
      <c r="Y733" s="380">
        <v>0</v>
      </c>
      <c r="Z733" s="380">
        <v>0</v>
      </c>
      <c r="AA733" s="380">
        <v>0</v>
      </c>
      <c r="AB733" s="380">
        <v>0</v>
      </c>
      <c r="AC733" s="380">
        <v>0</v>
      </c>
      <c r="AD733" s="380">
        <v>0</v>
      </c>
      <c r="AE733" s="380">
        <v>0</v>
      </c>
      <c r="AF733" s="380">
        <v>0</v>
      </c>
      <c r="AG733" s="380">
        <v>0</v>
      </c>
      <c r="AH733" s="380">
        <v>0</v>
      </c>
      <c r="AI733" s="380">
        <v>0</v>
      </c>
      <c r="AJ733" s="380">
        <v>39138.660000000003</v>
      </c>
      <c r="AK733" s="380">
        <v>19667.669999999998</v>
      </c>
      <c r="AL733" s="380">
        <v>0</v>
      </c>
      <c r="AN733" s="390">
        <f>I733/'Приложение 1.1'!I731</f>
        <v>0</v>
      </c>
      <c r="AO733" s="390" t="e">
        <f t="shared" si="681"/>
        <v>#DIV/0!</v>
      </c>
      <c r="AP733" s="390" t="e">
        <f t="shared" si="682"/>
        <v>#DIV/0!</v>
      </c>
      <c r="AQ733" s="390" t="e">
        <f t="shared" si="683"/>
        <v>#DIV/0!</v>
      </c>
      <c r="AR733" s="390" t="e">
        <f t="shared" si="684"/>
        <v>#DIV/0!</v>
      </c>
      <c r="AS733" s="390" t="e">
        <f t="shared" si="685"/>
        <v>#DIV/0!</v>
      </c>
      <c r="AT733" s="390" t="e">
        <f t="shared" si="686"/>
        <v>#DIV/0!</v>
      </c>
      <c r="AU733" s="390">
        <f t="shared" si="687"/>
        <v>4061.9687592101382</v>
      </c>
      <c r="AV733" s="390" t="e">
        <f t="shared" si="688"/>
        <v>#DIV/0!</v>
      </c>
      <c r="AW733" s="390" t="e">
        <f t="shared" si="689"/>
        <v>#DIV/0!</v>
      </c>
      <c r="AX733" s="390" t="e">
        <f t="shared" si="690"/>
        <v>#DIV/0!</v>
      </c>
      <c r="AY733" s="390">
        <f>AI733/'Приложение 1.1'!J731</f>
        <v>0</v>
      </c>
      <c r="AZ733" s="390">
        <v>766.59</v>
      </c>
      <c r="BA733" s="390">
        <v>2173.62</v>
      </c>
      <c r="BB733" s="390">
        <v>891.36</v>
      </c>
      <c r="BC733" s="390">
        <v>860.72</v>
      </c>
      <c r="BD733" s="390">
        <v>1699.83</v>
      </c>
      <c r="BE733" s="390">
        <v>1134.04</v>
      </c>
      <c r="BF733" s="390">
        <v>2338035</v>
      </c>
      <c r="BG733" s="390">
        <f t="shared" si="691"/>
        <v>4644</v>
      </c>
      <c r="BH733" s="390">
        <v>9186</v>
      </c>
      <c r="BI733" s="390">
        <v>3559.09</v>
      </c>
      <c r="BJ733" s="390">
        <v>6295.55</v>
      </c>
      <c r="BK733" s="390">
        <f t="shared" si="692"/>
        <v>934101.09</v>
      </c>
      <c r="BL733" s="391" t="str">
        <f t="shared" si="693"/>
        <v xml:space="preserve"> </v>
      </c>
      <c r="BM733" s="391" t="e">
        <f t="shared" si="694"/>
        <v>#DIV/0!</v>
      </c>
      <c r="BN733" s="391" t="e">
        <f t="shared" si="695"/>
        <v>#DIV/0!</v>
      </c>
      <c r="BO733" s="391" t="e">
        <f t="shared" si="696"/>
        <v>#DIV/0!</v>
      </c>
      <c r="BP733" s="391" t="e">
        <f t="shared" si="697"/>
        <v>#DIV/0!</v>
      </c>
      <c r="BQ733" s="391" t="e">
        <f t="shared" si="698"/>
        <v>#DIV/0!</v>
      </c>
      <c r="BR733" s="391" t="e">
        <f t="shared" si="699"/>
        <v>#DIV/0!</v>
      </c>
      <c r="BS733" s="391" t="str">
        <f t="shared" si="700"/>
        <v xml:space="preserve"> </v>
      </c>
      <c r="BT733" s="391" t="e">
        <f t="shared" si="701"/>
        <v>#DIV/0!</v>
      </c>
      <c r="BU733" s="391" t="e">
        <f t="shared" si="702"/>
        <v>#DIV/0!</v>
      </c>
      <c r="BV733" s="391" t="e">
        <f t="shared" si="703"/>
        <v>#DIV/0!</v>
      </c>
      <c r="BW733" s="391" t="str">
        <f t="shared" si="704"/>
        <v xml:space="preserve"> </v>
      </c>
      <c r="BY733" s="388">
        <f t="shared" si="705"/>
        <v>2.7235754675053134</v>
      </c>
      <c r="BZ733" s="392">
        <f t="shared" si="706"/>
        <v>1.3686310035905731</v>
      </c>
      <c r="CA733" s="393">
        <f t="shared" si="707"/>
        <v>4235.28538166814</v>
      </c>
      <c r="CB733" s="390">
        <f t="shared" si="708"/>
        <v>4852.9799999999996</v>
      </c>
      <c r="CC733" s="18" t="str">
        <f t="shared" si="709"/>
        <v xml:space="preserve"> </v>
      </c>
    </row>
    <row r="734" spans="1:82" s="26" customFormat="1" ht="34.5" customHeight="1">
      <c r="A734" s="514" t="s">
        <v>39</v>
      </c>
      <c r="B734" s="514"/>
      <c r="C734" s="361">
        <f>SUM(C732:C733)</f>
        <v>742.27</v>
      </c>
      <c r="D734" s="275"/>
      <c r="E734" s="269"/>
      <c r="F734" s="269"/>
      <c r="G734" s="361">
        <f t="shared" ref="G734:U734" si="722">SUM(G732:G733)</f>
        <v>2822361.66</v>
      </c>
      <c r="H734" s="361">
        <f t="shared" si="722"/>
        <v>0</v>
      </c>
      <c r="I734" s="361">
        <f t="shared" si="722"/>
        <v>0</v>
      </c>
      <c r="J734" s="361">
        <f t="shared" si="722"/>
        <v>0</v>
      </c>
      <c r="K734" s="361">
        <f t="shared" si="722"/>
        <v>0</v>
      </c>
      <c r="L734" s="361">
        <f t="shared" si="722"/>
        <v>0</v>
      </c>
      <c r="M734" s="361">
        <f t="shared" si="722"/>
        <v>0</v>
      </c>
      <c r="N734" s="361">
        <f t="shared" si="722"/>
        <v>0</v>
      </c>
      <c r="O734" s="361">
        <f t="shared" si="722"/>
        <v>0</v>
      </c>
      <c r="P734" s="361">
        <f t="shared" si="722"/>
        <v>0</v>
      </c>
      <c r="Q734" s="361">
        <f t="shared" si="722"/>
        <v>0</v>
      </c>
      <c r="R734" s="361">
        <f t="shared" si="722"/>
        <v>0</v>
      </c>
      <c r="S734" s="361">
        <f t="shared" si="722"/>
        <v>0</v>
      </c>
      <c r="T734" s="103">
        <f t="shared" si="722"/>
        <v>0</v>
      </c>
      <c r="U734" s="361">
        <f t="shared" si="722"/>
        <v>0</v>
      </c>
      <c r="V734" s="269" t="s">
        <v>388</v>
      </c>
      <c r="W734" s="361">
        <f t="shared" ref="W734:AL734" si="723">SUM(W732:W733)</f>
        <v>678.6</v>
      </c>
      <c r="X734" s="361">
        <f t="shared" si="723"/>
        <v>2704749</v>
      </c>
      <c r="Y734" s="361">
        <f t="shared" si="723"/>
        <v>0</v>
      </c>
      <c r="Z734" s="361">
        <f t="shared" si="723"/>
        <v>0</v>
      </c>
      <c r="AA734" s="361">
        <f t="shared" si="723"/>
        <v>0</v>
      </c>
      <c r="AB734" s="361">
        <f t="shared" si="723"/>
        <v>0</v>
      </c>
      <c r="AC734" s="361">
        <f t="shared" si="723"/>
        <v>0</v>
      </c>
      <c r="AD734" s="361">
        <f t="shared" si="723"/>
        <v>0</v>
      </c>
      <c r="AE734" s="361">
        <f t="shared" si="723"/>
        <v>0</v>
      </c>
      <c r="AF734" s="361">
        <f t="shared" si="723"/>
        <v>0</v>
      </c>
      <c r="AG734" s="361">
        <f t="shared" si="723"/>
        <v>0</v>
      </c>
      <c r="AH734" s="361">
        <f t="shared" si="723"/>
        <v>0</v>
      </c>
      <c r="AI734" s="361">
        <f t="shared" si="723"/>
        <v>0</v>
      </c>
      <c r="AJ734" s="361">
        <f t="shared" si="723"/>
        <v>78277.320000000007</v>
      </c>
      <c r="AK734" s="361">
        <f t="shared" si="723"/>
        <v>39335.339999999997</v>
      </c>
      <c r="AL734" s="361">
        <f t="shared" si="723"/>
        <v>0</v>
      </c>
      <c r="AM734" s="276"/>
      <c r="AN734" s="390">
        <f>I734/'Приложение 1.1'!I732</f>
        <v>0</v>
      </c>
      <c r="AO734" s="390" t="e">
        <f t="shared" si="681"/>
        <v>#DIV/0!</v>
      </c>
      <c r="AP734" s="390" t="e">
        <f t="shared" si="682"/>
        <v>#DIV/0!</v>
      </c>
      <c r="AQ734" s="390" t="e">
        <f t="shared" si="683"/>
        <v>#DIV/0!</v>
      </c>
      <c r="AR734" s="390" t="e">
        <f t="shared" si="684"/>
        <v>#DIV/0!</v>
      </c>
      <c r="AS734" s="390" t="e">
        <f t="shared" si="685"/>
        <v>#DIV/0!</v>
      </c>
      <c r="AT734" s="390" t="e">
        <f t="shared" si="686"/>
        <v>#DIV/0!</v>
      </c>
      <c r="AU734" s="390">
        <f t="shared" si="687"/>
        <v>3985.7780725022103</v>
      </c>
      <c r="AV734" s="390" t="e">
        <f t="shared" si="688"/>
        <v>#DIV/0!</v>
      </c>
      <c r="AW734" s="390" t="e">
        <f t="shared" si="689"/>
        <v>#DIV/0!</v>
      </c>
      <c r="AX734" s="390" t="e">
        <f t="shared" si="690"/>
        <v>#DIV/0!</v>
      </c>
      <c r="AY734" s="390">
        <f>AI734/'Приложение 1.1'!J732</f>
        <v>0</v>
      </c>
      <c r="AZ734" s="390">
        <v>766.59</v>
      </c>
      <c r="BA734" s="390">
        <v>2173.62</v>
      </c>
      <c r="BB734" s="390">
        <v>891.36</v>
      </c>
      <c r="BC734" s="390">
        <v>860.72</v>
      </c>
      <c r="BD734" s="390">
        <v>1699.83</v>
      </c>
      <c r="BE734" s="390">
        <v>1134.04</v>
      </c>
      <c r="BF734" s="390">
        <v>2338035</v>
      </c>
      <c r="BG734" s="390">
        <f t="shared" si="691"/>
        <v>4644</v>
      </c>
      <c r="BH734" s="390">
        <v>9186</v>
      </c>
      <c r="BI734" s="390">
        <v>3559.09</v>
      </c>
      <c r="BJ734" s="390">
        <v>6295.55</v>
      </c>
      <c r="BK734" s="390">
        <f t="shared" si="692"/>
        <v>934101.09</v>
      </c>
      <c r="BL734" s="391" t="str">
        <f t="shared" si="693"/>
        <v xml:space="preserve"> </v>
      </c>
      <c r="BM734" s="391" t="e">
        <f t="shared" si="694"/>
        <v>#DIV/0!</v>
      </c>
      <c r="BN734" s="391" t="e">
        <f t="shared" si="695"/>
        <v>#DIV/0!</v>
      </c>
      <c r="BO734" s="391" t="e">
        <f t="shared" si="696"/>
        <v>#DIV/0!</v>
      </c>
      <c r="BP734" s="391" t="e">
        <f t="shared" si="697"/>
        <v>#DIV/0!</v>
      </c>
      <c r="BQ734" s="391" t="e">
        <f t="shared" si="698"/>
        <v>#DIV/0!</v>
      </c>
      <c r="BR734" s="391" t="e">
        <f t="shared" si="699"/>
        <v>#DIV/0!</v>
      </c>
      <c r="BS734" s="391" t="str">
        <f t="shared" si="700"/>
        <v xml:space="preserve"> </v>
      </c>
      <c r="BT734" s="391" t="e">
        <f t="shared" si="701"/>
        <v>#DIV/0!</v>
      </c>
      <c r="BU734" s="391" t="e">
        <f t="shared" si="702"/>
        <v>#DIV/0!</v>
      </c>
      <c r="BV734" s="391" t="e">
        <f t="shared" si="703"/>
        <v>#DIV/0!</v>
      </c>
      <c r="BW734" s="391" t="str">
        <f t="shared" si="704"/>
        <v xml:space="preserve"> </v>
      </c>
      <c r="BY734" s="388">
        <f t="shared" si="705"/>
        <v>2.7734687977585408</v>
      </c>
      <c r="BZ734" s="392">
        <f t="shared" si="706"/>
        <v>1.3937030309574143</v>
      </c>
      <c r="CA734" s="393">
        <f t="shared" si="707"/>
        <v>4159.0946949602121</v>
      </c>
      <c r="CB734" s="390">
        <f t="shared" si="708"/>
        <v>4852.9799999999996</v>
      </c>
      <c r="CC734" s="18" t="str">
        <f t="shared" si="709"/>
        <v xml:space="preserve"> </v>
      </c>
    </row>
    <row r="735" spans="1:82" s="26" customFormat="1" ht="12.75" customHeight="1">
      <c r="A735" s="433" t="s">
        <v>1037</v>
      </c>
      <c r="B735" s="434"/>
      <c r="C735" s="434"/>
      <c r="D735" s="434"/>
      <c r="E735" s="434"/>
      <c r="F735" s="434"/>
      <c r="G735" s="434"/>
      <c r="H735" s="434"/>
      <c r="I735" s="434"/>
      <c r="J735" s="434"/>
      <c r="K735" s="434"/>
      <c r="L735" s="434"/>
      <c r="M735" s="434"/>
      <c r="N735" s="434"/>
      <c r="O735" s="434"/>
      <c r="P735" s="434"/>
      <c r="Q735" s="434"/>
      <c r="R735" s="434"/>
      <c r="S735" s="434"/>
      <c r="T735" s="434"/>
      <c r="U735" s="434"/>
      <c r="V735" s="434"/>
      <c r="W735" s="434"/>
      <c r="X735" s="434"/>
      <c r="Y735" s="434"/>
      <c r="Z735" s="434"/>
      <c r="AA735" s="434"/>
      <c r="AB735" s="434"/>
      <c r="AC735" s="434"/>
      <c r="AD735" s="434"/>
      <c r="AE735" s="434"/>
      <c r="AF735" s="434"/>
      <c r="AG735" s="434"/>
      <c r="AH735" s="434"/>
      <c r="AI735" s="434"/>
      <c r="AJ735" s="434"/>
      <c r="AK735" s="434"/>
      <c r="AL735" s="435"/>
      <c r="AN735" s="390" t="e">
        <f>I735/'Приложение 1.1'!I733</f>
        <v>#DIV/0!</v>
      </c>
      <c r="AO735" s="390" t="e">
        <f t="shared" si="681"/>
        <v>#DIV/0!</v>
      </c>
      <c r="AP735" s="390" t="e">
        <f t="shared" si="682"/>
        <v>#DIV/0!</v>
      </c>
      <c r="AQ735" s="390" t="e">
        <f t="shared" si="683"/>
        <v>#DIV/0!</v>
      </c>
      <c r="AR735" s="390" t="e">
        <f t="shared" si="684"/>
        <v>#DIV/0!</v>
      </c>
      <c r="AS735" s="390" t="e">
        <f t="shared" si="685"/>
        <v>#DIV/0!</v>
      </c>
      <c r="AT735" s="390" t="e">
        <f t="shared" si="686"/>
        <v>#DIV/0!</v>
      </c>
      <c r="AU735" s="390" t="e">
        <f t="shared" si="687"/>
        <v>#DIV/0!</v>
      </c>
      <c r="AV735" s="390" t="e">
        <f t="shared" si="688"/>
        <v>#DIV/0!</v>
      </c>
      <c r="AW735" s="390" t="e">
        <f t="shared" si="689"/>
        <v>#DIV/0!</v>
      </c>
      <c r="AX735" s="390" t="e">
        <f t="shared" si="690"/>
        <v>#DIV/0!</v>
      </c>
      <c r="AY735" s="390" t="e">
        <f>AI735/'Приложение 1.1'!J733</f>
        <v>#DIV/0!</v>
      </c>
      <c r="AZ735" s="390">
        <v>766.59</v>
      </c>
      <c r="BA735" s="390">
        <v>2173.62</v>
      </c>
      <c r="BB735" s="390">
        <v>891.36</v>
      </c>
      <c r="BC735" s="390">
        <v>860.72</v>
      </c>
      <c r="BD735" s="390">
        <v>1699.83</v>
      </c>
      <c r="BE735" s="390">
        <v>1134.04</v>
      </c>
      <c r="BF735" s="390">
        <v>2338035</v>
      </c>
      <c r="BG735" s="390">
        <f t="shared" si="691"/>
        <v>4644</v>
      </c>
      <c r="BH735" s="390">
        <v>9186</v>
      </c>
      <c r="BI735" s="390">
        <v>3559.09</v>
      </c>
      <c r="BJ735" s="390">
        <v>6295.55</v>
      </c>
      <c r="BK735" s="390">
        <f t="shared" si="692"/>
        <v>934101.09</v>
      </c>
      <c r="BL735" s="391" t="e">
        <f t="shared" si="693"/>
        <v>#DIV/0!</v>
      </c>
      <c r="BM735" s="391" t="e">
        <f t="shared" si="694"/>
        <v>#DIV/0!</v>
      </c>
      <c r="BN735" s="391" t="e">
        <f t="shared" si="695"/>
        <v>#DIV/0!</v>
      </c>
      <c r="BO735" s="391" t="e">
        <f t="shared" si="696"/>
        <v>#DIV/0!</v>
      </c>
      <c r="BP735" s="391" t="e">
        <f t="shared" si="697"/>
        <v>#DIV/0!</v>
      </c>
      <c r="BQ735" s="391" t="e">
        <f t="shared" si="698"/>
        <v>#DIV/0!</v>
      </c>
      <c r="BR735" s="391" t="e">
        <f t="shared" si="699"/>
        <v>#DIV/0!</v>
      </c>
      <c r="BS735" s="391" t="e">
        <f t="shared" si="700"/>
        <v>#DIV/0!</v>
      </c>
      <c r="BT735" s="391" t="e">
        <f t="shared" si="701"/>
        <v>#DIV/0!</v>
      </c>
      <c r="BU735" s="391" t="e">
        <f t="shared" si="702"/>
        <v>#DIV/0!</v>
      </c>
      <c r="BV735" s="391" t="e">
        <f t="shared" si="703"/>
        <v>#DIV/0!</v>
      </c>
      <c r="BW735" s="391" t="e">
        <f t="shared" si="704"/>
        <v>#DIV/0!</v>
      </c>
      <c r="BY735" s="388" t="e">
        <f t="shared" si="705"/>
        <v>#DIV/0!</v>
      </c>
      <c r="BZ735" s="392" t="e">
        <f t="shared" si="706"/>
        <v>#DIV/0!</v>
      </c>
      <c r="CA735" s="393" t="e">
        <f t="shared" si="707"/>
        <v>#DIV/0!</v>
      </c>
      <c r="CB735" s="390">
        <f t="shared" si="708"/>
        <v>4852.9799999999996</v>
      </c>
      <c r="CC735" s="18" t="e">
        <f t="shared" si="709"/>
        <v>#DIV/0!</v>
      </c>
    </row>
    <row r="736" spans="1:82" s="26" customFormat="1" ht="9" customHeight="1">
      <c r="A736" s="368">
        <v>289</v>
      </c>
      <c r="B736" s="354" t="s">
        <v>972</v>
      </c>
      <c r="C736" s="361">
        <v>869</v>
      </c>
      <c r="D736" s="396"/>
      <c r="E736" s="269"/>
      <c r="F736" s="269"/>
      <c r="G736" s="184">
        <f>ROUND(X736+AJ736+AK736,2)</f>
        <v>3017737.89</v>
      </c>
      <c r="H736" s="361">
        <f>I736+K736+M736+O736+Q736+S736</f>
        <v>0</v>
      </c>
      <c r="I736" s="190">
        <v>0</v>
      </c>
      <c r="J736" s="190">
        <v>0</v>
      </c>
      <c r="K736" s="190">
        <v>0</v>
      </c>
      <c r="L736" s="190">
        <v>0</v>
      </c>
      <c r="M736" s="190">
        <v>0</v>
      </c>
      <c r="N736" s="361">
        <v>0</v>
      </c>
      <c r="O736" s="361">
        <v>0</v>
      </c>
      <c r="P736" s="361">
        <v>0</v>
      </c>
      <c r="Q736" s="361">
        <v>0</v>
      </c>
      <c r="R736" s="361">
        <v>0</v>
      </c>
      <c r="S736" s="361">
        <v>0</v>
      </c>
      <c r="T736" s="103">
        <v>0</v>
      </c>
      <c r="U736" s="361">
        <v>0</v>
      </c>
      <c r="V736" s="269" t="s">
        <v>975</v>
      </c>
      <c r="W736" s="380">
        <v>710</v>
      </c>
      <c r="X736" s="361">
        <v>2915774</v>
      </c>
      <c r="Y736" s="380">
        <v>0</v>
      </c>
      <c r="Z736" s="380">
        <v>0</v>
      </c>
      <c r="AA736" s="380">
        <v>0</v>
      </c>
      <c r="AB736" s="380">
        <v>0</v>
      </c>
      <c r="AC736" s="380">
        <v>0</v>
      </c>
      <c r="AD736" s="380">
        <v>0</v>
      </c>
      <c r="AE736" s="380">
        <v>0</v>
      </c>
      <c r="AF736" s="380">
        <v>0</v>
      </c>
      <c r="AG736" s="380">
        <v>0</v>
      </c>
      <c r="AH736" s="380">
        <v>0</v>
      </c>
      <c r="AI736" s="380">
        <v>0</v>
      </c>
      <c r="AJ736" s="380">
        <v>70946.91</v>
      </c>
      <c r="AK736" s="380">
        <v>31016.98</v>
      </c>
      <c r="AL736" s="380">
        <v>0</v>
      </c>
      <c r="AN736" s="390">
        <f>I736/'Приложение 1.1'!I734</f>
        <v>0</v>
      </c>
      <c r="AO736" s="390" t="e">
        <f t="shared" si="681"/>
        <v>#DIV/0!</v>
      </c>
      <c r="AP736" s="390" t="e">
        <f t="shared" si="682"/>
        <v>#DIV/0!</v>
      </c>
      <c r="AQ736" s="390" t="e">
        <f t="shared" si="683"/>
        <v>#DIV/0!</v>
      </c>
      <c r="AR736" s="390" t="e">
        <f t="shared" si="684"/>
        <v>#DIV/0!</v>
      </c>
      <c r="AS736" s="390" t="e">
        <f t="shared" si="685"/>
        <v>#DIV/0!</v>
      </c>
      <c r="AT736" s="390" t="e">
        <f t="shared" si="686"/>
        <v>#DIV/0!</v>
      </c>
      <c r="AU736" s="390">
        <f t="shared" si="687"/>
        <v>4106.723943661972</v>
      </c>
      <c r="AV736" s="390" t="e">
        <f t="shared" si="688"/>
        <v>#DIV/0!</v>
      </c>
      <c r="AW736" s="390" t="e">
        <f t="shared" si="689"/>
        <v>#DIV/0!</v>
      </c>
      <c r="AX736" s="390" t="e">
        <f t="shared" si="690"/>
        <v>#DIV/0!</v>
      </c>
      <c r="AY736" s="390">
        <f>AI736/'Приложение 1.1'!J734</f>
        <v>0</v>
      </c>
      <c r="AZ736" s="390">
        <v>766.59</v>
      </c>
      <c r="BA736" s="390">
        <v>2173.62</v>
      </c>
      <c r="BB736" s="390">
        <v>891.36</v>
      </c>
      <c r="BC736" s="390">
        <v>860.72</v>
      </c>
      <c r="BD736" s="390">
        <v>1699.83</v>
      </c>
      <c r="BE736" s="390">
        <v>1134.04</v>
      </c>
      <c r="BF736" s="390">
        <v>2338035</v>
      </c>
      <c r="BG736" s="390">
        <f t="shared" si="691"/>
        <v>4837.9799999999996</v>
      </c>
      <c r="BH736" s="390">
        <v>9186</v>
      </c>
      <c r="BI736" s="390">
        <v>3559.09</v>
      </c>
      <c r="BJ736" s="390">
        <v>6295.55</v>
      </c>
      <c r="BK736" s="390">
        <f t="shared" si="692"/>
        <v>934101.09</v>
      </c>
      <c r="BL736" s="391" t="str">
        <f t="shared" si="693"/>
        <v xml:space="preserve"> </v>
      </c>
      <c r="BM736" s="391" t="e">
        <f t="shared" si="694"/>
        <v>#DIV/0!</v>
      </c>
      <c r="BN736" s="391" t="e">
        <f t="shared" si="695"/>
        <v>#DIV/0!</v>
      </c>
      <c r="BO736" s="391" t="e">
        <f t="shared" si="696"/>
        <v>#DIV/0!</v>
      </c>
      <c r="BP736" s="391" t="e">
        <f t="shared" si="697"/>
        <v>#DIV/0!</v>
      </c>
      <c r="BQ736" s="391" t="e">
        <f t="shared" si="698"/>
        <v>#DIV/0!</v>
      </c>
      <c r="BR736" s="391" t="e">
        <f t="shared" si="699"/>
        <v>#DIV/0!</v>
      </c>
      <c r="BS736" s="391" t="str">
        <f t="shared" si="700"/>
        <v xml:space="preserve"> </v>
      </c>
      <c r="BT736" s="391" t="e">
        <f t="shared" si="701"/>
        <v>#DIV/0!</v>
      </c>
      <c r="BU736" s="391" t="e">
        <f t="shared" si="702"/>
        <v>#DIV/0!</v>
      </c>
      <c r="BV736" s="391" t="e">
        <f t="shared" si="703"/>
        <v>#DIV/0!</v>
      </c>
      <c r="BW736" s="391" t="str">
        <f t="shared" si="704"/>
        <v xml:space="preserve"> </v>
      </c>
      <c r="BY736" s="388">
        <f t="shared" si="705"/>
        <v>2.3509964279899735</v>
      </c>
      <c r="BZ736" s="392">
        <f t="shared" si="706"/>
        <v>1.0278222009533107</v>
      </c>
      <c r="CA736" s="393">
        <f t="shared" si="707"/>
        <v>4250.3350563380282</v>
      </c>
      <c r="CB736" s="390">
        <f t="shared" si="708"/>
        <v>5055.6899999999996</v>
      </c>
      <c r="CC736" s="18" t="str">
        <f t="shared" si="709"/>
        <v xml:space="preserve"> </v>
      </c>
    </row>
    <row r="737" spans="1:82" s="26" customFormat="1" ht="28.5" customHeight="1">
      <c r="A737" s="514" t="s">
        <v>1038</v>
      </c>
      <c r="B737" s="514"/>
      <c r="C737" s="361">
        <f>SUM(C736)</f>
        <v>869</v>
      </c>
      <c r="D737" s="275"/>
      <c r="E737" s="269"/>
      <c r="F737" s="269"/>
      <c r="G737" s="361">
        <f>SUM(G736)</f>
        <v>3017737.89</v>
      </c>
      <c r="H737" s="361">
        <f t="shared" ref="H737:AL737" si="724">SUM(H736)</f>
        <v>0</v>
      </c>
      <c r="I737" s="361">
        <f t="shared" si="724"/>
        <v>0</v>
      </c>
      <c r="J737" s="361">
        <f t="shared" si="724"/>
        <v>0</v>
      </c>
      <c r="K737" s="361">
        <f t="shared" si="724"/>
        <v>0</v>
      </c>
      <c r="L737" s="361">
        <f t="shared" si="724"/>
        <v>0</v>
      </c>
      <c r="M737" s="361">
        <f t="shared" si="724"/>
        <v>0</v>
      </c>
      <c r="N737" s="361">
        <f t="shared" si="724"/>
        <v>0</v>
      </c>
      <c r="O737" s="361">
        <f t="shared" si="724"/>
        <v>0</v>
      </c>
      <c r="P737" s="361">
        <f t="shared" si="724"/>
        <v>0</v>
      </c>
      <c r="Q737" s="361">
        <f t="shared" si="724"/>
        <v>0</v>
      </c>
      <c r="R737" s="361">
        <f t="shared" si="724"/>
        <v>0</v>
      </c>
      <c r="S737" s="361">
        <f t="shared" si="724"/>
        <v>0</v>
      </c>
      <c r="T737" s="103">
        <f t="shared" si="724"/>
        <v>0</v>
      </c>
      <c r="U737" s="361">
        <f t="shared" si="724"/>
        <v>0</v>
      </c>
      <c r="V737" s="269" t="s">
        <v>388</v>
      </c>
      <c r="W737" s="361">
        <f t="shared" si="724"/>
        <v>710</v>
      </c>
      <c r="X737" s="361">
        <f t="shared" si="724"/>
        <v>2915774</v>
      </c>
      <c r="Y737" s="361">
        <f t="shared" si="724"/>
        <v>0</v>
      </c>
      <c r="Z737" s="361">
        <f t="shared" si="724"/>
        <v>0</v>
      </c>
      <c r="AA737" s="361">
        <f t="shared" si="724"/>
        <v>0</v>
      </c>
      <c r="AB737" s="361">
        <f t="shared" si="724"/>
        <v>0</v>
      </c>
      <c r="AC737" s="361">
        <f t="shared" si="724"/>
        <v>0</v>
      </c>
      <c r="AD737" s="361">
        <f t="shared" si="724"/>
        <v>0</v>
      </c>
      <c r="AE737" s="361">
        <f t="shared" si="724"/>
        <v>0</v>
      </c>
      <c r="AF737" s="361">
        <f t="shared" si="724"/>
        <v>0</v>
      </c>
      <c r="AG737" s="361">
        <f t="shared" si="724"/>
        <v>0</v>
      </c>
      <c r="AH737" s="361">
        <f t="shared" si="724"/>
        <v>0</v>
      </c>
      <c r="AI737" s="361">
        <f t="shared" si="724"/>
        <v>0</v>
      </c>
      <c r="AJ737" s="361">
        <f t="shared" si="724"/>
        <v>70946.91</v>
      </c>
      <c r="AK737" s="361">
        <f t="shared" si="724"/>
        <v>31016.98</v>
      </c>
      <c r="AL737" s="361">
        <f t="shared" si="724"/>
        <v>0</v>
      </c>
      <c r="AM737" s="276"/>
      <c r="AN737" s="390">
        <f>I737/'Приложение 1.1'!I735</f>
        <v>0</v>
      </c>
      <c r="AO737" s="390" t="e">
        <f t="shared" si="681"/>
        <v>#DIV/0!</v>
      </c>
      <c r="AP737" s="390" t="e">
        <f t="shared" si="682"/>
        <v>#DIV/0!</v>
      </c>
      <c r="AQ737" s="390" t="e">
        <f t="shared" si="683"/>
        <v>#DIV/0!</v>
      </c>
      <c r="AR737" s="390" t="e">
        <f t="shared" si="684"/>
        <v>#DIV/0!</v>
      </c>
      <c r="AS737" s="390" t="e">
        <f t="shared" si="685"/>
        <v>#DIV/0!</v>
      </c>
      <c r="AT737" s="390" t="e">
        <f t="shared" si="686"/>
        <v>#DIV/0!</v>
      </c>
      <c r="AU737" s="390">
        <f t="shared" si="687"/>
        <v>4106.723943661972</v>
      </c>
      <c r="AV737" s="390" t="e">
        <f t="shared" si="688"/>
        <v>#DIV/0!</v>
      </c>
      <c r="AW737" s="390" t="e">
        <f t="shared" si="689"/>
        <v>#DIV/0!</v>
      </c>
      <c r="AX737" s="390" t="e">
        <f t="shared" si="690"/>
        <v>#DIV/0!</v>
      </c>
      <c r="AY737" s="390">
        <f>AI737/'Приложение 1.1'!J735</f>
        <v>0</v>
      </c>
      <c r="AZ737" s="390">
        <v>766.59</v>
      </c>
      <c r="BA737" s="390">
        <v>2173.62</v>
      </c>
      <c r="BB737" s="390">
        <v>891.36</v>
      </c>
      <c r="BC737" s="390">
        <v>860.72</v>
      </c>
      <c r="BD737" s="390">
        <v>1699.83</v>
      </c>
      <c r="BE737" s="390">
        <v>1134.04</v>
      </c>
      <c r="BF737" s="390">
        <v>2338035</v>
      </c>
      <c r="BG737" s="390">
        <f t="shared" si="691"/>
        <v>4644</v>
      </c>
      <c r="BH737" s="390">
        <v>9186</v>
      </c>
      <c r="BI737" s="390">
        <v>3559.09</v>
      </c>
      <c r="BJ737" s="390">
        <v>6295.55</v>
      </c>
      <c r="BK737" s="390">
        <f t="shared" si="692"/>
        <v>934101.09</v>
      </c>
      <c r="BL737" s="391" t="str">
        <f t="shared" si="693"/>
        <v xml:space="preserve"> </v>
      </c>
      <c r="BM737" s="391" t="e">
        <f t="shared" si="694"/>
        <v>#DIV/0!</v>
      </c>
      <c r="BN737" s="391" t="e">
        <f t="shared" si="695"/>
        <v>#DIV/0!</v>
      </c>
      <c r="BO737" s="391" t="e">
        <f t="shared" si="696"/>
        <v>#DIV/0!</v>
      </c>
      <c r="BP737" s="391" t="e">
        <f t="shared" si="697"/>
        <v>#DIV/0!</v>
      </c>
      <c r="BQ737" s="391" t="e">
        <f t="shared" si="698"/>
        <v>#DIV/0!</v>
      </c>
      <c r="BR737" s="391" t="e">
        <f t="shared" si="699"/>
        <v>#DIV/0!</v>
      </c>
      <c r="BS737" s="391" t="str">
        <f t="shared" si="700"/>
        <v xml:space="preserve"> </v>
      </c>
      <c r="BT737" s="391" t="e">
        <f t="shared" si="701"/>
        <v>#DIV/0!</v>
      </c>
      <c r="BU737" s="391" t="e">
        <f t="shared" si="702"/>
        <v>#DIV/0!</v>
      </c>
      <c r="BV737" s="391" t="e">
        <f t="shared" si="703"/>
        <v>#DIV/0!</v>
      </c>
      <c r="BW737" s="391" t="str">
        <f t="shared" si="704"/>
        <v xml:space="preserve"> </v>
      </c>
      <c r="BY737" s="388">
        <f t="shared" si="705"/>
        <v>2.3509964279899735</v>
      </c>
      <c r="BZ737" s="392">
        <f t="shared" si="706"/>
        <v>1.0278222009533107</v>
      </c>
      <c r="CA737" s="393">
        <f t="shared" si="707"/>
        <v>4250.3350563380282</v>
      </c>
      <c r="CB737" s="390">
        <f t="shared" si="708"/>
        <v>4852.9799999999996</v>
      </c>
      <c r="CC737" s="18" t="str">
        <f t="shared" si="709"/>
        <v xml:space="preserve"> </v>
      </c>
    </row>
    <row r="738" spans="1:82" s="26" customFormat="1" ht="12" customHeight="1">
      <c r="A738" s="433" t="s">
        <v>45</v>
      </c>
      <c r="B738" s="434"/>
      <c r="C738" s="434"/>
      <c r="D738" s="434"/>
      <c r="E738" s="434"/>
      <c r="F738" s="434"/>
      <c r="G738" s="434"/>
      <c r="H738" s="434"/>
      <c r="I738" s="434"/>
      <c r="J738" s="434"/>
      <c r="K738" s="434"/>
      <c r="L738" s="434"/>
      <c r="M738" s="434"/>
      <c r="N738" s="434"/>
      <c r="O738" s="434"/>
      <c r="P738" s="434"/>
      <c r="Q738" s="434"/>
      <c r="R738" s="434"/>
      <c r="S738" s="434"/>
      <c r="T738" s="434"/>
      <c r="U738" s="434"/>
      <c r="V738" s="434"/>
      <c r="W738" s="434"/>
      <c r="X738" s="434"/>
      <c r="Y738" s="434"/>
      <c r="Z738" s="434"/>
      <c r="AA738" s="434"/>
      <c r="AB738" s="434"/>
      <c r="AC738" s="434"/>
      <c r="AD738" s="434"/>
      <c r="AE738" s="434"/>
      <c r="AF738" s="434"/>
      <c r="AG738" s="434"/>
      <c r="AH738" s="434"/>
      <c r="AI738" s="434"/>
      <c r="AJ738" s="434"/>
      <c r="AK738" s="434"/>
      <c r="AL738" s="435"/>
      <c r="AN738" s="390" t="e">
        <f>I738/'Приложение 1.1'!I736</f>
        <v>#DIV/0!</v>
      </c>
      <c r="AO738" s="390" t="e">
        <f t="shared" si="681"/>
        <v>#DIV/0!</v>
      </c>
      <c r="AP738" s="390" t="e">
        <f t="shared" si="682"/>
        <v>#DIV/0!</v>
      </c>
      <c r="AQ738" s="390" t="e">
        <f t="shared" si="683"/>
        <v>#DIV/0!</v>
      </c>
      <c r="AR738" s="390" t="e">
        <f t="shared" si="684"/>
        <v>#DIV/0!</v>
      </c>
      <c r="AS738" s="390" t="e">
        <f t="shared" si="685"/>
        <v>#DIV/0!</v>
      </c>
      <c r="AT738" s="390" t="e">
        <f t="shared" si="686"/>
        <v>#DIV/0!</v>
      </c>
      <c r="AU738" s="390" t="e">
        <f t="shared" si="687"/>
        <v>#DIV/0!</v>
      </c>
      <c r="AV738" s="390" t="e">
        <f t="shared" si="688"/>
        <v>#DIV/0!</v>
      </c>
      <c r="AW738" s="390" t="e">
        <f t="shared" si="689"/>
        <v>#DIV/0!</v>
      </c>
      <c r="AX738" s="390" t="e">
        <f t="shared" si="690"/>
        <v>#DIV/0!</v>
      </c>
      <c r="AY738" s="390" t="e">
        <f>AI738/'Приложение 1.1'!J736</f>
        <v>#DIV/0!</v>
      </c>
      <c r="AZ738" s="390">
        <v>766.59</v>
      </c>
      <c r="BA738" s="390">
        <v>2173.62</v>
      </c>
      <c r="BB738" s="390">
        <v>891.36</v>
      </c>
      <c r="BC738" s="390">
        <v>860.72</v>
      </c>
      <c r="BD738" s="390">
        <v>1699.83</v>
      </c>
      <c r="BE738" s="390">
        <v>1134.04</v>
      </c>
      <c r="BF738" s="390">
        <v>2338035</v>
      </c>
      <c r="BG738" s="390">
        <f t="shared" si="691"/>
        <v>4644</v>
      </c>
      <c r="BH738" s="390">
        <v>9186</v>
      </c>
      <c r="BI738" s="390">
        <v>3559.09</v>
      </c>
      <c r="BJ738" s="390">
        <v>6295.55</v>
      </c>
      <c r="BK738" s="390">
        <f t="shared" si="692"/>
        <v>934101.09</v>
      </c>
      <c r="BL738" s="391" t="e">
        <f t="shared" si="693"/>
        <v>#DIV/0!</v>
      </c>
      <c r="BM738" s="391" t="e">
        <f t="shared" si="694"/>
        <v>#DIV/0!</v>
      </c>
      <c r="BN738" s="391" t="e">
        <f t="shared" si="695"/>
        <v>#DIV/0!</v>
      </c>
      <c r="BO738" s="391" t="e">
        <f t="shared" si="696"/>
        <v>#DIV/0!</v>
      </c>
      <c r="BP738" s="391" t="e">
        <f t="shared" si="697"/>
        <v>#DIV/0!</v>
      </c>
      <c r="BQ738" s="391" t="e">
        <f t="shared" si="698"/>
        <v>#DIV/0!</v>
      </c>
      <c r="BR738" s="391" t="e">
        <f t="shared" si="699"/>
        <v>#DIV/0!</v>
      </c>
      <c r="BS738" s="391" t="e">
        <f t="shared" si="700"/>
        <v>#DIV/0!</v>
      </c>
      <c r="BT738" s="391" t="e">
        <f t="shared" si="701"/>
        <v>#DIV/0!</v>
      </c>
      <c r="BU738" s="391" t="e">
        <f t="shared" si="702"/>
        <v>#DIV/0!</v>
      </c>
      <c r="BV738" s="391" t="e">
        <f t="shared" si="703"/>
        <v>#DIV/0!</v>
      </c>
      <c r="BW738" s="391" t="e">
        <f t="shared" si="704"/>
        <v>#DIV/0!</v>
      </c>
      <c r="BY738" s="388" t="e">
        <f t="shared" si="705"/>
        <v>#DIV/0!</v>
      </c>
      <c r="BZ738" s="392" t="e">
        <f t="shared" si="706"/>
        <v>#DIV/0!</v>
      </c>
      <c r="CA738" s="393" t="e">
        <f t="shared" si="707"/>
        <v>#DIV/0!</v>
      </c>
      <c r="CB738" s="390">
        <f t="shared" si="708"/>
        <v>4852.9799999999996</v>
      </c>
      <c r="CC738" s="18" t="e">
        <f t="shared" si="709"/>
        <v>#DIV/0!</v>
      </c>
    </row>
    <row r="739" spans="1:82" s="26" customFormat="1" ht="9" customHeight="1">
      <c r="A739" s="368">
        <v>290</v>
      </c>
      <c r="B739" s="129" t="s">
        <v>962</v>
      </c>
      <c r="C739" s="361">
        <v>1205.5</v>
      </c>
      <c r="D739" s="396"/>
      <c r="E739" s="361"/>
      <c r="F739" s="361"/>
      <c r="G739" s="184">
        <f t="shared" ref="G739:G746" si="725">ROUND(X739+AJ739+AK739,2)</f>
        <v>2167204.75</v>
      </c>
      <c r="H739" s="361">
        <f t="shared" ref="H739:H746" si="726">I739+K739+M739+O739+Q739+S739</f>
        <v>0</v>
      </c>
      <c r="I739" s="190">
        <v>0</v>
      </c>
      <c r="J739" s="190">
        <v>0</v>
      </c>
      <c r="K739" s="190">
        <v>0</v>
      </c>
      <c r="L739" s="190">
        <v>0</v>
      </c>
      <c r="M739" s="190">
        <v>0</v>
      </c>
      <c r="N739" s="361">
        <v>0</v>
      </c>
      <c r="O739" s="361">
        <v>0</v>
      </c>
      <c r="P739" s="361">
        <v>0</v>
      </c>
      <c r="Q739" s="361">
        <v>0</v>
      </c>
      <c r="R739" s="361">
        <v>0</v>
      </c>
      <c r="S739" s="361">
        <v>0</v>
      </c>
      <c r="T739" s="103">
        <v>0</v>
      </c>
      <c r="U739" s="361">
        <v>0</v>
      </c>
      <c r="V739" s="269" t="s">
        <v>976</v>
      </c>
      <c r="W739" s="380">
        <v>554.27</v>
      </c>
      <c r="X739" s="361">
        <v>2089442.4</v>
      </c>
      <c r="Y739" s="380">
        <v>0</v>
      </c>
      <c r="Z739" s="380">
        <v>0</v>
      </c>
      <c r="AA739" s="380">
        <v>0</v>
      </c>
      <c r="AB739" s="380">
        <v>0</v>
      </c>
      <c r="AC739" s="380">
        <v>0</v>
      </c>
      <c r="AD739" s="380">
        <v>0</v>
      </c>
      <c r="AE739" s="380">
        <v>0</v>
      </c>
      <c r="AF739" s="380">
        <v>0</v>
      </c>
      <c r="AG739" s="380">
        <v>0</v>
      </c>
      <c r="AH739" s="380">
        <v>0</v>
      </c>
      <c r="AI739" s="380">
        <v>0</v>
      </c>
      <c r="AJ739" s="380">
        <v>51841.57</v>
      </c>
      <c r="AK739" s="380">
        <v>25920.78</v>
      </c>
      <c r="AL739" s="380">
        <v>0</v>
      </c>
      <c r="AN739" s="390">
        <f>I739/'Приложение 1.1'!I737</f>
        <v>0</v>
      </c>
      <c r="AO739" s="390" t="e">
        <f t="shared" si="681"/>
        <v>#DIV/0!</v>
      </c>
      <c r="AP739" s="390" t="e">
        <f t="shared" si="682"/>
        <v>#DIV/0!</v>
      </c>
      <c r="AQ739" s="390" t="e">
        <f t="shared" si="683"/>
        <v>#DIV/0!</v>
      </c>
      <c r="AR739" s="390" t="e">
        <f t="shared" si="684"/>
        <v>#DIV/0!</v>
      </c>
      <c r="AS739" s="390" t="e">
        <f t="shared" si="685"/>
        <v>#DIV/0!</v>
      </c>
      <c r="AT739" s="390" t="e">
        <f t="shared" si="686"/>
        <v>#DIV/0!</v>
      </c>
      <c r="AU739" s="390">
        <f t="shared" si="687"/>
        <v>3769.7194508091725</v>
      </c>
      <c r="AV739" s="390" t="e">
        <f t="shared" si="688"/>
        <v>#DIV/0!</v>
      </c>
      <c r="AW739" s="390" t="e">
        <f t="shared" si="689"/>
        <v>#DIV/0!</v>
      </c>
      <c r="AX739" s="390" t="e">
        <f t="shared" si="690"/>
        <v>#DIV/0!</v>
      </c>
      <c r="AY739" s="390">
        <f>AI739/'Приложение 1.1'!J737</f>
        <v>0</v>
      </c>
      <c r="AZ739" s="390">
        <v>766.59</v>
      </c>
      <c r="BA739" s="390">
        <v>2173.62</v>
      </c>
      <c r="BB739" s="390">
        <v>891.36</v>
      </c>
      <c r="BC739" s="390">
        <v>860.72</v>
      </c>
      <c r="BD739" s="390">
        <v>1699.83</v>
      </c>
      <c r="BE739" s="390">
        <v>1134.04</v>
      </c>
      <c r="BF739" s="390">
        <v>2338035</v>
      </c>
      <c r="BG739" s="390">
        <f t="shared" si="691"/>
        <v>4644</v>
      </c>
      <c r="BH739" s="390">
        <v>9186</v>
      </c>
      <c r="BI739" s="390">
        <v>3559.09</v>
      </c>
      <c r="BJ739" s="390">
        <v>6295.55</v>
      </c>
      <c r="BK739" s="390">
        <f t="shared" si="692"/>
        <v>934101.09</v>
      </c>
      <c r="BL739" s="391" t="str">
        <f t="shared" si="693"/>
        <v xml:space="preserve"> </v>
      </c>
      <c r="BM739" s="391" t="e">
        <f t="shared" si="694"/>
        <v>#DIV/0!</v>
      </c>
      <c r="BN739" s="391" t="e">
        <f t="shared" si="695"/>
        <v>#DIV/0!</v>
      </c>
      <c r="BO739" s="391" t="e">
        <f t="shared" si="696"/>
        <v>#DIV/0!</v>
      </c>
      <c r="BP739" s="391" t="e">
        <f t="shared" si="697"/>
        <v>#DIV/0!</v>
      </c>
      <c r="BQ739" s="391" t="e">
        <f t="shared" si="698"/>
        <v>#DIV/0!</v>
      </c>
      <c r="BR739" s="391" t="e">
        <f t="shared" si="699"/>
        <v>#DIV/0!</v>
      </c>
      <c r="BS739" s="391" t="str">
        <f t="shared" si="700"/>
        <v xml:space="preserve"> </v>
      </c>
      <c r="BT739" s="391" t="e">
        <f t="shared" si="701"/>
        <v>#DIV/0!</v>
      </c>
      <c r="BU739" s="391" t="e">
        <f t="shared" si="702"/>
        <v>#DIV/0!</v>
      </c>
      <c r="BV739" s="391" t="e">
        <f t="shared" si="703"/>
        <v>#DIV/0!</v>
      </c>
      <c r="BW739" s="391" t="str">
        <f t="shared" si="704"/>
        <v xml:space="preserve"> </v>
      </c>
      <c r="BY739" s="388">
        <f t="shared" si="705"/>
        <v>2.392093778864226</v>
      </c>
      <c r="BZ739" s="392">
        <f t="shared" si="706"/>
        <v>1.1960466587201786</v>
      </c>
      <c r="CA739" s="393">
        <f t="shared" si="707"/>
        <v>3910.0163277824886</v>
      </c>
      <c r="CB739" s="390">
        <f t="shared" si="708"/>
        <v>4852.9799999999996</v>
      </c>
      <c r="CC739" s="18" t="str">
        <f t="shared" si="709"/>
        <v xml:space="preserve"> </v>
      </c>
    </row>
    <row r="740" spans="1:82" s="26" customFormat="1" ht="9" customHeight="1">
      <c r="A740" s="368">
        <v>291</v>
      </c>
      <c r="B740" s="129" t="s">
        <v>963</v>
      </c>
      <c r="C740" s="361">
        <v>1151.7</v>
      </c>
      <c r="D740" s="396"/>
      <c r="E740" s="361"/>
      <c r="F740" s="361"/>
      <c r="G740" s="184">
        <f t="shared" si="725"/>
        <v>2095339.05</v>
      </c>
      <c r="H740" s="361">
        <f t="shared" si="726"/>
        <v>0</v>
      </c>
      <c r="I740" s="190">
        <v>0</v>
      </c>
      <c r="J740" s="190">
        <v>0</v>
      </c>
      <c r="K740" s="190">
        <v>0</v>
      </c>
      <c r="L740" s="190">
        <v>0</v>
      </c>
      <c r="M740" s="190">
        <v>0</v>
      </c>
      <c r="N740" s="361">
        <v>0</v>
      </c>
      <c r="O740" s="361">
        <v>0</v>
      </c>
      <c r="P740" s="361">
        <v>0</v>
      </c>
      <c r="Q740" s="361">
        <v>0</v>
      </c>
      <c r="R740" s="361">
        <v>0</v>
      </c>
      <c r="S740" s="361">
        <v>0</v>
      </c>
      <c r="T740" s="103">
        <v>0</v>
      </c>
      <c r="U740" s="361">
        <v>0</v>
      </c>
      <c r="V740" s="269" t="s">
        <v>976</v>
      </c>
      <c r="W740" s="380">
        <v>555</v>
      </c>
      <c r="X740" s="361">
        <v>2018256.44</v>
      </c>
      <c r="Y740" s="380">
        <v>0</v>
      </c>
      <c r="Z740" s="380">
        <v>0</v>
      </c>
      <c r="AA740" s="380">
        <v>0</v>
      </c>
      <c r="AB740" s="380">
        <v>0</v>
      </c>
      <c r="AC740" s="380">
        <v>0</v>
      </c>
      <c r="AD740" s="380">
        <v>0</v>
      </c>
      <c r="AE740" s="380">
        <v>0</v>
      </c>
      <c r="AF740" s="380">
        <v>0</v>
      </c>
      <c r="AG740" s="380">
        <v>0</v>
      </c>
      <c r="AH740" s="380">
        <v>0</v>
      </c>
      <c r="AI740" s="380">
        <v>0</v>
      </c>
      <c r="AJ740" s="380">
        <v>50589.62</v>
      </c>
      <c r="AK740" s="380">
        <v>26492.99</v>
      </c>
      <c r="AL740" s="380">
        <v>0</v>
      </c>
      <c r="AN740" s="390">
        <f>I740/'Приложение 1.1'!I738</f>
        <v>0</v>
      </c>
      <c r="AO740" s="390" t="e">
        <f t="shared" si="681"/>
        <v>#DIV/0!</v>
      </c>
      <c r="AP740" s="390" t="e">
        <f t="shared" si="682"/>
        <v>#DIV/0!</v>
      </c>
      <c r="AQ740" s="390" t="e">
        <f t="shared" si="683"/>
        <v>#DIV/0!</v>
      </c>
      <c r="AR740" s="390" t="e">
        <f t="shared" si="684"/>
        <v>#DIV/0!</v>
      </c>
      <c r="AS740" s="390" t="e">
        <f t="shared" si="685"/>
        <v>#DIV/0!</v>
      </c>
      <c r="AT740" s="390" t="e">
        <f t="shared" si="686"/>
        <v>#DIV/0!</v>
      </c>
      <c r="AU740" s="390">
        <f t="shared" si="687"/>
        <v>3636.49809009009</v>
      </c>
      <c r="AV740" s="390" t="e">
        <f t="shared" si="688"/>
        <v>#DIV/0!</v>
      </c>
      <c r="AW740" s="390" t="e">
        <f t="shared" si="689"/>
        <v>#DIV/0!</v>
      </c>
      <c r="AX740" s="390" t="e">
        <f t="shared" si="690"/>
        <v>#DIV/0!</v>
      </c>
      <c r="AY740" s="390">
        <f>AI740/'Приложение 1.1'!J738</f>
        <v>0</v>
      </c>
      <c r="AZ740" s="390">
        <v>766.59</v>
      </c>
      <c r="BA740" s="390">
        <v>2173.62</v>
      </c>
      <c r="BB740" s="390">
        <v>891.36</v>
      </c>
      <c r="BC740" s="390">
        <v>860.72</v>
      </c>
      <c r="BD740" s="390">
        <v>1699.83</v>
      </c>
      <c r="BE740" s="390">
        <v>1134.04</v>
      </c>
      <c r="BF740" s="390">
        <v>2338035</v>
      </c>
      <c r="BG740" s="390">
        <f t="shared" si="691"/>
        <v>4644</v>
      </c>
      <c r="BH740" s="390">
        <v>9186</v>
      </c>
      <c r="BI740" s="390">
        <v>3559.09</v>
      </c>
      <c r="BJ740" s="390">
        <v>6295.55</v>
      </c>
      <c r="BK740" s="390">
        <f t="shared" si="692"/>
        <v>934101.09</v>
      </c>
      <c r="BL740" s="391" t="str">
        <f t="shared" si="693"/>
        <v xml:space="preserve"> </v>
      </c>
      <c r="BM740" s="391" t="e">
        <f t="shared" si="694"/>
        <v>#DIV/0!</v>
      </c>
      <c r="BN740" s="391" t="e">
        <f t="shared" si="695"/>
        <v>#DIV/0!</v>
      </c>
      <c r="BO740" s="391" t="e">
        <f t="shared" si="696"/>
        <v>#DIV/0!</v>
      </c>
      <c r="BP740" s="391" t="e">
        <f t="shared" si="697"/>
        <v>#DIV/0!</v>
      </c>
      <c r="BQ740" s="391" t="e">
        <f t="shared" si="698"/>
        <v>#DIV/0!</v>
      </c>
      <c r="BR740" s="391" t="e">
        <f t="shared" si="699"/>
        <v>#DIV/0!</v>
      </c>
      <c r="BS740" s="391" t="str">
        <f t="shared" si="700"/>
        <v xml:space="preserve"> </v>
      </c>
      <c r="BT740" s="391" t="e">
        <f t="shared" si="701"/>
        <v>#DIV/0!</v>
      </c>
      <c r="BU740" s="391" t="e">
        <f t="shared" si="702"/>
        <v>#DIV/0!</v>
      </c>
      <c r="BV740" s="391" t="e">
        <f t="shared" si="703"/>
        <v>#DIV/0!</v>
      </c>
      <c r="BW740" s="391" t="str">
        <f t="shared" si="704"/>
        <v xml:space="preserve"> </v>
      </c>
      <c r="BY740" s="388">
        <f t="shared" si="705"/>
        <v>2.4143882585493741</v>
      </c>
      <c r="BZ740" s="392">
        <f t="shared" si="706"/>
        <v>1.2643772376599387</v>
      </c>
      <c r="CA740" s="393">
        <f t="shared" si="707"/>
        <v>3775.3856756756759</v>
      </c>
      <c r="CB740" s="390">
        <f t="shared" si="708"/>
        <v>4852.9799999999996</v>
      </c>
      <c r="CC740" s="18" t="str">
        <f t="shared" si="709"/>
        <v xml:space="preserve"> </v>
      </c>
    </row>
    <row r="741" spans="1:82" s="26" customFormat="1" ht="9" customHeight="1">
      <c r="A741" s="368">
        <v>292</v>
      </c>
      <c r="B741" s="129" t="s">
        <v>964</v>
      </c>
      <c r="C741" s="361">
        <v>1264.8</v>
      </c>
      <c r="D741" s="396"/>
      <c r="E741" s="361"/>
      <c r="F741" s="361"/>
      <c r="G741" s="184">
        <f t="shared" si="725"/>
        <v>2061731.25</v>
      </c>
      <c r="H741" s="361">
        <f t="shared" si="726"/>
        <v>0</v>
      </c>
      <c r="I741" s="190">
        <v>0</v>
      </c>
      <c r="J741" s="190">
        <v>0</v>
      </c>
      <c r="K741" s="190">
        <v>0</v>
      </c>
      <c r="L741" s="190">
        <v>0</v>
      </c>
      <c r="M741" s="190">
        <v>0</v>
      </c>
      <c r="N741" s="361">
        <v>0</v>
      </c>
      <c r="O741" s="361">
        <v>0</v>
      </c>
      <c r="P741" s="361">
        <v>0</v>
      </c>
      <c r="Q741" s="361">
        <v>0</v>
      </c>
      <c r="R741" s="361">
        <v>0</v>
      </c>
      <c r="S741" s="361">
        <v>0</v>
      </c>
      <c r="T741" s="103">
        <v>0</v>
      </c>
      <c r="U741" s="361">
        <v>0</v>
      </c>
      <c r="V741" s="269" t="s">
        <v>976</v>
      </c>
      <c r="W741" s="380">
        <v>537.20000000000005</v>
      </c>
      <c r="X741" s="361">
        <v>1985814.04</v>
      </c>
      <c r="Y741" s="380">
        <v>0</v>
      </c>
      <c r="Z741" s="380">
        <v>0</v>
      </c>
      <c r="AA741" s="380">
        <v>0</v>
      </c>
      <c r="AB741" s="380">
        <v>0</v>
      </c>
      <c r="AC741" s="380">
        <v>0</v>
      </c>
      <c r="AD741" s="380">
        <v>0</v>
      </c>
      <c r="AE741" s="380">
        <v>0</v>
      </c>
      <c r="AF741" s="380">
        <v>0</v>
      </c>
      <c r="AG741" s="380">
        <v>0</v>
      </c>
      <c r="AH741" s="380">
        <v>0</v>
      </c>
      <c r="AI741" s="380">
        <v>0</v>
      </c>
      <c r="AJ741" s="380">
        <v>49824.77</v>
      </c>
      <c r="AK741" s="380">
        <v>26092.44</v>
      </c>
      <c r="AL741" s="380">
        <v>0</v>
      </c>
      <c r="AN741" s="390">
        <f>I741/'Приложение 1.1'!I739</f>
        <v>0</v>
      </c>
      <c r="AO741" s="390" t="e">
        <f t="shared" si="681"/>
        <v>#DIV/0!</v>
      </c>
      <c r="AP741" s="390" t="e">
        <f t="shared" si="682"/>
        <v>#DIV/0!</v>
      </c>
      <c r="AQ741" s="390" t="e">
        <f t="shared" si="683"/>
        <v>#DIV/0!</v>
      </c>
      <c r="AR741" s="390" t="e">
        <f t="shared" si="684"/>
        <v>#DIV/0!</v>
      </c>
      <c r="AS741" s="390" t="e">
        <f t="shared" si="685"/>
        <v>#DIV/0!</v>
      </c>
      <c r="AT741" s="390" t="e">
        <f t="shared" si="686"/>
        <v>#DIV/0!</v>
      </c>
      <c r="AU741" s="390">
        <f t="shared" si="687"/>
        <v>3696.6009679821295</v>
      </c>
      <c r="AV741" s="390" t="e">
        <f t="shared" si="688"/>
        <v>#DIV/0!</v>
      </c>
      <c r="AW741" s="390" t="e">
        <f t="shared" si="689"/>
        <v>#DIV/0!</v>
      </c>
      <c r="AX741" s="390" t="e">
        <f t="shared" si="690"/>
        <v>#DIV/0!</v>
      </c>
      <c r="AY741" s="390">
        <f>AI741/'Приложение 1.1'!J739</f>
        <v>0</v>
      </c>
      <c r="AZ741" s="390">
        <v>766.59</v>
      </c>
      <c r="BA741" s="390">
        <v>2173.62</v>
      </c>
      <c r="BB741" s="390">
        <v>891.36</v>
      </c>
      <c r="BC741" s="390">
        <v>860.72</v>
      </c>
      <c r="BD741" s="390">
        <v>1699.83</v>
      </c>
      <c r="BE741" s="390">
        <v>1134.04</v>
      </c>
      <c r="BF741" s="390">
        <v>2338035</v>
      </c>
      <c r="BG741" s="390">
        <f t="shared" si="691"/>
        <v>4644</v>
      </c>
      <c r="BH741" s="390">
        <v>9186</v>
      </c>
      <c r="BI741" s="390">
        <v>3559.09</v>
      </c>
      <c r="BJ741" s="390">
        <v>6295.55</v>
      </c>
      <c r="BK741" s="390">
        <f t="shared" si="692"/>
        <v>934101.09</v>
      </c>
      <c r="BL741" s="391" t="str">
        <f t="shared" si="693"/>
        <v xml:space="preserve"> </v>
      </c>
      <c r="BM741" s="391" t="e">
        <f t="shared" si="694"/>
        <v>#DIV/0!</v>
      </c>
      <c r="BN741" s="391" t="e">
        <f t="shared" si="695"/>
        <v>#DIV/0!</v>
      </c>
      <c r="BO741" s="391" t="e">
        <f t="shared" si="696"/>
        <v>#DIV/0!</v>
      </c>
      <c r="BP741" s="391" t="e">
        <f t="shared" si="697"/>
        <v>#DIV/0!</v>
      </c>
      <c r="BQ741" s="391" t="e">
        <f t="shared" si="698"/>
        <v>#DIV/0!</v>
      </c>
      <c r="BR741" s="391" t="e">
        <f t="shared" si="699"/>
        <v>#DIV/0!</v>
      </c>
      <c r="BS741" s="391" t="str">
        <f t="shared" si="700"/>
        <v xml:space="preserve"> </v>
      </c>
      <c r="BT741" s="391" t="e">
        <f t="shared" si="701"/>
        <v>#DIV/0!</v>
      </c>
      <c r="BU741" s="391" t="e">
        <f t="shared" si="702"/>
        <v>#DIV/0!</v>
      </c>
      <c r="BV741" s="391" t="e">
        <f t="shared" si="703"/>
        <v>#DIV/0!</v>
      </c>
      <c r="BW741" s="391" t="str">
        <f t="shared" si="704"/>
        <v xml:space="preserve"> </v>
      </c>
      <c r="BY741" s="388">
        <f t="shared" si="705"/>
        <v>2.4166471745529394</v>
      </c>
      <c r="BZ741" s="392">
        <f t="shared" si="706"/>
        <v>1.2655597086186667</v>
      </c>
      <c r="CA741" s="393">
        <f t="shared" si="707"/>
        <v>3837.9211653015632</v>
      </c>
      <c r="CB741" s="390">
        <f t="shared" si="708"/>
        <v>4852.9799999999996</v>
      </c>
      <c r="CC741" s="18" t="str">
        <f t="shared" si="709"/>
        <v xml:space="preserve"> </v>
      </c>
    </row>
    <row r="742" spans="1:82" s="26" customFormat="1" ht="9" customHeight="1">
      <c r="A742" s="368">
        <v>293</v>
      </c>
      <c r="B742" s="129" t="s">
        <v>965</v>
      </c>
      <c r="C742" s="361">
        <v>1195.5999999999999</v>
      </c>
      <c r="D742" s="396"/>
      <c r="E742" s="361"/>
      <c r="F742" s="361"/>
      <c r="G742" s="184">
        <f>ROUND(H742+AI742+AJ742+AK742,2)</f>
        <v>714311.77</v>
      </c>
      <c r="H742" s="361">
        <f t="shared" si="726"/>
        <v>598526.4</v>
      </c>
      <c r="I742" s="190">
        <v>306577.2</v>
      </c>
      <c r="J742" s="190">
        <v>0</v>
      </c>
      <c r="K742" s="190">
        <v>0</v>
      </c>
      <c r="L742" s="190">
        <v>0</v>
      </c>
      <c r="M742" s="190">
        <v>0</v>
      </c>
      <c r="N742" s="361">
        <v>183</v>
      </c>
      <c r="O742" s="361">
        <v>138895.20000000001</v>
      </c>
      <c r="P742" s="361">
        <v>0</v>
      </c>
      <c r="Q742" s="361">
        <v>0</v>
      </c>
      <c r="R742" s="361">
        <v>135</v>
      </c>
      <c r="S742" s="361">
        <v>153054</v>
      </c>
      <c r="T742" s="103">
        <v>0</v>
      </c>
      <c r="U742" s="361">
        <v>0</v>
      </c>
      <c r="V742" s="269"/>
      <c r="W742" s="380">
        <v>0</v>
      </c>
      <c r="X742" s="361">
        <v>0</v>
      </c>
      <c r="Y742" s="380">
        <v>0</v>
      </c>
      <c r="Z742" s="380">
        <v>0</v>
      </c>
      <c r="AA742" s="380">
        <v>0</v>
      </c>
      <c r="AB742" s="380">
        <v>0</v>
      </c>
      <c r="AC742" s="380">
        <v>0</v>
      </c>
      <c r="AD742" s="380">
        <v>0</v>
      </c>
      <c r="AE742" s="380">
        <v>0</v>
      </c>
      <c r="AF742" s="380">
        <v>0</v>
      </c>
      <c r="AG742" s="380">
        <v>0</v>
      </c>
      <c r="AH742" s="380">
        <v>0</v>
      </c>
      <c r="AI742" s="380">
        <v>47077.2</v>
      </c>
      <c r="AJ742" s="380">
        <v>45728.85</v>
      </c>
      <c r="AK742" s="380">
        <v>22979.32</v>
      </c>
      <c r="AL742" s="380">
        <v>0</v>
      </c>
      <c r="AN742" s="390">
        <f>I742/'Приложение 1.1'!I740</f>
        <v>225.24223054882083</v>
      </c>
      <c r="AO742" s="390" t="e">
        <f t="shared" si="681"/>
        <v>#DIV/0!</v>
      </c>
      <c r="AP742" s="390" t="e">
        <f t="shared" si="682"/>
        <v>#DIV/0!</v>
      </c>
      <c r="AQ742" s="390">
        <f t="shared" si="683"/>
        <v>758.99016393442628</v>
      </c>
      <c r="AR742" s="390" t="e">
        <f t="shared" si="684"/>
        <v>#DIV/0!</v>
      </c>
      <c r="AS742" s="390">
        <f t="shared" si="685"/>
        <v>1133.7333333333333</v>
      </c>
      <c r="AT742" s="390" t="e">
        <f t="shared" si="686"/>
        <v>#DIV/0!</v>
      </c>
      <c r="AU742" s="390" t="e">
        <f t="shared" si="687"/>
        <v>#DIV/0!</v>
      </c>
      <c r="AV742" s="390" t="e">
        <f t="shared" si="688"/>
        <v>#DIV/0!</v>
      </c>
      <c r="AW742" s="390" t="e">
        <f t="shared" si="689"/>
        <v>#DIV/0!</v>
      </c>
      <c r="AX742" s="390" t="e">
        <f t="shared" si="690"/>
        <v>#DIV/0!</v>
      </c>
      <c r="AY742" s="390">
        <f>AI742/'Приложение 1.1'!J740</f>
        <v>37.056989924433253</v>
      </c>
      <c r="AZ742" s="390">
        <v>766.59</v>
      </c>
      <c r="BA742" s="390">
        <v>2173.62</v>
      </c>
      <c r="BB742" s="390">
        <v>891.36</v>
      </c>
      <c r="BC742" s="390">
        <v>860.72</v>
      </c>
      <c r="BD742" s="390">
        <v>1699.83</v>
      </c>
      <c r="BE742" s="390">
        <v>1134.04</v>
      </c>
      <c r="BF742" s="390">
        <v>2338035</v>
      </c>
      <c r="BG742" s="390">
        <f t="shared" si="691"/>
        <v>4644</v>
      </c>
      <c r="BH742" s="390">
        <v>9186</v>
      </c>
      <c r="BI742" s="390">
        <v>3559.09</v>
      </c>
      <c r="BJ742" s="390">
        <v>6295.55</v>
      </c>
      <c r="BK742" s="390">
        <f t="shared" si="692"/>
        <v>934101.09</v>
      </c>
      <c r="BL742" s="391" t="str">
        <f t="shared" si="693"/>
        <v xml:space="preserve"> </v>
      </c>
      <c r="BM742" s="391" t="e">
        <f t="shared" si="694"/>
        <v>#DIV/0!</v>
      </c>
      <c r="BN742" s="391" t="e">
        <f t="shared" si="695"/>
        <v>#DIV/0!</v>
      </c>
      <c r="BO742" s="391" t="str">
        <f t="shared" si="696"/>
        <v xml:space="preserve"> </v>
      </c>
      <c r="BP742" s="391" t="e">
        <f t="shared" si="697"/>
        <v>#DIV/0!</v>
      </c>
      <c r="BQ742" s="391" t="str">
        <f t="shared" si="698"/>
        <v xml:space="preserve"> </v>
      </c>
      <c r="BR742" s="391" t="e">
        <f t="shared" si="699"/>
        <v>#DIV/0!</v>
      </c>
      <c r="BS742" s="391" t="e">
        <f t="shared" si="700"/>
        <v>#DIV/0!</v>
      </c>
      <c r="BT742" s="391" t="e">
        <f t="shared" si="701"/>
        <v>#DIV/0!</v>
      </c>
      <c r="BU742" s="391" t="e">
        <f t="shared" si="702"/>
        <v>#DIV/0!</v>
      </c>
      <c r="BV742" s="391" t="e">
        <f t="shared" si="703"/>
        <v>#DIV/0!</v>
      </c>
      <c r="BW742" s="391" t="str">
        <f t="shared" si="704"/>
        <v xml:space="preserve"> </v>
      </c>
      <c r="BY742" s="388">
        <f t="shared" si="705"/>
        <v>6.4018054749398852</v>
      </c>
      <c r="BZ742" s="392">
        <f t="shared" si="706"/>
        <v>3.2169874507317724</v>
      </c>
      <c r="CA742" s="393" t="e">
        <f t="shared" si="707"/>
        <v>#DIV/0!</v>
      </c>
      <c r="CB742" s="390">
        <f t="shared" si="708"/>
        <v>4852.9799999999996</v>
      </c>
      <c r="CC742" s="18" t="e">
        <f t="shared" si="709"/>
        <v>#DIV/0!</v>
      </c>
    </row>
    <row r="743" spans="1:82" s="26" customFormat="1" ht="9" customHeight="1">
      <c r="A743" s="368">
        <v>294</v>
      </c>
      <c r="B743" s="129" t="s">
        <v>966</v>
      </c>
      <c r="C743" s="361">
        <v>1268</v>
      </c>
      <c r="D743" s="396"/>
      <c r="E743" s="361"/>
      <c r="F743" s="361"/>
      <c r="G743" s="184">
        <f t="shared" si="725"/>
        <v>2648364.83</v>
      </c>
      <c r="H743" s="361">
        <f t="shared" si="726"/>
        <v>0</v>
      </c>
      <c r="I743" s="190">
        <v>0</v>
      </c>
      <c r="J743" s="190">
        <v>0</v>
      </c>
      <c r="K743" s="190">
        <v>0</v>
      </c>
      <c r="L743" s="190">
        <v>0</v>
      </c>
      <c r="M743" s="190">
        <v>0</v>
      </c>
      <c r="N743" s="361">
        <v>0</v>
      </c>
      <c r="O743" s="361">
        <v>0</v>
      </c>
      <c r="P743" s="361">
        <v>0</v>
      </c>
      <c r="Q743" s="361">
        <v>0</v>
      </c>
      <c r="R743" s="361">
        <v>0</v>
      </c>
      <c r="S743" s="361">
        <v>0</v>
      </c>
      <c r="T743" s="103">
        <v>0</v>
      </c>
      <c r="U743" s="361">
        <v>0</v>
      </c>
      <c r="V743" s="269" t="s">
        <v>976</v>
      </c>
      <c r="W743" s="380">
        <v>575</v>
      </c>
      <c r="X743" s="361">
        <v>2570644.16</v>
      </c>
      <c r="Y743" s="380">
        <v>0</v>
      </c>
      <c r="Z743" s="380">
        <v>0</v>
      </c>
      <c r="AA743" s="380">
        <v>0</v>
      </c>
      <c r="AB743" s="380">
        <v>0</v>
      </c>
      <c r="AC743" s="380">
        <v>0</v>
      </c>
      <c r="AD743" s="380">
        <v>0</v>
      </c>
      <c r="AE743" s="380">
        <v>0</v>
      </c>
      <c r="AF743" s="380">
        <v>0</v>
      </c>
      <c r="AG743" s="380">
        <v>0</v>
      </c>
      <c r="AH743" s="380">
        <v>0</v>
      </c>
      <c r="AI743" s="380">
        <v>0</v>
      </c>
      <c r="AJ743" s="380">
        <v>51727.14</v>
      </c>
      <c r="AK743" s="380">
        <v>25993.53</v>
      </c>
      <c r="AL743" s="380">
        <v>0</v>
      </c>
      <c r="AN743" s="390">
        <f>I743/'Приложение 1.1'!I741</f>
        <v>0</v>
      </c>
      <c r="AO743" s="390" t="e">
        <f t="shared" si="681"/>
        <v>#DIV/0!</v>
      </c>
      <c r="AP743" s="390" t="e">
        <f t="shared" si="682"/>
        <v>#DIV/0!</v>
      </c>
      <c r="AQ743" s="390" t="e">
        <f t="shared" si="683"/>
        <v>#DIV/0!</v>
      </c>
      <c r="AR743" s="390" t="e">
        <f t="shared" si="684"/>
        <v>#DIV/0!</v>
      </c>
      <c r="AS743" s="390" t="e">
        <f t="shared" si="685"/>
        <v>#DIV/0!</v>
      </c>
      <c r="AT743" s="390" t="e">
        <f t="shared" si="686"/>
        <v>#DIV/0!</v>
      </c>
      <c r="AU743" s="390">
        <f t="shared" si="687"/>
        <v>4470.6854956521738</v>
      </c>
      <c r="AV743" s="390" t="e">
        <f t="shared" si="688"/>
        <v>#DIV/0!</v>
      </c>
      <c r="AW743" s="390" t="e">
        <f t="shared" si="689"/>
        <v>#DIV/0!</v>
      </c>
      <c r="AX743" s="390" t="e">
        <f t="shared" si="690"/>
        <v>#DIV/0!</v>
      </c>
      <c r="AY743" s="390">
        <f>AI743/'Приложение 1.1'!J741</f>
        <v>0</v>
      </c>
      <c r="AZ743" s="390">
        <v>766.59</v>
      </c>
      <c r="BA743" s="390">
        <v>2173.62</v>
      </c>
      <c r="BB743" s="390">
        <v>891.36</v>
      </c>
      <c r="BC743" s="390">
        <v>860.72</v>
      </c>
      <c r="BD743" s="390">
        <v>1699.83</v>
      </c>
      <c r="BE743" s="390">
        <v>1134.04</v>
      </c>
      <c r="BF743" s="390">
        <v>2338035</v>
      </c>
      <c r="BG743" s="390">
        <f t="shared" si="691"/>
        <v>4644</v>
      </c>
      <c r="BH743" s="390">
        <v>9186</v>
      </c>
      <c r="BI743" s="390">
        <v>3559.09</v>
      </c>
      <c r="BJ743" s="390">
        <v>6295.55</v>
      </c>
      <c r="BK743" s="390">
        <f t="shared" si="692"/>
        <v>934101.09</v>
      </c>
      <c r="BL743" s="391" t="str">
        <f t="shared" si="693"/>
        <v xml:space="preserve"> </v>
      </c>
      <c r="BM743" s="391" t="e">
        <f t="shared" si="694"/>
        <v>#DIV/0!</v>
      </c>
      <c r="BN743" s="391" t="e">
        <f t="shared" si="695"/>
        <v>#DIV/0!</v>
      </c>
      <c r="BO743" s="391" t="e">
        <f t="shared" si="696"/>
        <v>#DIV/0!</v>
      </c>
      <c r="BP743" s="391" t="e">
        <f t="shared" si="697"/>
        <v>#DIV/0!</v>
      </c>
      <c r="BQ743" s="391" t="e">
        <f t="shared" si="698"/>
        <v>#DIV/0!</v>
      </c>
      <c r="BR743" s="391" t="e">
        <f t="shared" si="699"/>
        <v>#DIV/0!</v>
      </c>
      <c r="BS743" s="391" t="str">
        <f t="shared" si="700"/>
        <v xml:space="preserve"> </v>
      </c>
      <c r="BT743" s="391" t="e">
        <f t="shared" si="701"/>
        <v>#DIV/0!</v>
      </c>
      <c r="BU743" s="391" t="e">
        <f t="shared" si="702"/>
        <v>#DIV/0!</v>
      </c>
      <c r="BV743" s="391" t="e">
        <f t="shared" si="703"/>
        <v>#DIV/0!</v>
      </c>
      <c r="BW743" s="391" t="str">
        <f t="shared" si="704"/>
        <v xml:space="preserve"> </v>
      </c>
      <c r="BY743" s="388">
        <f t="shared" si="705"/>
        <v>1.9531727431979224</v>
      </c>
      <c r="BZ743" s="392">
        <f t="shared" si="706"/>
        <v>0.9814935504939476</v>
      </c>
      <c r="CA743" s="393">
        <f t="shared" si="707"/>
        <v>4605.8518782608699</v>
      </c>
      <c r="CB743" s="390">
        <f t="shared" si="708"/>
        <v>4852.9799999999996</v>
      </c>
      <c r="CC743" s="18" t="str">
        <f t="shared" si="709"/>
        <v xml:space="preserve"> </v>
      </c>
    </row>
    <row r="744" spans="1:82" s="26" customFormat="1" ht="9" customHeight="1">
      <c r="A744" s="368">
        <v>295</v>
      </c>
      <c r="B744" s="129" t="s">
        <v>967</v>
      </c>
      <c r="C744" s="361">
        <v>1279.5999999999999</v>
      </c>
      <c r="D744" s="396"/>
      <c r="E744" s="361"/>
      <c r="F744" s="361"/>
      <c r="G744" s="184">
        <f>ROUND(H744+AI744+AJ744+AK744,2)</f>
        <v>715362.7</v>
      </c>
      <c r="H744" s="361">
        <f t="shared" si="726"/>
        <v>598526.4</v>
      </c>
      <c r="I744" s="190">
        <v>306577.2</v>
      </c>
      <c r="J744" s="190">
        <v>0</v>
      </c>
      <c r="K744" s="190">
        <v>0</v>
      </c>
      <c r="L744" s="190">
        <v>0</v>
      </c>
      <c r="M744" s="190">
        <v>0</v>
      </c>
      <c r="N744" s="361">
        <v>183</v>
      </c>
      <c r="O744" s="361">
        <v>138895.20000000001</v>
      </c>
      <c r="P744" s="361">
        <v>0</v>
      </c>
      <c r="Q744" s="361">
        <v>0</v>
      </c>
      <c r="R744" s="361">
        <v>135</v>
      </c>
      <c r="S744" s="361">
        <v>153054</v>
      </c>
      <c r="T744" s="103">
        <v>0</v>
      </c>
      <c r="U744" s="361">
        <v>0</v>
      </c>
      <c r="V744" s="269"/>
      <c r="W744" s="380">
        <v>0</v>
      </c>
      <c r="X744" s="361">
        <v>0</v>
      </c>
      <c r="Y744" s="380">
        <v>0</v>
      </c>
      <c r="Z744" s="380">
        <v>0</v>
      </c>
      <c r="AA744" s="380">
        <v>0</v>
      </c>
      <c r="AB744" s="380">
        <v>0</v>
      </c>
      <c r="AC744" s="380">
        <v>0</v>
      </c>
      <c r="AD744" s="380">
        <v>0</v>
      </c>
      <c r="AE744" s="380">
        <v>0</v>
      </c>
      <c r="AF744" s="380">
        <v>0</v>
      </c>
      <c r="AG744" s="380">
        <v>0</v>
      </c>
      <c r="AH744" s="380">
        <v>0</v>
      </c>
      <c r="AI744" s="380">
        <v>47077.2</v>
      </c>
      <c r="AJ744" s="380">
        <v>46428.3</v>
      </c>
      <c r="AK744" s="380">
        <v>23330.799999999999</v>
      </c>
      <c r="AL744" s="380">
        <v>0</v>
      </c>
      <c r="AN744" s="390">
        <f>I744/'Приложение 1.1'!I742</f>
        <v>224.1716876279614</v>
      </c>
      <c r="AO744" s="390" t="e">
        <f t="shared" si="681"/>
        <v>#DIV/0!</v>
      </c>
      <c r="AP744" s="390" t="e">
        <f t="shared" si="682"/>
        <v>#DIV/0!</v>
      </c>
      <c r="AQ744" s="390">
        <f t="shared" si="683"/>
        <v>758.99016393442628</v>
      </c>
      <c r="AR744" s="390" t="e">
        <f t="shared" si="684"/>
        <v>#DIV/0!</v>
      </c>
      <c r="AS744" s="390">
        <f t="shared" si="685"/>
        <v>1133.7333333333333</v>
      </c>
      <c r="AT744" s="390" t="e">
        <f t="shared" si="686"/>
        <v>#DIV/0!</v>
      </c>
      <c r="AU744" s="390" t="e">
        <f t="shared" si="687"/>
        <v>#DIV/0!</v>
      </c>
      <c r="AV744" s="390" t="e">
        <f t="shared" si="688"/>
        <v>#DIV/0!</v>
      </c>
      <c r="AW744" s="390" t="e">
        <f t="shared" si="689"/>
        <v>#DIV/0!</v>
      </c>
      <c r="AX744" s="390" t="e">
        <f t="shared" si="690"/>
        <v>#DIV/0!</v>
      </c>
      <c r="AY744" s="390">
        <f>AI744/'Приложение 1.1'!J742</f>
        <v>36.790559549859331</v>
      </c>
      <c r="AZ744" s="390">
        <v>766.59</v>
      </c>
      <c r="BA744" s="390">
        <v>2173.62</v>
      </c>
      <c r="BB744" s="390">
        <v>891.36</v>
      </c>
      <c r="BC744" s="390">
        <v>860.72</v>
      </c>
      <c r="BD744" s="390">
        <v>1699.83</v>
      </c>
      <c r="BE744" s="390">
        <v>1134.04</v>
      </c>
      <c r="BF744" s="390">
        <v>2338035</v>
      </c>
      <c r="BG744" s="390">
        <f t="shared" si="691"/>
        <v>4644</v>
      </c>
      <c r="BH744" s="390">
        <v>9186</v>
      </c>
      <c r="BI744" s="390">
        <v>3559.09</v>
      </c>
      <c r="BJ744" s="390">
        <v>6295.55</v>
      </c>
      <c r="BK744" s="390">
        <f t="shared" si="692"/>
        <v>934101.09</v>
      </c>
      <c r="BL744" s="391" t="str">
        <f t="shared" si="693"/>
        <v xml:space="preserve"> </v>
      </c>
      <c r="BM744" s="391" t="e">
        <f t="shared" si="694"/>
        <v>#DIV/0!</v>
      </c>
      <c r="BN744" s="391" t="e">
        <f t="shared" si="695"/>
        <v>#DIV/0!</v>
      </c>
      <c r="BO744" s="391" t="str">
        <f t="shared" si="696"/>
        <v xml:space="preserve"> </v>
      </c>
      <c r="BP744" s="391" t="e">
        <f t="shared" si="697"/>
        <v>#DIV/0!</v>
      </c>
      <c r="BQ744" s="391" t="str">
        <f t="shared" si="698"/>
        <v xml:space="preserve"> </v>
      </c>
      <c r="BR744" s="391" t="e">
        <f t="shared" si="699"/>
        <v>#DIV/0!</v>
      </c>
      <c r="BS744" s="391" t="e">
        <f t="shared" si="700"/>
        <v>#DIV/0!</v>
      </c>
      <c r="BT744" s="391" t="e">
        <f t="shared" si="701"/>
        <v>#DIV/0!</v>
      </c>
      <c r="BU744" s="391" t="e">
        <f t="shared" si="702"/>
        <v>#DIV/0!</v>
      </c>
      <c r="BV744" s="391" t="e">
        <f t="shared" si="703"/>
        <v>#DIV/0!</v>
      </c>
      <c r="BW744" s="391" t="str">
        <f t="shared" si="704"/>
        <v xml:space="preserve"> </v>
      </c>
      <c r="BY744" s="388">
        <f t="shared" si="705"/>
        <v>6.490176242065739</v>
      </c>
      <c r="BZ744" s="392">
        <f t="shared" si="706"/>
        <v>3.2613945345486983</v>
      </c>
      <c r="CA744" s="393" t="e">
        <f t="shared" si="707"/>
        <v>#DIV/0!</v>
      </c>
      <c r="CB744" s="390">
        <f t="shared" si="708"/>
        <v>4852.9799999999996</v>
      </c>
      <c r="CC744" s="18" t="e">
        <f t="shared" si="709"/>
        <v>#DIV/0!</v>
      </c>
    </row>
    <row r="745" spans="1:82" s="26" customFormat="1" ht="9" customHeight="1">
      <c r="A745" s="368">
        <v>296</v>
      </c>
      <c r="B745" s="129" t="s">
        <v>968</v>
      </c>
      <c r="C745" s="361">
        <v>727.4</v>
      </c>
      <c r="D745" s="396"/>
      <c r="E745" s="361"/>
      <c r="F745" s="361"/>
      <c r="G745" s="184">
        <f t="shared" si="725"/>
        <v>2642240.5</v>
      </c>
      <c r="H745" s="361">
        <f t="shared" si="726"/>
        <v>0</v>
      </c>
      <c r="I745" s="190">
        <v>0</v>
      </c>
      <c r="J745" s="190">
        <v>0</v>
      </c>
      <c r="K745" s="190">
        <v>0</v>
      </c>
      <c r="L745" s="190">
        <v>0</v>
      </c>
      <c r="M745" s="190">
        <v>0</v>
      </c>
      <c r="N745" s="361">
        <v>0</v>
      </c>
      <c r="O745" s="361">
        <v>0</v>
      </c>
      <c r="P745" s="361">
        <v>0</v>
      </c>
      <c r="Q745" s="361">
        <v>0</v>
      </c>
      <c r="R745" s="361">
        <v>0</v>
      </c>
      <c r="S745" s="361">
        <v>0</v>
      </c>
      <c r="T745" s="103">
        <v>0</v>
      </c>
      <c r="U745" s="361">
        <v>0</v>
      </c>
      <c r="V745" s="269" t="s">
        <v>976</v>
      </c>
      <c r="W745" s="380">
        <v>593.20000000000005</v>
      </c>
      <c r="X745" s="361">
        <v>2555036.7999999998</v>
      </c>
      <c r="Y745" s="380">
        <v>0</v>
      </c>
      <c r="Z745" s="380">
        <v>0</v>
      </c>
      <c r="AA745" s="380">
        <v>0</v>
      </c>
      <c r="AB745" s="380">
        <v>0</v>
      </c>
      <c r="AC745" s="380">
        <v>0</v>
      </c>
      <c r="AD745" s="380">
        <v>0</v>
      </c>
      <c r="AE745" s="380">
        <v>0</v>
      </c>
      <c r="AF745" s="380">
        <v>0</v>
      </c>
      <c r="AG745" s="380">
        <v>0</v>
      </c>
      <c r="AH745" s="380">
        <v>0</v>
      </c>
      <c r="AI745" s="380">
        <v>0</v>
      </c>
      <c r="AJ745" s="380">
        <v>58135.8</v>
      </c>
      <c r="AK745" s="380">
        <v>29067.9</v>
      </c>
      <c r="AL745" s="380">
        <v>0</v>
      </c>
      <c r="AN745" s="390">
        <f>I745/'Приложение 1.1'!I743</f>
        <v>0</v>
      </c>
      <c r="AO745" s="390" t="e">
        <f t="shared" si="681"/>
        <v>#DIV/0!</v>
      </c>
      <c r="AP745" s="390" t="e">
        <f t="shared" si="682"/>
        <v>#DIV/0!</v>
      </c>
      <c r="AQ745" s="390" t="e">
        <f t="shared" si="683"/>
        <v>#DIV/0!</v>
      </c>
      <c r="AR745" s="390" t="e">
        <f t="shared" si="684"/>
        <v>#DIV/0!</v>
      </c>
      <c r="AS745" s="390" t="e">
        <f t="shared" si="685"/>
        <v>#DIV/0!</v>
      </c>
      <c r="AT745" s="390" t="e">
        <f t="shared" si="686"/>
        <v>#DIV/0!</v>
      </c>
      <c r="AU745" s="390">
        <f t="shared" si="687"/>
        <v>4307.209710047201</v>
      </c>
      <c r="AV745" s="390" t="e">
        <f t="shared" si="688"/>
        <v>#DIV/0!</v>
      </c>
      <c r="AW745" s="390" t="e">
        <f t="shared" si="689"/>
        <v>#DIV/0!</v>
      </c>
      <c r="AX745" s="390" t="e">
        <f t="shared" si="690"/>
        <v>#DIV/0!</v>
      </c>
      <c r="AY745" s="390">
        <f>AI745/'Приложение 1.1'!J743</f>
        <v>0</v>
      </c>
      <c r="AZ745" s="390">
        <v>766.59</v>
      </c>
      <c r="BA745" s="390">
        <v>2173.62</v>
      </c>
      <c r="BB745" s="390">
        <v>891.36</v>
      </c>
      <c r="BC745" s="390">
        <v>860.72</v>
      </c>
      <c r="BD745" s="390">
        <v>1699.83</v>
      </c>
      <c r="BE745" s="390">
        <v>1134.04</v>
      </c>
      <c r="BF745" s="390">
        <v>2338035</v>
      </c>
      <c r="BG745" s="390">
        <f t="shared" si="691"/>
        <v>4644</v>
      </c>
      <c r="BH745" s="390">
        <v>9186</v>
      </c>
      <c r="BI745" s="390">
        <v>3559.09</v>
      </c>
      <c r="BJ745" s="390">
        <v>6295.55</v>
      </c>
      <c r="BK745" s="390">
        <f t="shared" si="692"/>
        <v>934101.09</v>
      </c>
      <c r="BL745" s="391" t="str">
        <f t="shared" si="693"/>
        <v xml:space="preserve"> </v>
      </c>
      <c r="BM745" s="391" t="e">
        <f t="shared" si="694"/>
        <v>#DIV/0!</v>
      </c>
      <c r="BN745" s="391" t="e">
        <f t="shared" si="695"/>
        <v>#DIV/0!</v>
      </c>
      <c r="BO745" s="391" t="e">
        <f t="shared" si="696"/>
        <v>#DIV/0!</v>
      </c>
      <c r="BP745" s="391" t="e">
        <f t="shared" si="697"/>
        <v>#DIV/0!</v>
      </c>
      <c r="BQ745" s="391" t="e">
        <f t="shared" si="698"/>
        <v>#DIV/0!</v>
      </c>
      <c r="BR745" s="391" t="e">
        <f t="shared" si="699"/>
        <v>#DIV/0!</v>
      </c>
      <c r="BS745" s="391" t="str">
        <f t="shared" si="700"/>
        <v xml:space="preserve"> </v>
      </c>
      <c r="BT745" s="391" t="e">
        <f t="shared" si="701"/>
        <v>#DIV/0!</v>
      </c>
      <c r="BU745" s="391" t="e">
        <f t="shared" si="702"/>
        <v>#DIV/0!</v>
      </c>
      <c r="BV745" s="391" t="e">
        <f t="shared" si="703"/>
        <v>#DIV/0!</v>
      </c>
      <c r="BW745" s="391" t="str">
        <f t="shared" si="704"/>
        <v xml:space="preserve"> </v>
      </c>
      <c r="BY745" s="388">
        <f t="shared" si="705"/>
        <v>2.2002463439645257</v>
      </c>
      <c r="BZ745" s="392">
        <f t="shared" si="706"/>
        <v>1.1001231719822628</v>
      </c>
      <c r="CA745" s="393">
        <f t="shared" si="707"/>
        <v>4454.2152730950775</v>
      </c>
      <c r="CB745" s="390">
        <f t="shared" si="708"/>
        <v>4852.9799999999996</v>
      </c>
      <c r="CC745" s="18" t="str">
        <f t="shared" si="709"/>
        <v xml:space="preserve"> </v>
      </c>
      <c r="CD745" s="418">
        <f>CA745-CB745</f>
        <v>-398.7647269049221</v>
      </c>
    </row>
    <row r="746" spans="1:82" s="26" customFormat="1" ht="9" customHeight="1">
      <c r="A746" s="368">
        <v>297</v>
      </c>
      <c r="B746" s="129" t="s">
        <v>969</v>
      </c>
      <c r="C746" s="361">
        <v>2785.4</v>
      </c>
      <c r="D746" s="396"/>
      <c r="E746" s="361"/>
      <c r="F746" s="361"/>
      <c r="G746" s="184">
        <f t="shared" si="725"/>
        <v>4223264.29</v>
      </c>
      <c r="H746" s="361">
        <f t="shared" si="726"/>
        <v>0</v>
      </c>
      <c r="I746" s="190">
        <v>0</v>
      </c>
      <c r="J746" s="190">
        <v>0</v>
      </c>
      <c r="K746" s="190">
        <v>0</v>
      </c>
      <c r="L746" s="190">
        <v>0</v>
      </c>
      <c r="M746" s="190">
        <v>0</v>
      </c>
      <c r="N746" s="361">
        <v>0</v>
      </c>
      <c r="O746" s="361">
        <v>0</v>
      </c>
      <c r="P746" s="361">
        <v>0</v>
      </c>
      <c r="Q746" s="361">
        <v>0</v>
      </c>
      <c r="R746" s="361">
        <v>0</v>
      </c>
      <c r="S746" s="361">
        <v>0</v>
      </c>
      <c r="T746" s="103">
        <v>0</v>
      </c>
      <c r="U746" s="361">
        <v>0</v>
      </c>
      <c r="V746" s="269" t="s">
        <v>976</v>
      </c>
      <c r="W746" s="380">
        <v>992</v>
      </c>
      <c r="X746" s="361">
        <v>4084734</v>
      </c>
      <c r="Y746" s="380">
        <v>0</v>
      </c>
      <c r="Z746" s="380">
        <v>0</v>
      </c>
      <c r="AA746" s="380">
        <v>0</v>
      </c>
      <c r="AB746" s="380">
        <v>0</v>
      </c>
      <c r="AC746" s="380">
        <v>0</v>
      </c>
      <c r="AD746" s="380">
        <v>0</v>
      </c>
      <c r="AE746" s="380">
        <v>0</v>
      </c>
      <c r="AF746" s="380">
        <v>0</v>
      </c>
      <c r="AG746" s="380">
        <v>0</v>
      </c>
      <c r="AH746" s="380">
        <v>0</v>
      </c>
      <c r="AI746" s="380">
        <v>0</v>
      </c>
      <c r="AJ746" s="380">
        <v>92353.52</v>
      </c>
      <c r="AK746" s="380">
        <v>46176.77</v>
      </c>
      <c r="AL746" s="380">
        <v>0</v>
      </c>
      <c r="AN746" s="390">
        <f>I746/'Приложение 1.1'!I744</f>
        <v>0</v>
      </c>
      <c r="AO746" s="390" t="e">
        <f t="shared" si="681"/>
        <v>#DIV/0!</v>
      </c>
      <c r="AP746" s="390" t="e">
        <f t="shared" si="682"/>
        <v>#DIV/0!</v>
      </c>
      <c r="AQ746" s="390" t="e">
        <f t="shared" si="683"/>
        <v>#DIV/0!</v>
      </c>
      <c r="AR746" s="390" t="e">
        <f t="shared" si="684"/>
        <v>#DIV/0!</v>
      </c>
      <c r="AS746" s="390" t="e">
        <f t="shared" si="685"/>
        <v>#DIV/0!</v>
      </c>
      <c r="AT746" s="390" t="e">
        <f t="shared" si="686"/>
        <v>#DIV/0!</v>
      </c>
      <c r="AU746" s="390">
        <f t="shared" si="687"/>
        <v>4117.6754032258068</v>
      </c>
      <c r="AV746" s="390" t="e">
        <f t="shared" si="688"/>
        <v>#DIV/0!</v>
      </c>
      <c r="AW746" s="390" t="e">
        <f t="shared" si="689"/>
        <v>#DIV/0!</v>
      </c>
      <c r="AX746" s="390" t="e">
        <f t="shared" si="690"/>
        <v>#DIV/0!</v>
      </c>
      <c r="AY746" s="390">
        <f>AI746/'Приложение 1.1'!J744</f>
        <v>0</v>
      </c>
      <c r="AZ746" s="390">
        <v>766.59</v>
      </c>
      <c r="BA746" s="390">
        <v>2173.62</v>
      </c>
      <c r="BB746" s="390">
        <v>891.36</v>
      </c>
      <c r="BC746" s="390">
        <v>860.72</v>
      </c>
      <c r="BD746" s="390">
        <v>1699.83</v>
      </c>
      <c r="BE746" s="390">
        <v>1134.04</v>
      </c>
      <c r="BF746" s="390">
        <v>2338035</v>
      </c>
      <c r="BG746" s="390">
        <f t="shared" si="691"/>
        <v>4644</v>
      </c>
      <c r="BH746" s="390">
        <v>9186</v>
      </c>
      <c r="BI746" s="390">
        <v>3559.09</v>
      </c>
      <c r="BJ746" s="390">
        <v>6295.55</v>
      </c>
      <c r="BK746" s="390">
        <f t="shared" si="692"/>
        <v>934101.09</v>
      </c>
      <c r="BL746" s="391" t="str">
        <f t="shared" si="693"/>
        <v xml:space="preserve"> </v>
      </c>
      <c r="BM746" s="391" t="e">
        <f t="shared" si="694"/>
        <v>#DIV/0!</v>
      </c>
      <c r="BN746" s="391" t="e">
        <f t="shared" si="695"/>
        <v>#DIV/0!</v>
      </c>
      <c r="BO746" s="391" t="e">
        <f t="shared" si="696"/>
        <v>#DIV/0!</v>
      </c>
      <c r="BP746" s="391" t="e">
        <f t="shared" si="697"/>
        <v>#DIV/0!</v>
      </c>
      <c r="BQ746" s="391" t="e">
        <f t="shared" si="698"/>
        <v>#DIV/0!</v>
      </c>
      <c r="BR746" s="391" t="e">
        <f t="shared" si="699"/>
        <v>#DIV/0!</v>
      </c>
      <c r="BS746" s="391" t="str">
        <f t="shared" si="700"/>
        <v xml:space="preserve"> </v>
      </c>
      <c r="BT746" s="391" t="e">
        <f t="shared" si="701"/>
        <v>#DIV/0!</v>
      </c>
      <c r="BU746" s="391" t="e">
        <f t="shared" si="702"/>
        <v>#DIV/0!</v>
      </c>
      <c r="BV746" s="391" t="e">
        <f t="shared" si="703"/>
        <v>#DIV/0!</v>
      </c>
      <c r="BW746" s="391" t="str">
        <f t="shared" si="704"/>
        <v xml:space="preserve"> </v>
      </c>
      <c r="BY746" s="388">
        <f t="shared" si="705"/>
        <v>2.1867805010138257</v>
      </c>
      <c r="BZ746" s="392">
        <f t="shared" si="706"/>
        <v>1.0933904872905786</v>
      </c>
      <c r="CA746" s="393">
        <f t="shared" si="707"/>
        <v>4257.3228729838711</v>
      </c>
      <c r="CB746" s="390">
        <f t="shared" si="708"/>
        <v>4852.9799999999996</v>
      </c>
      <c r="CC746" s="18" t="str">
        <f t="shared" si="709"/>
        <v xml:space="preserve"> </v>
      </c>
    </row>
    <row r="747" spans="1:82" s="26" customFormat="1" ht="22.5" customHeight="1">
      <c r="A747" s="514" t="s">
        <v>44</v>
      </c>
      <c r="B747" s="514"/>
      <c r="C747" s="361">
        <f>SUM(C739:C746)</f>
        <v>10878</v>
      </c>
      <c r="D747" s="275"/>
      <c r="E747" s="269"/>
      <c r="F747" s="269"/>
      <c r="G747" s="361">
        <f>SUM(G739:G746)</f>
        <v>17267819.140000001</v>
      </c>
      <c r="H747" s="361">
        <f>SUM(H739:H746)</f>
        <v>1197052.8</v>
      </c>
      <c r="I747" s="361">
        <f>SUM(I739:I746)</f>
        <v>613154.4</v>
      </c>
      <c r="J747" s="361">
        <f t="shared" ref="J747:O747" si="727">SUM(J739:J746)</f>
        <v>0</v>
      </c>
      <c r="K747" s="361">
        <f t="shared" si="727"/>
        <v>0</v>
      </c>
      <c r="L747" s="361">
        <f t="shared" si="727"/>
        <v>0</v>
      </c>
      <c r="M747" s="361">
        <f t="shared" si="727"/>
        <v>0</v>
      </c>
      <c r="N747" s="361">
        <f t="shared" si="727"/>
        <v>366</v>
      </c>
      <c r="O747" s="361">
        <f t="shared" si="727"/>
        <v>277790.40000000002</v>
      </c>
      <c r="P747" s="361">
        <f>SUM(P739:P746)</f>
        <v>0</v>
      </c>
      <c r="Q747" s="361">
        <f>SUM(Q739:Q746)</f>
        <v>0</v>
      </c>
      <c r="R747" s="361">
        <f>SUM(R739:R746)</f>
        <v>270</v>
      </c>
      <c r="S747" s="361">
        <f t="shared" ref="S747" si="728">SUM(S739:S746)</f>
        <v>306108</v>
      </c>
      <c r="T747" s="103">
        <f t="shared" ref="T747:AL747" si="729">SUM(T739:T746)</f>
        <v>0</v>
      </c>
      <c r="U747" s="361">
        <f t="shared" si="729"/>
        <v>0</v>
      </c>
      <c r="V747" s="269" t="s">
        <v>388</v>
      </c>
      <c r="W747" s="361">
        <f t="shared" si="729"/>
        <v>3806.67</v>
      </c>
      <c r="X747" s="361">
        <f t="shared" si="729"/>
        <v>15303927.84</v>
      </c>
      <c r="Y747" s="361">
        <f t="shared" si="729"/>
        <v>0</v>
      </c>
      <c r="Z747" s="361">
        <f t="shared" si="729"/>
        <v>0</v>
      </c>
      <c r="AA747" s="361">
        <f t="shared" si="729"/>
        <v>0</v>
      </c>
      <c r="AB747" s="361">
        <f t="shared" si="729"/>
        <v>0</v>
      </c>
      <c r="AC747" s="361">
        <f t="shared" si="729"/>
        <v>0</v>
      </c>
      <c r="AD747" s="361">
        <f t="shared" si="729"/>
        <v>0</v>
      </c>
      <c r="AE747" s="361">
        <f t="shared" si="729"/>
        <v>0</v>
      </c>
      <c r="AF747" s="361">
        <f t="shared" si="729"/>
        <v>0</v>
      </c>
      <c r="AG747" s="361">
        <f t="shared" si="729"/>
        <v>0</v>
      </c>
      <c r="AH747" s="361">
        <f t="shared" si="729"/>
        <v>0</v>
      </c>
      <c r="AI747" s="361">
        <f t="shared" si="729"/>
        <v>94154.4</v>
      </c>
      <c r="AJ747" s="361">
        <f t="shared" si="729"/>
        <v>446629.57</v>
      </c>
      <c r="AK747" s="361">
        <f t="shared" si="729"/>
        <v>226054.52999999997</v>
      </c>
      <c r="AL747" s="361">
        <f t="shared" si="729"/>
        <v>0</v>
      </c>
      <c r="AM747" s="276"/>
      <c r="AN747" s="390">
        <f>I747/'Приложение 1.1'!I745</f>
        <v>50.818392786102649</v>
      </c>
      <c r="AO747" s="390" t="e">
        <f t="shared" si="681"/>
        <v>#DIV/0!</v>
      </c>
      <c r="AP747" s="390" t="e">
        <f t="shared" si="682"/>
        <v>#DIV/0!</v>
      </c>
      <c r="AQ747" s="390">
        <f t="shared" si="683"/>
        <v>758.99016393442628</v>
      </c>
      <c r="AR747" s="390" t="e">
        <f t="shared" si="684"/>
        <v>#DIV/0!</v>
      </c>
      <c r="AS747" s="390">
        <f t="shared" si="685"/>
        <v>1133.7333333333333</v>
      </c>
      <c r="AT747" s="390" t="e">
        <f t="shared" si="686"/>
        <v>#DIV/0!</v>
      </c>
      <c r="AU747" s="390">
        <f t="shared" si="687"/>
        <v>4020.2927598136953</v>
      </c>
      <c r="AV747" s="390" t="e">
        <f t="shared" si="688"/>
        <v>#DIV/0!</v>
      </c>
      <c r="AW747" s="390" t="e">
        <f t="shared" si="689"/>
        <v>#DIV/0!</v>
      </c>
      <c r="AX747" s="390" t="e">
        <f t="shared" si="690"/>
        <v>#DIV/0!</v>
      </c>
      <c r="AY747" s="390">
        <f>AI747/'Приложение 1.1'!J745</f>
        <v>8.5963771820904249</v>
      </c>
      <c r="AZ747" s="390">
        <v>766.59</v>
      </c>
      <c r="BA747" s="390">
        <v>2173.62</v>
      </c>
      <c r="BB747" s="390">
        <v>891.36</v>
      </c>
      <c r="BC747" s="390">
        <v>860.72</v>
      </c>
      <c r="BD747" s="390">
        <v>1699.83</v>
      </c>
      <c r="BE747" s="390">
        <v>1134.04</v>
      </c>
      <c r="BF747" s="390">
        <v>2338035</v>
      </c>
      <c r="BG747" s="390">
        <f t="shared" si="691"/>
        <v>4644</v>
      </c>
      <c r="BH747" s="390">
        <v>9186</v>
      </c>
      <c r="BI747" s="390">
        <v>3559.09</v>
      </c>
      <c r="BJ747" s="390">
        <v>6295.55</v>
      </c>
      <c r="BK747" s="390">
        <f t="shared" si="692"/>
        <v>934101.09</v>
      </c>
      <c r="BL747" s="391" t="str">
        <f t="shared" si="693"/>
        <v xml:space="preserve"> </v>
      </c>
      <c r="BM747" s="391" t="e">
        <f t="shared" si="694"/>
        <v>#DIV/0!</v>
      </c>
      <c r="BN747" s="391" t="e">
        <f t="shared" si="695"/>
        <v>#DIV/0!</v>
      </c>
      <c r="BO747" s="391" t="str">
        <f t="shared" si="696"/>
        <v xml:space="preserve"> </v>
      </c>
      <c r="BP747" s="391" t="e">
        <f t="shared" si="697"/>
        <v>#DIV/0!</v>
      </c>
      <c r="BQ747" s="391" t="str">
        <f t="shared" si="698"/>
        <v xml:space="preserve"> </v>
      </c>
      <c r="BR747" s="391" t="e">
        <f t="shared" si="699"/>
        <v>#DIV/0!</v>
      </c>
      <c r="BS747" s="391" t="str">
        <f t="shared" si="700"/>
        <v xml:space="preserve"> </v>
      </c>
      <c r="BT747" s="391" t="e">
        <f t="shared" si="701"/>
        <v>#DIV/0!</v>
      </c>
      <c r="BU747" s="391" t="e">
        <f t="shared" si="702"/>
        <v>#DIV/0!</v>
      </c>
      <c r="BV747" s="391" t="e">
        <f t="shared" si="703"/>
        <v>#DIV/0!</v>
      </c>
      <c r="BW747" s="391" t="str">
        <f t="shared" si="704"/>
        <v xml:space="preserve"> </v>
      </c>
      <c r="BY747" s="388">
        <f t="shared" si="705"/>
        <v>2.5864851049163815</v>
      </c>
      <c r="BZ747" s="392">
        <f t="shared" si="706"/>
        <v>1.309108742495203</v>
      </c>
      <c r="CA747" s="393">
        <f t="shared" si="707"/>
        <v>4536.2007056035854</v>
      </c>
      <c r="CB747" s="390">
        <f t="shared" si="708"/>
        <v>4852.9799999999996</v>
      </c>
      <c r="CC747" s="18" t="str">
        <f t="shared" si="709"/>
        <v xml:space="preserve"> </v>
      </c>
    </row>
    <row r="748" spans="1:82" s="26" customFormat="1" ht="11.25" customHeight="1">
      <c r="A748" s="433" t="s">
        <v>1055</v>
      </c>
      <c r="B748" s="434"/>
      <c r="C748" s="434"/>
      <c r="D748" s="434"/>
      <c r="E748" s="434"/>
      <c r="F748" s="434"/>
      <c r="G748" s="434"/>
      <c r="H748" s="434"/>
      <c r="I748" s="434"/>
      <c r="J748" s="434"/>
      <c r="K748" s="434"/>
      <c r="L748" s="434"/>
      <c r="M748" s="434"/>
      <c r="N748" s="434"/>
      <c r="O748" s="434"/>
      <c r="P748" s="434"/>
      <c r="Q748" s="434"/>
      <c r="R748" s="434"/>
      <c r="S748" s="434"/>
      <c r="T748" s="434"/>
      <c r="U748" s="434"/>
      <c r="V748" s="434"/>
      <c r="W748" s="434"/>
      <c r="X748" s="434"/>
      <c r="Y748" s="434"/>
      <c r="Z748" s="434"/>
      <c r="AA748" s="434"/>
      <c r="AB748" s="434"/>
      <c r="AC748" s="434"/>
      <c r="AD748" s="434"/>
      <c r="AE748" s="434"/>
      <c r="AF748" s="434"/>
      <c r="AG748" s="434"/>
      <c r="AH748" s="434"/>
      <c r="AI748" s="434"/>
      <c r="AJ748" s="434"/>
      <c r="AK748" s="434"/>
      <c r="AL748" s="435"/>
      <c r="AN748" s="390" t="e">
        <f>I748/'Приложение 1.1'!I746</f>
        <v>#DIV/0!</v>
      </c>
      <c r="AO748" s="390" t="e">
        <f t="shared" si="681"/>
        <v>#DIV/0!</v>
      </c>
      <c r="AP748" s="390" t="e">
        <f t="shared" si="682"/>
        <v>#DIV/0!</v>
      </c>
      <c r="AQ748" s="390" t="e">
        <f t="shared" si="683"/>
        <v>#DIV/0!</v>
      </c>
      <c r="AR748" s="390" t="e">
        <f t="shared" si="684"/>
        <v>#DIV/0!</v>
      </c>
      <c r="AS748" s="390" t="e">
        <f t="shared" si="685"/>
        <v>#DIV/0!</v>
      </c>
      <c r="AT748" s="390" t="e">
        <f t="shared" si="686"/>
        <v>#DIV/0!</v>
      </c>
      <c r="AU748" s="390" t="e">
        <f t="shared" si="687"/>
        <v>#DIV/0!</v>
      </c>
      <c r="AV748" s="390" t="e">
        <f t="shared" si="688"/>
        <v>#DIV/0!</v>
      </c>
      <c r="AW748" s="390" t="e">
        <f t="shared" si="689"/>
        <v>#DIV/0!</v>
      </c>
      <c r="AX748" s="390" t="e">
        <f t="shared" si="690"/>
        <v>#DIV/0!</v>
      </c>
      <c r="AY748" s="390" t="e">
        <f>AI748/'Приложение 1.1'!J746</f>
        <v>#DIV/0!</v>
      </c>
      <c r="AZ748" s="390">
        <v>766.59</v>
      </c>
      <c r="BA748" s="390">
        <v>2173.62</v>
      </c>
      <c r="BB748" s="390">
        <v>891.36</v>
      </c>
      <c r="BC748" s="390">
        <v>860.72</v>
      </c>
      <c r="BD748" s="390">
        <v>1699.83</v>
      </c>
      <c r="BE748" s="390">
        <v>1134.04</v>
      </c>
      <c r="BF748" s="390">
        <v>2338035</v>
      </c>
      <c r="BG748" s="390">
        <f t="shared" si="691"/>
        <v>4644</v>
      </c>
      <c r="BH748" s="390">
        <v>9186</v>
      </c>
      <c r="BI748" s="390">
        <v>3559.09</v>
      </c>
      <c r="BJ748" s="390">
        <v>6295.55</v>
      </c>
      <c r="BK748" s="390">
        <f t="shared" si="692"/>
        <v>934101.09</v>
      </c>
      <c r="BL748" s="391" t="e">
        <f t="shared" si="693"/>
        <v>#DIV/0!</v>
      </c>
      <c r="BM748" s="391" t="e">
        <f t="shared" si="694"/>
        <v>#DIV/0!</v>
      </c>
      <c r="BN748" s="391" t="e">
        <f t="shared" si="695"/>
        <v>#DIV/0!</v>
      </c>
      <c r="BO748" s="391" t="e">
        <f t="shared" si="696"/>
        <v>#DIV/0!</v>
      </c>
      <c r="BP748" s="391" t="e">
        <f t="shared" si="697"/>
        <v>#DIV/0!</v>
      </c>
      <c r="BQ748" s="391" t="e">
        <f t="shared" si="698"/>
        <v>#DIV/0!</v>
      </c>
      <c r="BR748" s="391" t="e">
        <f t="shared" si="699"/>
        <v>#DIV/0!</v>
      </c>
      <c r="BS748" s="391" t="e">
        <f t="shared" si="700"/>
        <v>#DIV/0!</v>
      </c>
      <c r="BT748" s="391" t="e">
        <f t="shared" si="701"/>
        <v>#DIV/0!</v>
      </c>
      <c r="BU748" s="391" t="e">
        <f t="shared" si="702"/>
        <v>#DIV/0!</v>
      </c>
      <c r="BV748" s="391" t="e">
        <f t="shared" si="703"/>
        <v>#DIV/0!</v>
      </c>
      <c r="BW748" s="391" t="e">
        <f t="shared" si="704"/>
        <v>#DIV/0!</v>
      </c>
      <c r="BY748" s="388" t="e">
        <f t="shared" si="705"/>
        <v>#DIV/0!</v>
      </c>
      <c r="BZ748" s="392" t="e">
        <f t="shared" si="706"/>
        <v>#DIV/0!</v>
      </c>
      <c r="CA748" s="393" t="e">
        <f t="shared" si="707"/>
        <v>#DIV/0!</v>
      </c>
      <c r="CB748" s="390">
        <f t="shared" si="708"/>
        <v>4852.9799999999996</v>
      </c>
      <c r="CC748" s="18" t="e">
        <f t="shared" si="709"/>
        <v>#DIV/0!</v>
      </c>
    </row>
    <row r="749" spans="1:82" s="26" customFormat="1" ht="12.75" customHeight="1">
      <c r="A749" s="368">
        <v>298</v>
      </c>
      <c r="B749" s="354" t="s">
        <v>973</v>
      </c>
      <c r="C749" s="361">
        <v>545.1</v>
      </c>
      <c r="D749" s="396"/>
      <c r="E749" s="269"/>
      <c r="F749" s="269"/>
      <c r="G749" s="184">
        <f>ROUND(X749+AJ749+AK749,2)</f>
        <v>2416482.4900000002</v>
      </c>
      <c r="H749" s="361">
        <f>I749+K749+M749+O749+Q749+S749</f>
        <v>0</v>
      </c>
      <c r="I749" s="190">
        <v>0</v>
      </c>
      <c r="J749" s="190">
        <v>0</v>
      </c>
      <c r="K749" s="190">
        <v>0</v>
      </c>
      <c r="L749" s="190">
        <v>0</v>
      </c>
      <c r="M749" s="190">
        <v>0</v>
      </c>
      <c r="N749" s="361">
        <v>0</v>
      </c>
      <c r="O749" s="361">
        <v>0</v>
      </c>
      <c r="P749" s="361">
        <v>0</v>
      </c>
      <c r="Q749" s="361">
        <v>0</v>
      </c>
      <c r="R749" s="361">
        <v>0</v>
      </c>
      <c r="S749" s="361">
        <v>0</v>
      </c>
      <c r="T749" s="103">
        <v>0</v>
      </c>
      <c r="U749" s="361">
        <v>0</v>
      </c>
      <c r="V749" s="269" t="s">
        <v>976</v>
      </c>
      <c r="W749" s="380">
        <v>552</v>
      </c>
      <c r="X749" s="361">
        <v>2343229</v>
      </c>
      <c r="Y749" s="380">
        <v>0</v>
      </c>
      <c r="Z749" s="380">
        <v>0</v>
      </c>
      <c r="AA749" s="380">
        <v>0</v>
      </c>
      <c r="AB749" s="380">
        <v>0</v>
      </c>
      <c r="AC749" s="380">
        <v>0</v>
      </c>
      <c r="AD749" s="380">
        <v>0</v>
      </c>
      <c r="AE749" s="380">
        <v>0</v>
      </c>
      <c r="AF749" s="380">
        <v>0</v>
      </c>
      <c r="AG749" s="380">
        <v>0</v>
      </c>
      <c r="AH749" s="380">
        <v>0</v>
      </c>
      <c r="AI749" s="380">
        <v>0</v>
      </c>
      <c r="AJ749" s="380">
        <v>48076.54</v>
      </c>
      <c r="AK749" s="380">
        <v>25176.95</v>
      </c>
      <c r="AL749" s="380">
        <v>0</v>
      </c>
      <c r="AN749" s="390">
        <f>I749/'Приложение 1.1'!I747</f>
        <v>0</v>
      </c>
      <c r="AO749" s="390" t="e">
        <f t="shared" si="681"/>
        <v>#DIV/0!</v>
      </c>
      <c r="AP749" s="390" t="e">
        <f t="shared" si="682"/>
        <v>#DIV/0!</v>
      </c>
      <c r="AQ749" s="390" t="e">
        <f t="shared" si="683"/>
        <v>#DIV/0!</v>
      </c>
      <c r="AR749" s="390" t="e">
        <f t="shared" si="684"/>
        <v>#DIV/0!</v>
      </c>
      <c r="AS749" s="390" t="e">
        <f t="shared" si="685"/>
        <v>#DIV/0!</v>
      </c>
      <c r="AT749" s="390" t="e">
        <f t="shared" si="686"/>
        <v>#DIV/0!</v>
      </c>
      <c r="AU749" s="390">
        <f t="shared" si="687"/>
        <v>4244.980072463768</v>
      </c>
      <c r="AV749" s="390" t="e">
        <f t="shared" si="688"/>
        <v>#DIV/0!</v>
      </c>
      <c r="AW749" s="390" t="e">
        <f t="shared" si="689"/>
        <v>#DIV/0!</v>
      </c>
      <c r="AX749" s="390" t="e">
        <f t="shared" si="690"/>
        <v>#DIV/0!</v>
      </c>
      <c r="AY749" s="390">
        <f>AI749/'Приложение 1.1'!J747</f>
        <v>0</v>
      </c>
      <c r="AZ749" s="390">
        <v>766.59</v>
      </c>
      <c r="BA749" s="390">
        <v>2173.62</v>
      </c>
      <c r="BB749" s="390">
        <v>891.36</v>
      </c>
      <c r="BC749" s="390">
        <v>860.72</v>
      </c>
      <c r="BD749" s="390">
        <v>1699.83</v>
      </c>
      <c r="BE749" s="390">
        <v>1134.04</v>
      </c>
      <c r="BF749" s="390">
        <v>2338035</v>
      </c>
      <c r="BG749" s="390">
        <f t="shared" si="691"/>
        <v>4644</v>
      </c>
      <c r="BH749" s="390">
        <v>9186</v>
      </c>
      <c r="BI749" s="390">
        <v>3559.09</v>
      </c>
      <c r="BJ749" s="390">
        <v>6295.55</v>
      </c>
      <c r="BK749" s="390">
        <f t="shared" si="692"/>
        <v>934101.09</v>
      </c>
      <c r="BL749" s="391" t="str">
        <f t="shared" si="693"/>
        <v xml:space="preserve"> </v>
      </c>
      <c r="BM749" s="391" t="e">
        <f t="shared" si="694"/>
        <v>#DIV/0!</v>
      </c>
      <c r="BN749" s="391" t="e">
        <f t="shared" si="695"/>
        <v>#DIV/0!</v>
      </c>
      <c r="BO749" s="391" t="e">
        <f t="shared" si="696"/>
        <v>#DIV/0!</v>
      </c>
      <c r="BP749" s="391" t="e">
        <f t="shared" si="697"/>
        <v>#DIV/0!</v>
      </c>
      <c r="BQ749" s="391" t="e">
        <f t="shared" si="698"/>
        <v>#DIV/0!</v>
      </c>
      <c r="BR749" s="391" t="e">
        <f t="shared" si="699"/>
        <v>#DIV/0!</v>
      </c>
      <c r="BS749" s="391" t="str">
        <f t="shared" si="700"/>
        <v xml:space="preserve"> </v>
      </c>
      <c r="BT749" s="391" t="e">
        <f t="shared" si="701"/>
        <v>#DIV/0!</v>
      </c>
      <c r="BU749" s="391" t="e">
        <f t="shared" si="702"/>
        <v>#DIV/0!</v>
      </c>
      <c r="BV749" s="391" t="e">
        <f t="shared" si="703"/>
        <v>#DIV/0!</v>
      </c>
      <c r="BW749" s="391" t="str">
        <f t="shared" si="704"/>
        <v xml:space="preserve"> </v>
      </c>
      <c r="BY749" s="388">
        <f t="shared" si="705"/>
        <v>1.9895256927766936</v>
      </c>
      <c r="BZ749" s="392">
        <f t="shared" si="706"/>
        <v>1.0418842306612368</v>
      </c>
      <c r="CA749" s="393">
        <f t="shared" si="707"/>
        <v>4377.6856702898558</v>
      </c>
      <c r="CB749" s="390">
        <f t="shared" si="708"/>
        <v>4852.9799999999996</v>
      </c>
      <c r="CC749" s="18" t="str">
        <f t="shared" si="709"/>
        <v xml:space="preserve"> </v>
      </c>
      <c r="CD749" s="418">
        <f>CA749-CB749</f>
        <v>-475.29432971014376</v>
      </c>
    </row>
    <row r="750" spans="1:82" s="26" customFormat="1" ht="26.25" customHeight="1">
      <c r="A750" s="514" t="s">
        <v>1056</v>
      </c>
      <c r="B750" s="514"/>
      <c r="C750" s="361">
        <f>SUM(C749)</f>
        <v>545.1</v>
      </c>
      <c r="D750" s="275"/>
      <c r="E750" s="269"/>
      <c r="F750" s="269"/>
      <c r="G750" s="361">
        <f>SUM(G749)</f>
        <v>2416482.4900000002</v>
      </c>
      <c r="H750" s="361">
        <f t="shared" ref="H750:AL750" si="730">SUM(H749)</f>
        <v>0</v>
      </c>
      <c r="I750" s="361">
        <f t="shared" si="730"/>
        <v>0</v>
      </c>
      <c r="J750" s="361">
        <f t="shared" si="730"/>
        <v>0</v>
      </c>
      <c r="K750" s="361">
        <f t="shared" si="730"/>
        <v>0</v>
      </c>
      <c r="L750" s="361">
        <f t="shared" si="730"/>
        <v>0</v>
      </c>
      <c r="M750" s="361">
        <f t="shared" si="730"/>
        <v>0</v>
      </c>
      <c r="N750" s="361">
        <f t="shared" si="730"/>
        <v>0</v>
      </c>
      <c r="O750" s="361">
        <f t="shared" si="730"/>
        <v>0</v>
      </c>
      <c r="P750" s="361">
        <f t="shared" si="730"/>
        <v>0</v>
      </c>
      <c r="Q750" s="361">
        <f t="shared" si="730"/>
        <v>0</v>
      </c>
      <c r="R750" s="361">
        <f t="shared" si="730"/>
        <v>0</v>
      </c>
      <c r="S750" s="361">
        <f t="shared" si="730"/>
        <v>0</v>
      </c>
      <c r="T750" s="103">
        <f t="shared" si="730"/>
        <v>0</v>
      </c>
      <c r="U750" s="361">
        <f t="shared" si="730"/>
        <v>0</v>
      </c>
      <c r="V750" s="269" t="s">
        <v>388</v>
      </c>
      <c r="W750" s="361">
        <f t="shared" si="730"/>
        <v>552</v>
      </c>
      <c r="X750" s="361">
        <f t="shared" si="730"/>
        <v>2343229</v>
      </c>
      <c r="Y750" s="361">
        <f t="shared" si="730"/>
        <v>0</v>
      </c>
      <c r="Z750" s="361">
        <f t="shared" si="730"/>
        <v>0</v>
      </c>
      <c r="AA750" s="361">
        <f t="shared" si="730"/>
        <v>0</v>
      </c>
      <c r="AB750" s="361">
        <f t="shared" si="730"/>
        <v>0</v>
      </c>
      <c r="AC750" s="361">
        <f t="shared" si="730"/>
        <v>0</v>
      </c>
      <c r="AD750" s="361">
        <f t="shared" si="730"/>
        <v>0</v>
      </c>
      <c r="AE750" s="361">
        <f t="shared" si="730"/>
        <v>0</v>
      </c>
      <c r="AF750" s="361">
        <f t="shared" si="730"/>
        <v>0</v>
      </c>
      <c r="AG750" s="361">
        <f t="shared" si="730"/>
        <v>0</v>
      </c>
      <c r="AH750" s="361">
        <f t="shared" si="730"/>
        <v>0</v>
      </c>
      <c r="AI750" s="361">
        <f t="shared" si="730"/>
        <v>0</v>
      </c>
      <c r="AJ750" s="361">
        <f t="shared" si="730"/>
        <v>48076.54</v>
      </c>
      <c r="AK750" s="361">
        <f t="shared" si="730"/>
        <v>25176.95</v>
      </c>
      <c r="AL750" s="361">
        <f t="shared" si="730"/>
        <v>0</v>
      </c>
      <c r="AN750" s="390">
        <f>I750/'Приложение 1.1'!I748</f>
        <v>0</v>
      </c>
      <c r="AO750" s="390" t="e">
        <f t="shared" si="681"/>
        <v>#DIV/0!</v>
      </c>
      <c r="AP750" s="390" t="e">
        <f t="shared" si="682"/>
        <v>#DIV/0!</v>
      </c>
      <c r="AQ750" s="390" t="e">
        <f t="shared" si="683"/>
        <v>#DIV/0!</v>
      </c>
      <c r="AR750" s="390" t="e">
        <f t="shared" si="684"/>
        <v>#DIV/0!</v>
      </c>
      <c r="AS750" s="390" t="e">
        <f t="shared" si="685"/>
        <v>#DIV/0!</v>
      </c>
      <c r="AT750" s="390" t="e">
        <f t="shared" si="686"/>
        <v>#DIV/0!</v>
      </c>
      <c r="AU750" s="390">
        <f t="shared" si="687"/>
        <v>4244.980072463768</v>
      </c>
      <c r="AV750" s="390" t="e">
        <f t="shared" si="688"/>
        <v>#DIV/0!</v>
      </c>
      <c r="AW750" s="390" t="e">
        <f t="shared" si="689"/>
        <v>#DIV/0!</v>
      </c>
      <c r="AX750" s="390" t="e">
        <f t="shared" si="690"/>
        <v>#DIV/0!</v>
      </c>
      <c r="AY750" s="390">
        <f>AI750/'Приложение 1.1'!J748</f>
        <v>0</v>
      </c>
      <c r="AZ750" s="390">
        <v>766.59</v>
      </c>
      <c r="BA750" s="390">
        <v>2173.62</v>
      </c>
      <c r="BB750" s="390">
        <v>891.36</v>
      </c>
      <c r="BC750" s="390">
        <v>860.72</v>
      </c>
      <c r="BD750" s="390">
        <v>1699.83</v>
      </c>
      <c r="BE750" s="390">
        <v>1134.04</v>
      </c>
      <c r="BF750" s="390">
        <v>2338035</v>
      </c>
      <c r="BG750" s="390">
        <f t="shared" si="691"/>
        <v>4644</v>
      </c>
      <c r="BH750" s="390">
        <v>9186</v>
      </c>
      <c r="BI750" s="390">
        <v>3559.09</v>
      </c>
      <c r="BJ750" s="390">
        <v>6295.55</v>
      </c>
      <c r="BK750" s="390">
        <f t="shared" si="692"/>
        <v>934101.09</v>
      </c>
      <c r="BL750" s="391" t="str">
        <f t="shared" si="693"/>
        <v xml:space="preserve"> </v>
      </c>
      <c r="BM750" s="391" t="e">
        <f t="shared" si="694"/>
        <v>#DIV/0!</v>
      </c>
      <c r="BN750" s="391" t="e">
        <f t="shared" si="695"/>
        <v>#DIV/0!</v>
      </c>
      <c r="BO750" s="391" t="e">
        <f t="shared" si="696"/>
        <v>#DIV/0!</v>
      </c>
      <c r="BP750" s="391" t="e">
        <f t="shared" si="697"/>
        <v>#DIV/0!</v>
      </c>
      <c r="BQ750" s="391" t="e">
        <f t="shared" si="698"/>
        <v>#DIV/0!</v>
      </c>
      <c r="BR750" s="391" t="e">
        <f t="shared" si="699"/>
        <v>#DIV/0!</v>
      </c>
      <c r="BS750" s="391" t="str">
        <f t="shared" si="700"/>
        <v xml:space="preserve"> </v>
      </c>
      <c r="BT750" s="391" t="e">
        <f t="shared" si="701"/>
        <v>#DIV/0!</v>
      </c>
      <c r="BU750" s="391" t="e">
        <f t="shared" si="702"/>
        <v>#DIV/0!</v>
      </c>
      <c r="BV750" s="391" t="e">
        <f t="shared" si="703"/>
        <v>#DIV/0!</v>
      </c>
      <c r="BW750" s="391" t="str">
        <f t="shared" si="704"/>
        <v xml:space="preserve"> </v>
      </c>
      <c r="BY750" s="388">
        <f t="shared" si="705"/>
        <v>1.9895256927766936</v>
      </c>
      <c r="BZ750" s="392">
        <f t="shared" si="706"/>
        <v>1.0418842306612368</v>
      </c>
      <c r="CA750" s="393">
        <f t="shared" si="707"/>
        <v>4377.6856702898558</v>
      </c>
      <c r="CB750" s="390">
        <f t="shared" si="708"/>
        <v>4852.9799999999996</v>
      </c>
      <c r="CC750" s="18" t="str">
        <f t="shared" si="709"/>
        <v xml:space="preserve"> </v>
      </c>
    </row>
    <row r="751" spans="1:82">
      <c r="H751" s="344"/>
      <c r="BY751" s="15"/>
      <c r="BZ751" s="15"/>
    </row>
    <row r="752" spans="1:82">
      <c r="BY752" s="15"/>
      <c r="BZ752" s="15"/>
    </row>
  </sheetData>
  <autoFilter ref="A12:CE750">
    <filterColumn colId="1"/>
    <filterColumn colId="70"/>
  </autoFilter>
  <mergeCells count="302">
    <mergeCell ref="CA6:CA11"/>
    <mergeCell ref="CB6:CB11"/>
    <mergeCell ref="CC6:CC11"/>
    <mergeCell ref="CA13:CC14"/>
    <mergeCell ref="BY13:BZ14"/>
    <mergeCell ref="BY6:BY11"/>
    <mergeCell ref="BZ6:BZ11"/>
    <mergeCell ref="A567:AL567"/>
    <mergeCell ref="A575:AL575"/>
    <mergeCell ref="A332:B332"/>
    <mergeCell ref="A335:B335"/>
    <mergeCell ref="A338:B338"/>
    <mergeCell ref="A322:B322"/>
    <mergeCell ref="A326:B326"/>
    <mergeCell ref="A327:AL327"/>
    <mergeCell ref="A323:AL323"/>
    <mergeCell ref="A336:AL336"/>
    <mergeCell ref="A333:AL333"/>
    <mergeCell ref="A319:AL319"/>
    <mergeCell ref="A311:B311"/>
    <mergeCell ref="A314:B314"/>
    <mergeCell ref="A318:B318"/>
    <mergeCell ref="A303:B303"/>
    <mergeCell ref="A306:B306"/>
    <mergeCell ref="A617:AL617"/>
    <mergeCell ref="A610:AL610"/>
    <mergeCell ref="A355:B355"/>
    <mergeCell ref="A358:B358"/>
    <mergeCell ref="A370:B370"/>
    <mergeCell ref="A341:B341"/>
    <mergeCell ref="A346:B346"/>
    <mergeCell ref="A339:AL339"/>
    <mergeCell ref="A342:AL342"/>
    <mergeCell ref="A359:AL359"/>
    <mergeCell ref="A356:AL356"/>
    <mergeCell ref="A347:AL347"/>
    <mergeCell ref="A373:AL373"/>
    <mergeCell ref="A579:AL579"/>
    <mergeCell ref="A584:B584"/>
    <mergeCell ref="A585:AL585"/>
    <mergeCell ref="A588:B588"/>
    <mergeCell ref="A653:AL653"/>
    <mergeCell ref="A650:AL650"/>
    <mergeCell ref="A647:AL647"/>
    <mergeCell ref="A643:AL643"/>
    <mergeCell ref="A633:AL633"/>
    <mergeCell ref="A630:AL630"/>
    <mergeCell ref="A627:AL627"/>
    <mergeCell ref="A649:B649"/>
    <mergeCell ref="A652:B652"/>
    <mergeCell ref="A737:B737"/>
    <mergeCell ref="A747:B747"/>
    <mergeCell ref="A750:B750"/>
    <mergeCell ref="A730:B730"/>
    <mergeCell ref="A734:B734"/>
    <mergeCell ref="A748:AL748"/>
    <mergeCell ref="A738:AL738"/>
    <mergeCell ref="A735:AL735"/>
    <mergeCell ref="A723:AL723"/>
    <mergeCell ref="A731:AL731"/>
    <mergeCell ref="A715:B715"/>
    <mergeCell ref="A718:B718"/>
    <mergeCell ref="A722:B722"/>
    <mergeCell ref="A707:B707"/>
    <mergeCell ref="A712:B712"/>
    <mergeCell ref="A719:AL719"/>
    <mergeCell ref="A713:AL713"/>
    <mergeCell ref="A716:AL716"/>
    <mergeCell ref="A708:AL708"/>
    <mergeCell ref="A703:AL703"/>
    <mergeCell ref="A699:B699"/>
    <mergeCell ref="A702:B702"/>
    <mergeCell ref="A692:B692"/>
    <mergeCell ref="A695:B695"/>
    <mergeCell ref="A700:AL700"/>
    <mergeCell ref="A696:AL696"/>
    <mergeCell ref="A693:AL693"/>
    <mergeCell ref="A688:AL688"/>
    <mergeCell ref="A679:B679"/>
    <mergeCell ref="A683:B683"/>
    <mergeCell ref="A687:B687"/>
    <mergeCell ref="A666:B666"/>
    <mergeCell ref="A675:B675"/>
    <mergeCell ref="A664:AL664"/>
    <mergeCell ref="A684:AL684"/>
    <mergeCell ref="A680:AL680"/>
    <mergeCell ref="A676:AL676"/>
    <mergeCell ref="A667:AL667"/>
    <mergeCell ref="A660:B660"/>
    <mergeCell ref="A642:B642"/>
    <mergeCell ref="A646:B646"/>
    <mergeCell ref="A626:B626"/>
    <mergeCell ref="A629:B629"/>
    <mergeCell ref="A632:B632"/>
    <mergeCell ref="A622:B622"/>
    <mergeCell ref="A371:AL371"/>
    <mergeCell ref="A605:B605"/>
    <mergeCell ref="A609:B609"/>
    <mergeCell ref="A616:B616"/>
    <mergeCell ref="A574:B574"/>
    <mergeCell ref="A578:B578"/>
    <mergeCell ref="A545:B545"/>
    <mergeCell ref="A561:B561"/>
    <mergeCell ref="A566:B566"/>
    <mergeCell ref="A372:B372"/>
    <mergeCell ref="A533:B533"/>
    <mergeCell ref="A534:AL534"/>
    <mergeCell ref="A546:AL546"/>
    <mergeCell ref="A562:AL562"/>
    <mergeCell ref="A606:AL606"/>
    <mergeCell ref="A589:AL589"/>
    <mergeCell ref="A623:AL623"/>
    <mergeCell ref="A301:AL301"/>
    <mergeCell ref="A304:AL304"/>
    <mergeCell ref="A307:AL307"/>
    <mergeCell ref="A312:AL312"/>
    <mergeCell ref="A315:AL315"/>
    <mergeCell ref="A287:B287"/>
    <mergeCell ref="A295:B295"/>
    <mergeCell ref="A300:B300"/>
    <mergeCell ref="A278:B278"/>
    <mergeCell ref="A284:B284"/>
    <mergeCell ref="A276:AL276"/>
    <mergeCell ref="A279:AL279"/>
    <mergeCell ref="A285:AL285"/>
    <mergeCell ref="A288:AL288"/>
    <mergeCell ref="A296:AL296"/>
    <mergeCell ref="A259:B259"/>
    <mergeCell ref="A272:B272"/>
    <mergeCell ref="A275:B275"/>
    <mergeCell ref="A253:B253"/>
    <mergeCell ref="A256:B256"/>
    <mergeCell ref="A251:AL251"/>
    <mergeCell ref="A254:AL254"/>
    <mergeCell ref="A257:AL257"/>
    <mergeCell ref="A260:AL260"/>
    <mergeCell ref="A273:AL273"/>
    <mergeCell ref="A247:B247"/>
    <mergeCell ref="A250:B250"/>
    <mergeCell ref="A222:B222"/>
    <mergeCell ref="A238:B238"/>
    <mergeCell ref="A217:AL217"/>
    <mergeCell ref="A239:AL239"/>
    <mergeCell ref="A243:AL243"/>
    <mergeCell ref="A248:AL248"/>
    <mergeCell ref="A223:AL223"/>
    <mergeCell ref="A211:B211"/>
    <mergeCell ref="A216:B216"/>
    <mergeCell ref="A179:B179"/>
    <mergeCell ref="A194:B194"/>
    <mergeCell ref="A180:AL180"/>
    <mergeCell ref="A195:AL195"/>
    <mergeCell ref="A203:AL203"/>
    <mergeCell ref="A212:AL212"/>
    <mergeCell ref="A242:B242"/>
    <mergeCell ref="P8:Q8"/>
    <mergeCell ref="R8:S8"/>
    <mergeCell ref="AG7:AH8"/>
    <mergeCell ref="AA7:AB8"/>
    <mergeCell ref="O9:O11"/>
    <mergeCell ref="A202:B202"/>
    <mergeCell ref="D9:D11"/>
    <mergeCell ref="G9:G11"/>
    <mergeCell ref="I9:I11"/>
    <mergeCell ref="J9:J11"/>
    <mergeCell ref="K9:K11"/>
    <mergeCell ref="L9:L11"/>
    <mergeCell ref="M9:M11"/>
    <mergeCell ref="N9:N11"/>
    <mergeCell ref="AG9:AG11"/>
    <mergeCell ref="AH9:AH11"/>
    <mergeCell ref="V9:V11"/>
    <mergeCell ref="V7:X8"/>
    <mergeCell ref="A173:AL173"/>
    <mergeCell ref="A13:B13"/>
    <mergeCell ref="A15:B15"/>
    <mergeCell ref="A172:B172"/>
    <mergeCell ref="A14:AL14"/>
    <mergeCell ref="A16:AL16"/>
    <mergeCell ref="A4:AL4"/>
    <mergeCell ref="A6:A11"/>
    <mergeCell ref="B6:B11"/>
    <mergeCell ref="C6:C8"/>
    <mergeCell ref="D6:D8"/>
    <mergeCell ref="H9:H11"/>
    <mergeCell ref="G6:G8"/>
    <mergeCell ref="H6:AD6"/>
    <mergeCell ref="H7:S7"/>
    <mergeCell ref="AE6:AL6"/>
    <mergeCell ref="T7:U8"/>
    <mergeCell ref="Y7:Z8"/>
    <mergeCell ref="AI7:AI8"/>
    <mergeCell ref="AJ7:AJ8"/>
    <mergeCell ref="AK7:AK8"/>
    <mergeCell ref="AL7:AL8"/>
    <mergeCell ref="AC9:AC11"/>
    <mergeCell ref="AC7:AD8"/>
    <mergeCell ref="AE7:AF8"/>
    <mergeCell ref="AE9:AE11"/>
    <mergeCell ref="AF9:AF11"/>
    <mergeCell ref="J8:K8"/>
    <mergeCell ref="L8:M8"/>
    <mergeCell ref="N8:O8"/>
    <mergeCell ref="C9:C11"/>
    <mergeCell ref="Z9:Z11"/>
    <mergeCell ref="AA9:AA11"/>
    <mergeCell ref="AB9:AB11"/>
    <mergeCell ref="AJ9:AJ11"/>
    <mergeCell ref="AK9:AK11"/>
    <mergeCell ref="AL9:AL11"/>
    <mergeCell ref="AD9:AD11"/>
    <mergeCell ref="AI9:AI11"/>
    <mergeCell ref="Q9:Q11"/>
    <mergeCell ref="R9:R11"/>
    <mergeCell ref="S9:S11"/>
    <mergeCell ref="T9:T11"/>
    <mergeCell ref="U9:U11"/>
    <mergeCell ref="W9:W11"/>
    <mergeCell ref="X9:X11"/>
    <mergeCell ref="Y9:Y11"/>
    <mergeCell ref="P9:P11"/>
    <mergeCell ref="BE1:BK1"/>
    <mergeCell ref="AN6:AY6"/>
    <mergeCell ref="AZ6:BK6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AZ7:AZ8"/>
    <mergeCell ref="BA7:BA8"/>
    <mergeCell ref="BB7:BB8"/>
    <mergeCell ref="BC7:BC8"/>
    <mergeCell ref="BD7:BD8"/>
    <mergeCell ref="BT7:BT8"/>
    <mergeCell ref="BU7:BU8"/>
    <mergeCell ref="BV7:BV8"/>
    <mergeCell ref="BK9:BK11"/>
    <mergeCell ref="BI7:BI8"/>
    <mergeCell ref="BJ7:BJ8"/>
    <mergeCell ref="BK7:BK8"/>
    <mergeCell ref="BF9:BF11"/>
    <mergeCell ref="BG9:BG11"/>
    <mergeCell ref="BH9:BH11"/>
    <mergeCell ref="BI9:BI11"/>
    <mergeCell ref="BR7:BR8"/>
    <mergeCell ref="BS7:BS8"/>
    <mergeCell ref="BP7:BP8"/>
    <mergeCell ref="BQ7:BQ8"/>
    <mergeCell ref="AN9:AN11"/>
    <mergeCell ref="AO9:AO11"/>
    <mergeCell ref="AP9:AP11"/>
    <mergeCell ref="AQ9:AQ11"/>
    <mergeCell ref="AR9:AR11"/>
    <mergeCell ref="AS9:AS11"/>
    <mergeCell ref="AT9:AT11"/>
    <mergeCell ref="AU9:AU11"/>
    <mergeCell ref="AV9:AV11"/>
    <mergeCell ref="AW9:AW11"/>
    <mergeCell ref="AX9:AX11"/>
    <mergeCell ref="AY9:AY11"/>
    <mergeCell ref="AZ9:AZ11"/>
    <mergeCell ref="BA9:BA11"/>
    <mergeCell ref="BB9:BB11"/>
    <mergeCell ref="BC9:BC11"/>
    <mergeCell ref="BD9:BD11"/>
    <mergeCell ref="BH7:BH8"/>
    <mergeCell ref="BE9:BE11"/>
    <mergeCell ref="BE7:BE8"/>
    <mergeCell ref="BF7:BF8"/>
    <mergeCell ref="BG7:BG8"/>
    <mergeCell ref="A661:AL661"/>
    <mergeCell ref="A663:B663"/>
    <mergeCell ref="AB2:AL2"/>
    <mergeCell ref="AI1:AL1"/>
    <mergeCell ref="BL13:BW14"/>
    <mergeCell ref="BJ9:BJ11"/>
    <mergeCell ref="BL6:BW6"/>
    <mergeCell ref="BL9:BL11"/>
    <mergeCell ref="BM9:BM11"/>
    <mergeCell ref="BN9:BN11"/>
    <mergeCell ref="BO9:BO11"/>
    <mergeCell ref="BP9:BP11"/>
    <mergeCell ref="BQ9:BQ11"/>
    <mergeCell ref="BR9:BR11"/>
    <mergeCell ref="BS9:BS11"/>
    <mergeCell ref="BT9:BT11"/>
    <mergeCell ref="BU9:BU11"/>
    <mergeCell ref="BV9:BV11"/>
    <mergeCell ref="BW9:BW11"/>
    <mergeCell ref="BW7:BW8"/>
    <mergeCell ref="BL7:BL8"/>
    <mergeCell ref="BM7:BM8"/>
    <mergeCell ref="BN7:BN8"/>
    <mergeCell ref="BO7:BO8"/>
  </mergeCells>
  <pageMargins left="0.39370078740157483" right="0.19685039370078741" top="1.3779527559055118" bottom="0.39370078740157483" header="0.19685039370078741" footer="0.15748031496062992"/>
  <pageSetup scale="57" fitToHeight="0" orientation="landscape" useFirstPageNumber="1" r:id="rId1"/>
  <headerFooter alignWithMargins="0">
    <oddFooter>&amp;C&amp;"Arial Narrow,обычный"&amp;7&amp;P</oddFooter>
  </headerFooter>
  <ignoredErrors>
    <ignoredError sqref="G310 H395 H398 H637 T683 H81 G69 G66:H66 G63:H63 G37 G153:H153 G183:H183 G690 G457 H692 H139 H109 T13 H235:H236 H234 G376 G379 G470 G407 G444 G552 G742:G743 G744 G81 G637 G398 G395 G595 G480 G602 H267 H177 H156 H130:H131 H622 G548 G461 G614 G50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8"/>
  <sheetViews>
    <sheetView tabSelected="1" view="pageBreakPreview" zoomScale="110" zoomScaleSheetLayoutView="110" workbookViewId="0">
      <selection activeCell="B19" sqref="B19"/>
    </sheetView>
  </sheetViews>
  <sheetFormatPr defaultRowHeight="12.75"/>
  <cols>
    <col min="1" max="1" width="7" style="9" customWidth="1"/>
    <col min="2" max="2" width="69" style="9" customWidth="1"/>
    <col min="3" max="3" width="16" style="9" customWidth="1"/>
    <col min="4" max="4" width="20.83203125" style="323" customWidth="1"/>
    <col min="5" max="5" width="14.6640625" style="323" customWidth="1"/>
    <col min="6" max="6" width="19" style="9" customWidth="1"/>
    <col min="7" max="7" width="14.6640625" style="9" customWidth="1"/>
    <col min="8" max="16384" width="9.33203125" style="9"/>
  </cols>
  <sheetData>
    <row r="1" spans="1:19" s="26" customFormat="1" ht="50.25" customHeight="1">
      <c r="B1" s="309"/>
      <c r="C1" s="204"/>
      <c r="D1" s="204"/>
      <c r="E1" s="500" t="s">
        <v>1245</v>
      </c>
      <c r="F1" s="500"/>
    </row>
    <row r="2" spans="1:19" ht="45.75" customHeight="1">
      <c r="A2" s="26"/>
      <c r="B2" s="26"/>
      <c r="C2" s="500" t="s">
        <v>1190</v>
      </c>
      <c r="D2" s="500"/>
      <c r="E2" s="500"/>
      <c r="F2" s="500"/>
      <c r="G2" s="325"/>
      <c r="H2" s="500"/>
      <c r="I2" s="500"/>
      <c r="J2" s="500"/>
      <c r="K2" s="500"/>
      <c r="L2" s="500"/>
      <c r="M2" s="500"/>
      <c r="N2" s="500"/>
      <c r="O2" s="500"/>
      <c r="P2" s="500"/>
      <c r="Q2" s="500"/>
      <c r="R2" s="500"/>
      <c r="S2" s="500"/>
    </row>
    <row r="3" spans="1:19" s="26" customFormat="1" ht="12.75" customHeight="1">
      <c r="A3" s="527" t="s">
        <v>1161</v>
      </c>
      <c r="B3" s="527"/>
      <c r="C3" s="527"/>
      <c r="D3" s="527"/>
      <c r="E3" s="527"/>
      <c r="F3" s="527"/>
      <c r="G3" s="205"/>
      <c r="H3" s="205"/>
      <c r="I3" s="205"/>
      <c r="J3" s="205"/>
    </row>
    <row r="4" spans="1:19" s="26" customFormat="1">
      <c r="A4" s="527"/>
      <c r="B4" s="527"/>
      <c r="C4" s="527"/>
      <c r="D4" s="527"/>
      <c r="E4" s="527"/>
      <c r="F4" s="527"/>
      <c r="G4" s="206"/>
      <c r="H4" s="206"/>
      <c r="I4" s="206"/>
      <c r="J4" s="206"/>
    </row>
    <row r="5" spans="1:19" ht="4.5" customHeight="1">
      <c r="A5" s="504"/>
      <c r="B5" s="504"/>
      <c r="C5" s="504"/>
      <c r="D5" s="504"/>
      <c r="E5" s="504"/>
      <c r="F5" s="504"/>
    </row>
    <row r="6" spans="1:19">
      <c r="A6" s="505" t="s">
        <v>1006</v>
      </c>
      <c r="B6" s="505" t="s">
        <v>1099</v>
      </c>
      <c r="C6" s="512" t="s">
        <v>67</v>
      </c>
      <c r="D6" s="550" t="s">
        <v>382</v>
      </c>
      <c r="E6" s="550" t="s">
        <v>101</v>
      </c>
      <c r="F6" s="505" t="s">
        <v>68</v>
      </c>
    </row>
    <row r="7" spans="1:19" ht="31.5" customHeight="1">
      <c r="A7" s="510"/>
      <c r="B7" s="510"/>
      <c r="C7" s="513"/>
      <c r="D7" s="552"/>
      <c r="E7" s="552"/>
      <c r="F7" s="506"/>
    </row>
    <row r="8" spans="1:19">
      <c r="A8" s="511"/>
      <c r="B8" s="511"/>
      <c r="C8" s="76" t="s">
        <v>69</v>
      </c>
      <c r="D8" s="202" t="s">
        <v>70</v>
      </c>
      <c r="E8" s="202" t="s">
        <v>99</v>
      </c>
      <c r="F8" s="346" t="s">
        <v>71</v>
      </c>
    </row>
    <row r="9" spans="1:19" ht="12.75" customHeight="1">
      <c r="A9" s="346">
        <v>1</v>
      </c>
      <c r="B9" s="346">
        <v>2</v>
      </c>
      <c r="C9" s="279">
        <v>3</v>
      </c>
      <c r="D9" s="202">
        <v>4</v>
      </c>
      <c r="E9" s="202">
        <v>5</v>
      </c>
      <c r="F9" s="346">
        <v>6</v>
      </c>
    </row>
    <row r="10" spans="1:19" ht="12.75" customHeight="1">
      <c r="A10" s="507" t="s">
        <v>1110</v>
      </c>
      <c r="B10" s="509"/>
      <c r="C10" s="280">
        <f>C11+C48</f>
        <v>1931984.91</v>
      </c>
      <c r="D10" s="8">
        <f>D11+D48</f>
        <v>77498</v>
      </c>
      <c r="E10" s="202">
        <f>E11+E48</f>
        <v>581</v>
      </c>
      <c r="F10" s="348">
        <f>F11+F48</f>
        <v>1747040053.9899995</v>
      </c>
      <c r="G10" s="36"/>
    </row>
    <row r="11" spans="1:19" ht="12.75" customHeight="1">
      <c r="A11" s="507" t="s">
        <v>1127</v>
      </c>
      <c r="B11" s="509"/>
      <c r="C11" s="280">
        <f>SUM(C12:C47)</f>
        <v>889448.71999999986</v>
      </c>
      <c r="D11" s="8">
        <f>SUM(D12:D47)</f>
        <v>35659</v>
      </c>
      <c r="E11" s="202">
        <f>SUM(E12:E47)</f>
        <v>283</v>
      </c>
      <c r="F11" s="348">
        <f>SUM(F12:F47)</f>
        <v>726199694.62999952</v>
      </c>
      <c r="G11" s="345"/>
    </row>
    <row r="12" spans="1:19" ht="12.75" customHeight="1">
      <c r="A12" s="57">
        <v>1</v>
      </c>
      <c r="B12" s="56" t="s">
        <v>1008</v>
      </c>
      <c r="C12" s="280">
        <f>'Приложение 1.1'!I170</f>
        <v>661292.35999999987</v>
      </c>
      <c r="D12" s="8">
        <f>'Приложение 1.1'!K170</f>
        <v>27177</v>
      </c>
      <c r="E12" s="202">
        <v>155</v>
      </c>
      <c r="F12" s="348">
        <f>'Приложение 1.1'!L170</f>
        <v>463857469.94999987</v>
      </c>
    </row>
    <row r="13" spans="1:19" ht="12.75" customHeight="1">
      <c r="A13" s="57">
        <v>2</v>
      </c>
      <c r="B13" s="56" t="s">
        <v>220</v>
      </c>
      <c r="C13" s="280">
        <f>'Приложение 1.1'!I177</f>
        <v>17471.199999999997</v>
      </c>
      <c r="D13" s="8">
        <f>'Приложение 1.1'!K177</f>
        <v>751</v>
      </c>
      <c r="E13" s="202">
        <v>5</v>
      </c>
      <c r="F13" s="348">
        <f>'Приложение 1.1'!L177</f>
        <v>17850703.27</v>
      </c>
    </row>
    <row r="14" spans="1:19" ht="12.75" customHeight="1">
      <c r="A14" s="57">
        <v>3</v>
      </c>
      <c r="B14" s="56" t="s">
        <v>230</v>
      </c>
      <c r="C14" s="348">
        <f>'Приложение 1.1'!I192</f>
        <v>37695.800000000003</v>
      </c>
      <c r="D14" s="8">
        <f>'Приложение 1.1'!K192</f>
        <v>1465</v>
      </c>
      <c r="E14" s="202">
        <v>13</v>
      </c>
      <c r="F14" s="348">
        <f>'Приложение 1.1'!L192</f>
        <v>30523128.300000004</v>
      </c>
    </row>
    <row r="15" spans="1:19" ht="12.75" customHeight="1">
      <c r="A15" s="57">
        <v>4</v>
      </c>
      <c r="B15" s="56" t="s">
        <v>1012</v>
      </c>
      <c r="C15" s="348">
        <f>'Приложение 1.1'!I200</f>
        <v>16964.3</v>
      </c>
      <c r="D15" s="8">
        <f>'Приложение 1.1'!K200</f>
        <v>631</v>
      </c>
      <c r="E15" s="202">
        <v>6</v>
      </c>
      <c r="F15" s="348">
        <f>'Приложение 1.1'!L200</f>
        <v>7894391.5099999998</v>
      </c>
    </row>
    <row r="16" spans="1:19" ht="12.75" customHeight="1">
      <c r="A16" s="57">
        <v>5</v>
      </c>
      <c r="B16" s="56" t="s">
        <v>1009</v>
      </c>
      <c r="C16" s="348">
        <f>'Приложение 1.1'!I209</f>
        <v>8274.9000000000015</v>
      </c>
      <c r="D16" s="8">
        <f>'Приложение 1.1'!K209</f>
        <v>324</v>
      </c>
      <c r="E16" s="202">
        <v>7</v>
      </c>
      <c r="F16" s="348">
        <f>'Приложение 1.1'!L209</f>
        <v>15019036.779999999</v>
      </c>
    </row>
    <row r="17" spans="1:6" ht="12.75" customHeight="1">
      <c r="A17" s="57">
        <v>6</v>
      </c>
      <c r="B17" s="56" t="s">
        <v>257</v>
      </c>
      <c r="C17" s="348">
        <f>'Приложение 1.1'!I214</f>
        <v>6889.5</v>
      </c>
      <c r="D17" s="8">
        <f>'Приложение 1.1'!K214</f>
        <v>259</v>
      </c>
      <c r="E17" s="202">
        <v>3</v>
      </c>
      <c r="F17" s="348">
        <f>'Приложение 1.1'!L214</f>
        <v>8790289.0299999993</v>
      </c>
    </row>
    <row r="18" spans="1:6" ht="12.75" customHeight="1">
      <c r="A18" s="57">
        <v>7</v>
      </c>
      <c r="B18" s="347" t="s">
        <v>262</v>
      </c>
      <c r="C18" s="348">
        <f>'Приложение 1.1'!I220</f>
        <v>2482.71</v>
      </c>
      <c r="D18" s="8">
        <f>'Приложение 1.1'!K220</f>
        <v>133</v>
      </c>
      <c r="E18" s="202">
        <v>4</v>
      </c>
      <c r="F18" s="348">
        <f>'Приложение 1.1'!L220</f>
        <v>7541322.2599999998</v>
      </c>
    </row>
    <row r="19" spans="1:6" ht="12.75" customHeight="1">
      <c r="A19" s="57">
        <v>8</v>
      </c>
      <c r="B19" s="347" t="s">
        <v>392</v>
      </c>
      <c r="C19" s="348">
        <f>'Приложение 1.1'!I236</f>
        <v>17739.360000000004</v>
      </c>
      <c r="D19" s="8">
        <f>'Приложение 1.1'!K236</f>
        <v>699</v>
      </c>
      <c r="E19" s="202">
        <v>14</v>
      </c>
      <c r="F19" s="348">
        <f>'Приложение 1.1'!L236</f>
        <v>23136570.770000003</v>
      </c>
    </row>
    <row r="20" spans="1:6" ht="12.75" customHeight="1">
      <c r="A20" s="57">
        <v>9</v>
      </c>
      <c r="B20" s="347" t="s">
        <v>442</v>
      </c>
      <c r="C20" s="348">
        <f>'Приложение 1.1'!I240</f>
        <v>1160.4000000000001</v>
      </c>
      <c r="D20" s="8">
        <f>'Приложение 1.1'!K240</f>
        <v>46</v>
      </c>
      <c r="E20" s="202">
        <v>2</v>
      </c>
      <c r="F20" s="348">
        <f>'Приложение 1.1'!L240</f>
        <v>2044416.8800000001</v>
      </c>
    </row>
    <row r="21" spans="1:6" ht="12.75" customHeight="1">
      <c r="A21" s="57">
        <v>10</v>
      </c>
      <c r="B21" s="347" t="s">
        <v>394</v>
      </c>
      <c r="C21" s="348">
        <f>'Приложение 1.1'!I245</f>
        <v>7359.6</v>
      </c>
      <c r="D21" s="8">
        <f>'Приложение 1.1'!K245</f>
        <v>267</v>
      </c>
      <c r="E21" s="202">
        <v>3</v>
      </c>
      <c r="F21" s="348">
        <f>'Приложение 1.1'!L245</f>
        <v>6461325.8399999999</v>
      </c>
    </row>
    <row r="22" spans="1:6" ht="12.75" customHeight="1">
      <c r="A22" s="57">
        <v>11</v>
      </c>
      <c r="B22" s="347" t="s">
        <v>439</v>
      </c>
      <c r="C22" s="348">
        <f>'Приложение 1.1'!I248</f>
        <v>2049.8000000000002</v>
      </c>
      <c r="D22" s="8">
        <f>'Приложение 1.1'!K248</f>
        <v>58</v>
      </c>
      <c r="E22" s="202">
        <v>1</v>
      </c>
      <c r="F22" s="348">
        <f>'Приложение 1.1'!L248</f>
        <v>1743919.52</v>
      </c>
    </row>
    <row r="23" spans="1:6" ht="12.75" customHeight="1">
      <c r="A23" s="57">
        <v>12</v>
      </c>
      <c r="B23" s="347" t="s">
        <v>432</v>
      </c>
      <c r="C23" s="348">
        <f>'Приложение 1.1'!I251</f>
        <v>531.5</v>
      </c>
      <c r="D23" s="8">
        <f>'Приложение 1.1'!K251</f>
        <v>13</v>
      </c>
      <c r="E23" s="202">
        <v>1</v>
      </c>
      <c r="F23" s="348">
        <f>'Приложение 1.1'!L251</f>
        <v>1676393.18</v>
      </c>
    </row>
    <row r="24" spans="1:6" ht="12.75" customHeight="1">
      <c r="A24" s="57">
        <v>13</v>
      </c>
      <c r="B24" s="347" t="s">
        <v>841</v>
      </c>
      <c r="C24" s="348">
        <f>'Приложение 1.1'!I254</f>
        <v>674.2</v>
      </c>
      <c r="D24" s="8">
        <f>'Приложение 1.1'!K254</f>
        <v>31</v>
      </c>
      <c r="E24" s="202">
        <v>1</v>
      </c>
      <c r="F24" s="348">
        <f>'Приложение 1.1'!L254</f>
        <v>1264812.56</v>
      </c>
    </row>
    <row r="25" spans="1:6" ht="12.75" customHeight="1">
      <c r="A25" s="57">
        <v>14</v>
      </c>
      <c r="B25" s="347" t="s">
        <v>406</v>
      </c>
      <c r="C25" s="348">
        <f>'Приложение 1.1'!I257</f>
        <v>1279.2</v>
      </c>
      <c r="D25" s="8">
        <f>'Приложение 1.1'!K257</f>
        <v>82</v>
      </c>
      <c r="E25" s="202">
        <v>1</v>
      </c>
      <c r="F25" s="348">
        <f>'Приложение 1.1'!L257</f>
        <v>2527049.2599999998</v>
      </c>
    </row>
    <row r="26" spans="1:6" ht="12.75" customHeight="1">
      <c r="A26" s="57">
        <v>15</v>
      </c>
      <c r="B26" s="347" t="s">
        <v>293</v>
      </c>
      <c r="C26" s="348">
        <f>'Приложение 1.1'!I270</f>
        <v>33588.200000000004</v>
      </c>
      <c r="D26" s="8">
        <f>'Приложение 1.1'!K270</f>
        <v>1311</v>
      </c>
      <c r="E26" s="202">
        <v>11</v>
      </c>
      <c r="F26" s="348">
        <f>'Приложение 1.1'!L270</f>
        <v>30612628.390000001</v>
      </c>
    </row>
    <row r="27" spans="1:6" ht="12.75" customHeight="1">
      <c r="A27" s="57">
        <v>16</v>
      </c>
      <c r="B27" s="347" t="s">
        <v>294</v>
      </c>
      <c r="C27" s="348">
        <f>'Приложение 1.1'!I273</f>
        <v>3412.9</v>
      </c>
      <c r="D27" s="8">
        <f>'Приложение 1.1'!K273</f>
        <v>140</v>
      </c>
      <c r="E27" s="202">
        <v>1</v>
      </c>
      <c r="F27" s="348">
        <f>'Приложение 1.1'!L273</f>
        <v>2938112.05</v>
      </c>
    </row>
    <row r="28" spans="1:6" ht="12.75" customHeight="1">
      <c r="A28" s="57">
        <v>17</v>
      </c>
      <c r="B28" s="347" t="s">
        <v>296</v>
      </c>
      <c r="C28" s="348">
        <f>'Приложение 1.1'!I276</f>
        <v>4457.7</v>
      </c>
      <c r="D28" s="8">
        <f>'Приложение 1.1'!K276</f>
        <v>131</v>
      </c>
      <c r="E28" s="202">
        <v>1</v>
      </c>
      <c r="F28" s="348">
        <f>'Приложение 1.1'!L276</f>
        <v>2515980.5299999998</v>
      </c>
    </row>
    <row r="29" spans="1:6" ht="12.75" customHeight="1">
      <c r="A29" s="57">
        <v>18</v>
      </c>
      <c r="B29" s="347" t="s">
        <v>328</v>
      </c>
      <c r="C29" s="348">
        <f>'Приложение 1.1'!I282</f>
        <v>23359.39</v>
      </c>
      <c r="D29" s="8">
        <f>'Приложение 1.1'!K282</f>
        <v>602</v>
      </c>
      <c r="E29" s="202">
        <v>4</v>
      </c>
      <c r="F29" s="348">
        <f>'Приложение 1.1'!L282</f>
        <v>16733539.279999999</v>
      </c>
    </row>
    <row r="30" spans="1:6" ht="12.75" customHeight="1">
      <c r="A30" s="57">
        <v>19</v>
      </c>
      <c r="B30" s="347" t="s">
        <v>880</v>
      </c>
      <c r="C30" s="348">
        <f>'Приложение 1.1'!I285</f>
        <v>535.29999999999995</v>
      </c>
      <c r="D30" s="8">
        <f>'Приложение 1.1'!K285</f>
        <v>12</v>
      </c>
      <c r="E30" s="202">
        <v>1</v>
      </c>
      <c r="F30" s="348">
        <f>'Приложение 1.1'!L285</f>
        <v>1493525.2</v>
      </c>
    </row>
    <row r="31" spans="1:6" ht="12.75" customHeight="1">
      <c r="A31" s="57">
        <v>20</v>
      </c>
      <c r="B31" s="347" t="s">
        <v>424</v>
      </c>
      <c r="C31" s="348">
        <f>'Приложение 1.1'!I293</f>
        <v>3288.44</v>
      </c>
      <c r="D31" s="8">
        <f>'Приложение 1.1'!K293</f>
        <v>141</v>
      </c>
      <c r="E31" s="202">
        <v>6</v>
      </c>
      <c r="F31" s="348">
        <f>'Приложение 1.1'!L293</f>
        <v>9504016.5300000012</v>
      </c>
    </row>
    <row r="32" spans="1:6" ht="12.75" customHeight="1">
      <c r="A32" s="57">
        <v>21</v>
      </c>
      <c r="B32" s="347" t="s">
        <v>1011</v>
      </c>
      <c r="C32" s="348">
        <f>'Приложение 1.1'!I298</f>
        <v>2197.6999999999998</v>
      </c>
      <c r="D32" s="8">
        <f>'Приложение 1.1'!K298</f>
        <v>69</v>
      </c>
      <c r="E32" s="202">
        <v>3</v>
      </c>
      <c r="F32" s="348">
        <f>'Приложение 1.1'!L298</f>
        <v>6275460.9099999992</v>
      </c>
    </row>
    <row r="33" spans="1:6" ht="12.75" customHeight="1">
      <c r="A33" s="57">
        <v>22</v>
      </c>
      <c r="B33" s="347" t="s">
        <v>422</v>
      </c>
      <c r="C33" s="348">
        <f>'Приложение 1.1'!I301</f>
        <v>390</v>
      </c>
      <c r="D33" s="8">
        <f>'Приложение 1.1'!K301</f>
        <v>15</v>
      </c>
      <c r="E33" s="202">
        <v>1</v>
      </c>
      <c r="F33" s="348">
        <f>'Приложение 1.1'!L301</f>
        <v>1286385.98</v>
      </c>
    </row>
    <row r="34" spans="1:6" ht="12.75" customHeight="1">
      <c r="A34" s="57">
        <v>23</v>
      </c>
      <c r="B34" s="347" t="s">
        <v>350</v>
      </c>
      <c r="C34" s="348">
        <f>'Приложение 1.1'!I304</f>
        <v>621.23</v>
      </c>
      <c r="D34" s="8">
        <f>'Приложение 1.1'!K304</f>
        <v>19</v>
      </c>
      <c r="E34" s="202">
        <v>1</v>
      </c>
      <c r="F34" s="348">
        <f>'Приложение 1.1'!L304</f>
        <v>1784716.26</v>
      </c>
    </row>
    <row r="35" spans="1:6" ht="12.75" customHeight="1">
      <c r="A35" s="57">
        <v>24</v>
      </c>
      <c r="B35" s="347" t="s">
        <v>430</v>
      </c>
      <c r="C35" s="348">
        <f>'Приложение 1.1'!I309</f>
        <v>3322.3</v>
      </c>
      <c r="D35" s="8">
        <f>'Приложение 1.1'!K309</f>
        <v>94</v>
      </c>
      <c r="E35" s="202">
        <v>3</v>
      </c>
      <c r="F35" s="348">
        <f>'Приложение 1.1'!L309</f>
        <v>393642.88000000006</v>
      </c>
    </row>
    <row r="36" spans="1:6" ht="12.75" customHeight="1">
      <c r="A36" s="57">
        <v>25</v>
      </c>
      <c r="B36" s="347" t="s">
        <v>912</v>
      </c>
      <c r="C36" s="348">
        <f>'Приложение 1.1'!I312</f>
        <v>661.2</v>
      </c>
      <c r="D36" s="8">
        <f>'Приложение 1.1'!K312</f>
        <v>20</v>
      </c>
      <c r="E36" s="202">
        <v>1</v>
      </c>
      <c r="F36" s="348">
        <f>'Приложение 1.1'!L312</f>
        <v>1658801.88</v>
      </c>
    </row>
    <row r="37" spans="1:6" ht="12.75" customHeight="1">
      <c r="A37" s="57">
        <v>26</v>
      </c>
      <c r="B37" s="347" t="s">
        <v>359</v>
      </c>
      <c r="C37" s="348">
        <f>'Приложение 1.1'!I316</f>
        <v>4790.3399999999992</v>
      </c>
      <c r="D37" s="8">
        <f>'Приложение 1.1'!K316</f>
        <v>173</v>
      </c>
      <c r="E37" s="202">
        <v>2</v>
      </c>
      <c r="F37" s="348">
        <f>'Приложение 1.1'!L316</f>
        <v>4271626.58</v>
      </c>
    </row>
    <row r="38" spans="1:6" ht="12.75" customHeight="1">
      <c r="A38" s="57">
        <v>27</v>
      </c>
      <c r="B38" s="347" t="s">
        <v>3</v>
      </c>
      <c r="C38" s="348">
        <f>'Приложение 1.1'!I320</f>
        <v>3080.92</v>
      </c>
      <c r="D38" s="8">
        <f>'Приложение 1.1'!K320</f>
        <v>58</v>
      </c>
      <c r="E38" s="202">
        <v>2</v>
      </c>
      <c r="F38" s="348">
        <f>'Приложение 1.1'!L320</f>
        <v>4001561.64</v>
      </c>
    </row>
    <row r="39" spans="1:6" ht="12.75" customHeight="1">
      <c r="A39" s="57">
        <v>28</v>
      </c>
      <c r="B39" s="347" t="s">
        <v>9</v>
      </c>
      <c r="C39" s="348">
        <f>'Приложение 1.1'!I324</f>
        <v>2200.6</v>
      </c>
      <c r="D39" s="8">
        <f>'Приложение 1.1'!K324</f>
        <v>68</v>
      </c>
      <c r="E39" s="202">
        <v>2</v>
      </c>
      <c r="F39" s="348">
        <f>'Приложение 1.1'!L324</f>
        <v>4314222.22</v>
      </c>
    </row>
    <row r="40" spans="1:6" ht="12.75" customHeight="1">
      <c r="A40" s="57">
        <v>29</v>
      </c>
      <c r="B40" s="347" t="s">
        <v>11</v>
      </c>
      <c r="C40" s="348">
        <f>'Приложение 1.1'!I330</f>
        <v>3411.5</v>
      </c>
      <c r="D40" s="8">
        <f>'Приложение 1.1'!K330</f>
        <v>151</v>
      </c>
      <c r="E40" s="202">
        <v>4</v>
      </c>
      <c r="F40" s="348">
        <f>'Приложение 1.1'!L330</f>
        <v>8131441.2599999998</v>
      </c>
    </row>
    <row r="41" spans="1:6" ht="12.75" customHeight="1">
      <c r="A41" s="57">
        <v>30</v>
      </c>
      <c r="B41" s="347" t="s">
        <v>1026</v>
      </c>
      <c r="C41" s="348">
        <f>'Приложение 1.1'!I333</f>
        <v>934.9</v>
      </c>
      <c r="D41" s="8">
        <f>'Приложение 1.1'!K333</f>
        <v>28</v>
      </c>
      <c r="E41" s="202">
        <v>1</v>
      </c>
      <c r="F41" s="348">
        <f>'Приложение 1.1'!L333</f>
        <v>2598984.16</v>
      </c>
    </row>
    <row r="42" spans="1:6" ht="12.75" customHeight="1">
      <c r="A42" s="57">
        <v>31</v>
      </c>
      <c r="B42" s="347" t="s">
        <v>426</v>
      </c>
      <c r="C42" s="348">
        <f>'Приложение 1.1'!I336</f>
        <v>996.3</v>
      </c>
      <c r="D42" s="8">
        <f>'Приложение 1.1'!K336</f>
        <v>37</v>
      </c>
      <c r="E42" s="202">
        <v>1</v>
      </c>
      <c r="F42" s="348">
        <f>'Приложение 1.1'!L336</f>
        <v>2133057.34</v>
      </c>
    </row>
    <row r="43" spans="1:6" ht="12.75" customHeight="1">
      <c r="A43" s="57">
        <v>32</v>
      </c>
      <c r="B43" s="347" t="s">
        <v>1045</v>
      </c>
      <c r="C43" s="348">
        <f>'Приложение 1.1'!I339</f>
        <v>311.3</v>
      </c>
      <c r="D43" s="8">
        <f>'Приложение 1.1'!K339</f>
        <v>10</v>
      </c>
      <c r="E43" s="202">
        <v>1</v>
      </c>
      <c r="F43" s="348">
        <f>'Приложение 1.1'!L339</f>
        <v>1704859.93</v>
      </c>
    </row>
    <row r="44" spans="1:6" ht="12.75" customHeight="1">
      <c r="A44" s="57">
        <v>33</v>
      </c>
      <c r="B44" s="347" t="s">
        <v>29</v>
      </c>
      <c r="C44" s="348">
        <f>'Приложение 1.1'!I344</f>
        <v>1745.2</v>
      </c>
      <c r="D44" s="8">
        <f>'Приложение 1.1'!K344</f>
        <v>82</v>
      </c>
      <c r="E44" s="202">
        <v>3</v>
      </c>
      <c r="F44" s="348">
        <f>'Приложение 1.1'!L344</f>
        <v>4488889.2</v>
      </c>
    </row>
    <row r="45" spans="1:6" ht="12.75" customHeight="1">
      <c r="A45" s="57">
        <v>34</v>
      </c>
      <c r="B45" s="347" t="s">
        <v>35</v>
      </c>
      <c r="C45" s="348">
        <f>'Приложение 1.1'!I353</f>
        <v>3001.02</v>
      </c>
      <c r="D45" s="8">
        <f>'Приложение 1.1'!K353</f>
        <v>164</v>
      </c>
      <c r="E45" s="202">
        <v>7</v>
      </c>
      <c r="F45" s="348">
        <f>'Приложение 1.1'!L353</f>
        <v>7396075.4700000007</v>
      </c>
    </row>
    <row r="46" spans="1:6" ht="12.75" customHeight="1">
      <c r="A46" s="57">
        <v>35</v>
      </c>
      <c r="B46" s="347" t="s">
        <v>40</v>
      </c>
      <c r="C46" s="348">
        <f>'Приложение 1.1'!I356</f>
        <v>412.31</v>
      </c>
      <c r="D46" s="8">
        <f>'Приложение 1.1'!K356</f>
        <v>23</v>
      </c>
      <c r="E46" s="202">
        <v>1</v>
      </c>
      <c r="F46" s="348">
        <f>'Приложение 1.1'!L356</f>
        <v>1343411.91</v>
      </c>
    </row>
    <row r="47" spans="1:6" ht="12.75" customHeight="1">
      <c r="A47" s="57">
        <v>36</v>
      </c>
      <c r="B47" s="347" t="s">
        <v>45</v>
      </c>
      <c r="C47" s="348">
        <f>'Приложение 1.1'!I368</f>
        <v>10865.14</v>
      </c>
      <c r="D47" s="8">
        <f>'Приложение 1.1'!K368</f>
        <v>375</v>
      </c>
      <c r="E47" s="202">
        <v>10</v>
      </c>
      <c r="F47" s="348">
        <f>'Приложение 1.1'!L368</f>
        <v>20287925.920000002</v>
      </c>
    </row>
    <row r="48" spans="1:6" ht="12.75" customHeight="1">
      <c r="A48" s="507" t="s">
        <v>1126</v>
      </c>
      <c r="B48" s="509"/>
      <c r="C48" s="280">
        <f>SUM(C49:C88)</f>
        <v>1042536.1900000001</v>
      </c>
      <c r="D48" s="8">
        <f>SUM(D49:D88)</f>
        <v>41839</v>
      </c>
      <c r="E48" s="202">
        <f>SUM(E49:E88)</f>
        <v>298</v>
      </c>
      <c r="F48" s="348">
        <f>SUM(F49:F88)</f>
        <v>1020840359.36</v>
      </c>
    </row>
    <row r="49" spans="1:6" ht="12.75" customHeight="1">
      <c r="A49" s="57">
        <v>1</v>
      </c>
      <c r="B49" s="56" t="s">
        <v>1008</v>
      </c>
      <c r="C49" s="348">
        <f>'Приложение 1.1'!I531</f>
        <v>769074.00000000023</v>
      </c>
      <c r="D49" s="8">
        <f>'Приложение 1.1'!K531</f>
        <v>31442</v>
      </c>
      <c r="E49" s="202">
        <v>159</v>
      </c>
      <c r="F49" s="348">
        <f>'Приложение 1.1'!L531</f>
        <v>657192902.10000002</v>
      </c>
    </row>
    <row r="50" spans="1:6" ht="12.75" customHeight="1">
      <c r="A50" s="57">
        <v>2</v>
      </c>
      <c r="B50" s="56" t="s">
        <v>220</v>
      </c>
      <c r="C50" s="348">
        <f>'Приложение 1.1'!I543</f>
        <v>34796.9</v>
      </c>
      <c r="D50" s="8">
        <f>'Приложение 1.1'!K543</f>
        <v>1483</v>
      </c>
      <c r="E50" s="202">
        <v>10</v>
      </c>
      <c r="F50" s="348">
        <f>'Приложение 1.1'!L543</f>
        <v>45079086.579999998</v>
      </c>
    </row>
    <row r="51" spans="1:6" ht="12.75" customHeight="1">
      <c r="A51" s="57">
        <v>3</v>
      </c>
      <c r="B51" s="56" t="s">
        <v>1234</v>
      </c>
      <c r="C51" s="348">
        <f>'Приложение 1.1'!I559</f>
        <v>46838.9</v>
      </c>
      <c r="D51" s="8">
        <f>'Приложение 1.1'!K559</f>
        <v>1847</v>
      </c>
      <c r="E51" s="202">
        <v>14</v>
      </c>
      <c r="F51" s="348">
        <f>'Приложение 1.1'!L559</f>
        <v>52706728.269999996</v>
      </c>
    </row>
    <row r="52" spans="1:6" ht="12.75" customHeight="1">
      <c r="A52" s="57">
        <v>4</v>
      </c>
      <c r="B52" s="56" t="s">
        <v>240</v>
      </c>
      <c r="C52" s="348">
        <f>'Приложение 1.1'!I564</f>
        <v>8973.7000000000007</v>
      </c>
      <c r="D52" s="8">
        <f>'Приложение 1.1'!K564</f>
        <v>444</v>
      </c>
      <c r="E52" s="202">
        <v>3</v>
      </c>
      <c r="F52" s="348">
        <f>'Приложение 1.1'!L564</f>
        <v>6764882.1100000003</v>
      </c>
    </row>
    <row r="53" spans="1:6" ht="12.75" customHeight="1">
      <c r="A53" s="57">
        <v>5</v>
      </c>
      <c r="B53" s="56" t="s">
        <v>1009</v>
      </c>
      <c r="C53" s="348">
        <f>'Приложение 1.1'!I572</f>
        <v>8600.23</v>
      </c>
      <c r="D53" s="8">
        <f>'Приложение 1.1'!K572</f>
        <v>303</v>
      </c>
      <c r="E53" s="202">
        <v>6</v>
      </c>
      <c r="F53" s="348">
        <f>'Приложение 1.1'!L572</f>
        <v>15302181.280000001</v>
      </c>
    </row>
    <row r="54" spans="1:6" ht="12.75" customHeight="1">
      <c r="A54" s="57">
        <v>6</v>
      </c>
      <c r="B54" s="56" t="s">
        <v>257</v>
      </c>
      <c r="C54" s="348">
        <f>'Приложение 1.1'!I576</f>
        <v>2732.45</v>
      </c>
      <c r="D54" s="8">
        <f>'Приложение 1.1'!K576</f>
        <v>145</v>
      </c>
      <c r="E54" s="202">
        <v>2</v>
      </c>
      <c r="F54" s="348">
        <f>'Приложение 1.1'!L576</f>
        <v>6298409.5499999998</v>
      </c>
    </row>
    <row r="55" spans="1:6" ht="12.75" customHeight="1">
      <c r="A55" s="57">
        <v>7</v>
      </c>
      <c r="B55" s="347" t="s">
        <v>262</v>
      </c>
      <c r="C55" s="348">
        <f>'Приложение 1.1'!I582</f>
        <v>4409.2</v>
      </c>
      <c r="D55" s="8">
        <f>'Приложение 1.1'!K582</f>
        <v>170</v>
      </c>
      <c r="E55" s="202">
        <v>4</v>
      </c>
      <c r="F55" s="348">
        <f>'Приложение 1.1'!L582</f>
        <v>9766555.6699999999</v>
      </c>
    </row>
    <row r="56" spans="1:6" ht="12.75" customHeight="1">
      <c r="A56" s="57">
        <v>8</v>
      </c>
      <c r="B56" s="347" t="s">
        <v>437</v>
      </c>
      <c r="C56" s="348">
        <f>'Приложение 1.1'!I586</f>
        <v>1923.3</v>
      </c>
      <c r="D56" s="8">
        <f>'Приложение 1.1'!K586</f>
        <v>110</v>
      </c>
      <c r="E56" s="202">
        <v>2</v>
      </c>
      <c r="F56" s="348">
        <f>'Приложение 1.1'!L586</f>
        <v>5222079.0600000005</v>
      </c>
    </row>
    <row r="57" spans="1:6" ht="12.75" customHeight="1">
      <c r="A57" s="57">
        <v>9</v>
      </c>
      <c r="B57" s="347" t="s">
        <v>392</v>
      </c>
      <c r="C57" s="348">
        <f>'Приложение 1.1'!I603</f>
        <v>19906</v>
      </c>
      <c r="D57" s="8">
        <f>'Приложение 1.1'!K603</f>
        <v>838</v>
      </c>
      <c r="E57" s="202">
        <v>15</v>
      </c>
      <c r="F57" s="348">
        <f>'Приложение 1.1'!L603</f>
        <v>31337623.850000001</v>
      </c>
    </row>
    <row r="58" spans="1:6" ht="12.75" customHeight="1">
      <c r="A58" s="57">
        <v>10</v>
      </c>
      <c r="B58" s="347" t="s">
        <v>442</v>
      </c>
      <c r="C58" s="348">
        <f>'Приложение 1.1'!I607</f>
        <v>2550.5</v>
      </c>
      <c r="D58" s="8">
        <f>'Приложение 1.1'!K607</f>
        <v>93</v>
      </c>
      <c r="E58" s="202">
        <v>2</v>
      </c>
      <c r="F58" s="348">
        <f>'Приложение 1.1'!L607</f>
        <v>6404641.2699999996</v>
      </c>
    </row>
    <row r="59" spans="1:6" ht="12.75" customHeight="1">
      <c r="A59" s="57">
        <v>11</v>
      </c>
      <c r="B59" s="347" t="s">
        <v>394</v>
      </c>
      <c r="C59" s="348">
        <f>'Приложение 1.1'!I614</f>
        <v>18956.599999999999</v>
      </c>
      <c r="D59" s="8">
        <f>'Приложение 1.1'!K614</f>
        <v>482</v>
      </c>
      <c r="E59" s="202">
        <v>5</v>
      </c>
      <c r="F59" s="348">
        <f>'Приложение 1.1'!L614</f>
        <v>6116723.9400000004</v>
      </c>
    </row>
    <row r="60" spans="1:6" ht="12.75" customHeight="1">
      <c r="A60" s="57">
        <v>12</v>
      </c>
      <c r="B60" s="347" t="s">
        <v>836</v>
      </c>
      <c r="C60" s="348">
        <f>'Приложение 1.1'!I620</f>
        <v>2929.7799999999997</v>
      </c>
      <c r="D60" s="8">
        <f>'Приложение 1.1'!K620</f>
        <v>117</v>
      </c>
      <c r="E60" s="202">
        <v>4</v>
      </c>
      <c r="F60" s="348">
        <f>'Приложение 1.1'!L620</f>
        <v>952829.42</v>
      </c>
    </row>
    <row r="61" spans="1:6" ht="12.75" customHeight="1">
      <c r="A61" s="57">
        <v>13</v>
      </c>
      <c r="B61" s="347" t="s">
        <v>432</v>
      </c>
      <c r="C61" s="348">
        <f>'Приложение 1.1'!I624</f>
        <v>1044.9000000000001</v>
      </c>
      <c r="D61" s="8">
        <f>'Приложение 1.1'!K624</f>
        <v>41</v>
      </c>
      <c r="E61" s="202">
        <v>2</v>
      </c>
      <c r="F61" s="348">
        <f>'Приложение 1.1'!L624</f>
        <v>3541079.2199999997</v>
      </c>
    </row>
    <row r="62" spans="1:6" ht="12.75" customHeight="1">
      <c r="A62" s="57">
        <v>14</v>
      </c>
      <c r="B62" s="347" t="s">
        <v>1047</v>
      </c>
      <c r="C62" s="348">
        <f>'Приложение 1.1'!I627</f>
        <v>9951</v>
      </c>
      <c r="D62" s="8">
        <f>'Приложение 1.1'!K627</f>
        <v>637</v>
      </c>
      <c r="E62" s="202">
        <v>1</v>
      </c>
      <c r="F62" s="348">
        <f>'Приложение 1.1'!L627</f>
        <v>9071048.9499999993</v>
      </c>
    </row>
    <row r="63" spans="1:6" ht="12.75" customHeight="1">
      <c r="A63" s="57">
        <v>15</v>
      </c>
      <c r="B63" s="347" t="s">
        <v>303</v>
      </c>
      <c r="C63" s="348">
        <f>'Приложение 1.1'!I630</f>
        <v>613.1</v>
      </c>
      <c r="D63" s="8">
        <f>'Приложение 1.1'!K630</f>
        <v>31</v>
      </c>
      <c r="E63" s="202">
        <v>1</v>
      </c>
      <c r="F63" s="348">
        <f>'Приложение 1.1'!L630</f>
        <v>2197120.84</v>
      </c>
    </row>
    <row r="64" spans="1:6" ht="12.75" customHeight="1">
      <c r="A64" s="57">
        <v>16</v>
      </c>
      <c r="B64" s="347" t="s">
        <v>293</v>
      </c>
      <c r="C64" s="348">
        <f>'Приложение 1.1'!I640</f>
        <v>16401.599999999999</v>
      </c>
      <c r="D64" s="8">
        <f>'Приложение 1.1'!K640</f>
        <v>597</v>
      </c>
      <c r="E64" s="202">
        <v>8</v>
      </c>
      <c r="F64" s="348">
        <f>'Приложение 1.1'!L640</f>
        <v>18619609.220000003</v>
      </c>
    </row>
    <row r="65" spans="1:6" ht="12.75" customHeight="1">
      <c r="A65" s="57">
        <v>17</v>
      </c>
      <c r="B65" s="347" t="s">
        <v>294</v>
      </c>
      <c r="C65" s="348">
        <f>'Приложение 1.1'!I644</f>
        <v>6164.0999999999995</v>
      </c>
      <c r="D65" s="8">
        <f>'Приложение 1.1'!K644</f>
        <v>198</v>
      </c>
      <c r="E65" s="202">
        <v>2</v>
      </c>
      <c r="F65" s="348">
        <f>'Приложение 1.1'!L644</f>
        <v>5924642.4699999997</v>
      </c>
    </row>
    <row r="66" spans="1:6" ht="12.75" customHeight="1">
      <c r="A66" s="57">
        <v>18</v>
      </c>
      <c r="B66" s="347" t="s">
        <v>296</v>
      </c>
      <c r="C66" s="348">
        <f>'Приложение 1.1'!I647</f>
        <v>2570.4</v>
      </c>
      <c r="D66" s="8">
        <f>'Приложение 1.1'!K647</f>
        <v>37</v>
      </c>
      <c r="E66" s="202">
        <v>1</v>
      </c>
      <c r="F66" s="348">
        <f>'Приложение 1.1'!L647</f>
        <v>3960172.55</v>
      </c>
    </row>
    <row r="67" spans="1:6" ht="12.75" customHeight="1">
      <c r="A67" s="57">
        <v>19</v>
      </c>
      <c r="B67" s="347" t="s">
        <v>877</v>
      </c>
      <c r="C67" s="348">
        <f>'Приложение 1.1'!I650</f>
        <v>665.6</v>
      </c>
      <c r="D67" s="8">
        <f>'Приложение 1.1'!K650</f>
        <v>29</v>
      </c>
      <c r="E67" s="202">
        <v>1</v>
      </c>
      <c r="F67" s="348">
        <f>'Приложение 1.1'!L650</f>
        <v>1996034.26</v>
      </c>
    </row>
    <row r="68" spans="1:6" ht="12.75" customHeight="1">
      <c r="A68" s="57">
        <v>20</v>
      </c>
      <c r="B68" s="347" t="s">
        <v>328</v>
      </c>
      <c r="C68" s="348">
        <f>'Приложение 1.1'!I658</f>
        <v>26039.360000000001</v>
      </c>
      <c r="D68" s="8">
        <f>'Приложение 1.1'!K658</f>
        <v>721</v>
      </c>
      <c r="E68" s="202">
        <v>6</v>
      </c>
      <c r="F68" s="348">
        <f>'Приложение 1.1'!L658</f>
        <v>21603442.080000002</v>
      </c>
    </row>
    <row r="69" spans="1:6" ht="12.75" customHeight="1">
      <c r="A69" s="57">
        <v>21</v>
      </c>
      <c r="B69" s="347" t="s">
        <v>397</v>
      </c>
      <c r="C69" s="348">
        <f>'Приложение 1.1'!I661</f>
        <v>605</v>
      </c>
      <c r="D69" s="8">
        <f>'Приложение 1.1'!K661</f>
        <v>32</v>
      </c>
      <c r="E69" s="202">
        <v>1</v>
      </c>
      <c r="F69" s="348">
        <f>'Приложение 1.1'!L661</f>
        <v>3451204.11</v>
      </c>
    </row>
    <row r="70" spans="1:6" ht="12.75" customHeight="1">
      <c r="A70" s="57">
        <v>22</v>
      </c>
      <c r="B70" s="347" t="s">
        <v>402</v>
      </c>
      <c r="C70" s="348">
        <f>'Приложение 1.1'!I664</f>
        <v>580.20000000000005</v>
      </c>
      <c r="D70" s="8">
        <f>'Приложение 1.1'!K664</f>
        <v>26</v>
      </c>
      <c r="E70" s="202">
        <v>1</v>
      </c>
      <c r="F70" s="348">
        <f>'Приложение 1.1'!L664</f>
        <v>1999324.23</v>
      </c>
    </row>
    <row r="71" spans="1:6" ht="12.75" customHeight="1">
      <c r="A71" s="57">
        <v>23</v>
      </c>
      <c r="B71" s="347" t="s">
        <v>424</v>
      </c>
      <c r="C71" s="348">
        <f>'Приложение 1.1'!I673</f>
        <v>13602.4</v>
      </c>
      <c r="D71" s="8">
        <f>'Приложение 1.1'!K673</f>
        <v>482</v>
      </c>
      <c r="E71" s="202">
        <v>7</v>
      </c>
      <c r="F71" s="348">
        <f>'Приложение 1.1'!L673</f>
        <v>18581369.850000001</v>
      </c>
    </row>
    <row r="72" spans="1:6" ht="12.75" customHeight="1">
      <c r="A72" s="57">
        <v>24</v>
      </c>
      <c r="B72" s="347" t="s">
        <v>1011</v>
      </c>
      <c r="C72" s="348">
        <f>'Приложение 1.1'!I677</f>
        <v>1984.6</v>
      </c>
      <c r="D72" s="8">
        <f>'Приложение 1.1'!K677</f>
        <v>70</v>
      </c>
      <c r="E72" s="202">
        <v>2</v>
      </c>
      <c r="F72" s="348">
        <f>'Приложение 1.1'!L677</f>
        <v>6520625.3699999992</v>
      </c>
    </row>
    <row r="73" spans="1:6" ht="12.75" customHeight="1">
      <c r="A73" s="57">
        <v>25</v>
      </c>
      <c r="B73" s="347" t="s">
        <v>422</v>
      </c>
      <c r="C73" s="348">
        <f>'Приложение 1.1'!I681</f>
        <v>1901.9</v>
      </c>
      <c r="D73" s="8">
        <f>'Приложение 1.1'!K681</f>
        <v>79</v>
      </c>
      <c r="E73" s="202">
        <v>2</v>
      </c>
      <c r="F73" s="348">
        <f>'Приложение 1.1'!L681</f>
        <v>4628034.63</v>
      </c>
    </row>
    <row r="74" spans="1:6" ht="12.75" customHeight="1">
      <c r="A74" s="57">
        <v>26</v>
      </c>
      <c r="B74" s="347" t="s">
        <v>350</v>
      </c>
      <c r="C74" s="348">
        <f>'Приложение 1.1'!I685</f>
        <v>966.28</v>
      </c>
      <c r="D74" s="8">
        <f>'Приложение 1.1'!K685</f>
        <v>27</v>
      </c>
      <c r="E74" s="202">
        <v>2</v>
      </c>
      <c r="F74" s="348">
        <f>'Приложение 1.1'!L685</f>
        <v>3156957.07</v>
      </c>
    </row>
    <row r="75" spans="1:6" ht="12.75" customHeight="1">
      <c r="A75" s="57">
        <v>27</v>
      </c>
      <c r="B75" s="347" t="s">
        <v>430</v>
      </c>
      <c r="C75" s="348">
        <f>'Приложение 1.1'!I690</f>
        <v>3744.15</v>
      </c>
      <c r="D75" s="8">
        <f>'Приложение 1.1'!K690</f>
        <v>109</v>
      </c>
      <c r="E75" s="202">
        <v>3</v>
      </c>
      <c r="F75" s="348">
        <f>'Приложение 1.1'!L690</f>
        <v>2973373.9399999995</v>
      </c>
    </row>
    <row r="76" spans="1:6" ht="12.75" customHeight="1">
      <c r="A76" s="57">
        <v>28</v>
      </c>
      <c r="B76" s="347" t="s">
        <v>912</v>
      </c>
      <c r="C76" s="348">
        <f>'Приложение 1.1'!I693</f>
        <v>535</v>
      </c>
      <c r="D76" s="8">
        <f>'Приложение 1.1'!K693</f>
        <v>16</v>
      </c>
      <c r="E76" s="202">
        <v>1</v>
      </c>
      <c r="F76" s="348">
        <f>'Приложение 1.1'!L693</f>
        <v>1167350.07</v>
      </c>
    </row>
    <row r="77" spans="1:6" ht="12.75" customHeight="1">
      <c r="A77" s="57">
        <v>29</v>
      </c>
      <c r="B77" s="347" t="s">
        <v>359</v>
      </c>
      <c r="C77" s="348">
        <f>'Приложение 1.1'!I697</f>
        <v>1962.76</v>
      </c>
      <c r="D77" s="8">
        <f>'Приложение 1.1'!K697</f>
        <v>74</v>
      </c>
      <c r="E77" s="202">
        <v>2</v>
      </c>
      <c r="F77" s="348">
        <f>'Приложение 1.1'!L697</f>
        <v>3570371.0599999996</v>
      </c>
    </row>
    <row r="78" spans="1:6" ht="12.75" customHeight="1">
      <c r="A78" s="57">
        <v>31</v>
      </c>
      <c r="B78" s="347" t="s">
        <v>3</v>
      </c>
      <c r="C78" s="348">
        <f>'Приложение 1.1'!I700</f>
        <v>1144.96</v>
      </c>
      <c r="D78" s="8">
        <f>'Приложение 1.1'!K700</f>
        <v>43</v>
      </c>
      <c r="E78" s="202">
        <v>1</v>
      </c>
      <c r="F78" s="348">
        <f>'Приложение 1.1'!L700</f>
        <v>3473413.17</v>
      </c>
    </row>
    <row r="79" spans="1:6" ht="12.75" customHeight="1">
      <c r="A79" s="57">
        <v>32</v>
      </c>
      <c r="B79" s="347" t="s">
        <v>11</v>
      </c>
      <c r="C79" s="348">
        <f>'Приложение 1.1'!I705</f>
        <v>1116.2</v>
      </c>
      <c r="D79" s="8">
        <f>'Приложение 1.1'!K705</f>
        <v>44</v>
      </c>
      <c r="E79" s="202">
        <v>3</v>
      </c>
      <c r="F79" s="348">
        <f>'Приложение 1.1'!L705</f>
        <v>3857284.5600000005</v>
      </c>
    </row>
    <row r="80" spans="1:6" ht="12.75" customHeight="1">
      <c r="A80" s="57">
        <v>33</v>
      </c>
      <c r="B80" s="347" t="s">
        <v>389</v>
      </c>
      <c r="C80" s="348">
        <f>'Приложение 1.1'!I710</f>
        <v>2101</v>
      </c>
      <c r="D80" s="8">
        <f>'Приложение 1.1'!K710</f>
        <v>87</v>
      </c>
      <c r="E80" s="202">
        <v>3</v>
      </c>
      <c r="F80" s="348">
        <f>'Приложение 1.1'!L710</f>
        <v>6149771.9299999997</v>
      </c>
    </row>
    <row r="81" spans="1:6" ht="12.75" customHeight="1">
      <c r="A81" s="57">
        <v>34</v>
      </c>
      <c r="B81" s="347" t="s">
        <v>434</v>
      </c>
      <c r="C81" s="348">
        <f>'Приложение 1.1'!I713</f>
        <v>907.5</v>
      </c>
      <c r="D81" s="8">
        <f>'Приложение 1.1'!K713</f>
        <v>48</v>
      </c>
      <c r="E81" s="202">
        <v>1</v>
      </c>
      <c r="F81" s="348">
        <f>'Приложение 1.1'!L713</f>
        <v>4282702.7300000004</v>
      </c>
    </row>
    <row r="82" spans="1:6" ht="12.75" customHeight="1">
      <c r="A82" s="57">
        <v>35</v>
      </c>
      <c r="B82" s="347" t="s">
        <v>426</v>
      </c>
      <c r="C82" s="348">
        <f>'Приложение 1.1'!I716</f>
        <v>1571.55</v>
      </c>
      <c r="D82" s="8">
        <f>'Приложение 1.1'!K716</f>
        <v>40</v>
      </c>
      <c r="E82" s="202">
        <v>1</v>
      </c>
      <c r="F82" s="348">
        <f>'Приложение 1.1'!L716</f>
        <v>3304724.6</v>
      </c>
    </row>
    <row r="83" spans="1:6" ht="12.75" customHeight="1">
      <c r="A83" s="57">
        <v>36</v>
      </c>
      <c r="B83" s="347" t="s">
        <v>29</v>
      </c>
      <c r="C83" s="348">
        <f>'Приложение 1.1'!I720</f>
        <v>1535.9</v>
      </c>
      <c r="D83" s="8">
        <f>'Приложение 1.1'!K720</f>
        <v>65</v>
      </c>
      <c r="E83" s="202">
        <v>2</v>
      </c>
      <c r="F83" s="348">
        <f>'Приложение 1.1'!L720</f>
        <v>4909314.87</v>
      </c>
    </row>
    <row r="84" spans="1:6" ht="12.75" customHeight="1">
      <c r="A84" s="57">
        <v>37</v>
      </c>
      <c r="B84" s="347" t="s">
        <v>35</v>
      </c>
      <c r="C84" s="348">
        <f>'Приложение 1.1'!I728</f>
        <v>8702.75</v>
      </c>
      <c r="D84" s="8">
        <f>'Приложение 1.1'!K728</f>
        <v>313</v>
      </c>
      <c r="E84" s="202">
        <v>6</v>
      </c>
      <c r="F84" s="348">
        <f>'Приложение 1.1'!L728</f>
        <v>13232343.300000001</v>
      </c>
    </row>
    <row r="85" spans="1:6" ht="12.75" customHeight="1">
      <c r="A85" s="57">
        <v>38</v>
      </c>
      <c r="B85" s="347" t="s">
        <v>40</v>
      </c>
      <c r="C85" s="348">
        <f>'Приложение 1.1'!I732</f>
        <v>833.72</v>
      </c>
      <c r="D85" s="8">
        <f>'Приложение 1.1'!K732</f>
        <v>41</v>
      </c>
      <c r="E85" s="202">
        <v>2</v>
      </c>
      <c r="F85" s="348">
        <f>'Приложение 1.1'!L732</f>
        <v>2822361.66</v>
      </c>
    </row>
    <row r="86" spans="1:6" ht="12.75" customHeight="1">
      <c r="A86" s="57">
        <v>39</v>
      </c>
      <c r="B86" s="347" t="s">
        <v>1039</v>
      </c>
      <c r="C86" s="348">
        <f>'Приложение 1.1'!I735</f>
        <v>918</v>
      </c>
      <c r="D86" s="8">
        <f>'Приложение 1.1'!K735</f>
        <v>52</v>
      </c>
      <c r="E86" s="202">
        <v>1</v>
      </c>
      <c r="F86" s="348">
        <f>'Приложение 1.1'!L735</f>
        <v>3017737.89</v>
      </c>
    </row>
    <row r="87" spans="1:6" ht="12.75" customHeight="1">
      <c r="A87" s="57">
        <v>40</v>
      </c>
      <c r="B87" s="347" t="s">
        <v>45</v>
      </c>
      <c r="C87" s="348">
        <f>'Приложение 1.1'!I745</f>
        <v>12065.599999999999</v>
      </c>
      <c r="D87" s="8">
        <f>'Приложение 1.1'!K745</f>
        <v>401</v>
      </c>
      <c r="E87" s="202">
        <v>8</v>
      </c>
      <c r="F87" s="348">
        <f>'Приложение 1.1'!L745</f>
        <v>17267819.140000001</v>
      </c>
    </row>
    <row r="88" spans="1:6" ht="12.75" customHeight="1">
      <c r="A88" s="57">
        <v>41</v>
      </c>
      <c r="B88" s="347" t="s">
        <v>1055</v>
      </c>
      <c r="C88" s="348">
        <f>'Приложение 1.1'!I748</f>
        <v>615.1</v>
      </c>
      <c r="D88" s="8">
        <f>'Приложение 1.1'!K748</f>
        <v>25</v>
      </c>
      <c r="E88" s="202">
        <v>1</v>
      </c>
      <c r="F88" s="348">
        <f>'Приложение 1.1'!L748</f>
        <v>2416482.4900000002</v>
      </c>
    </row>
  </sheetData>
  <autoFilter ref="A9:S9"/>
  <mergeCells count="14">
    <mergeCell ref="H2:S2"/>
    <mergeCell ref="C2:F2"/>
    <mergeCell ref="E1:F1"/>
    <mergeCell ref="A3:F4"/>
    <mergeCell ref="A48:B48"/>
    <mergeCell ref="A11:B11"/>
    <mergeCell ref="F6:F7"/>
    <mergeCell ref="A5:F5"/>
    <mergeCell ref="A6:A8"/>
    <mergeCell ref="B6:B8"/>
    <mergeCell ref="C6:C7"/>
    <mergeCell ref="D6:D7"/>
    <mergeCell ref="E6:E7"/>
    <mergeCell ref="A10:B10"/>
  </mergeCells>
  <pageMargins left="0.74803149606299213" right="0.19685039370078741" top="1.3779527559055118" bottom="0.39370078740157483" header="0.19685039370078741" footer="0.19685039370078741"/>
  <pageSetup scale="97" fitToHeight="0" orientation="landscape" useFirstPageNumber="1" r:id="rId1"/>
  <headerFooter alignWithMargins="0">
    <oddFooter>&amp;C&amp;"Arial Narrow,обычный"&amp;7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12</vt:i4>
      </vt:variant>
    </vt:vector>
  </HeadingPairs>
  <TitlesOfParts>
    <vt:vector size="18" baseType="lpstr">
      <vt:lpstr>Приложение 1</vt:lpstr>
      <vt:lpstr>Приложение 2</vt:lpstr>
      <vt:lpstr>Приложение 3</vt:lpstr>
      <vt:lpstr>Приложение 1.1</vt:lpstr>
      <vt:lpstr>Приложение 2.1</vt:lpstr>
      <vt:lpstr>Приложение 3.1</vt:lpstr>
      <vt:lpstr>'Приложение 1'!Заголовки_для_печати</vt:lpstr>
      <vt:lpstr>'Приложение 1.1'!Заголовки_для_печати</vt:lpstr>
      <vt:lpstr>'Приложение 2'!Заголовки_для_печати</vt:lpstr>
      <vt:lpstr>'Приложение 2.1'!Заголовки_для_печати</vt:lpstr>
      <vt:lpstr>'Приложение 3'!Заголовки_для_печати</vt:lpstr>
      <vt:lpstr>'Приложение 3.1'!Заголовки_для_печати</vt:lpstr>
      <vt:lpstr>'Приложение 1'!Область_печати</vt:lpstr>
      <vt:lpstr>'Приложение 1.1'!Область_печати</vt:lpstr>
      <vt:lpstr>'Приложение 2'!Область_печати</vt:lpstr>
      <vt:lpstr>'Приложение 2.1'!Область_печати</vt:lpstr>
      <vt:lpstr>'Приложение 3'!Область_печати</vt:lpstr>
      <vt:lpstr>'Приложение 3.1'!Область_печати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Albina</cp:lastModifiedBy>
  <cp:lastPrinted>2019-12-05T09:55:05Z</cp:lastPrinted>
  <dcterms:created xsi:type="dcterms:W3CDTF">2014-06-23T04:55:08Z</dcterms:created>
  <dcterms:modified xsi:type="dcterms:W3CDTF">2019-12-05T11:17:01Z</dcterms:modified>
</cp:coreProperties>
</file>