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30" windowWidth="13140" windowHeight="12570" tabRatio="834" activeTab="2"/>
  </bookViews>
  <sheets>
    <sheet name="Приложение 1" sheetId="1" r:id="rId1"/>
    <sheet name="Приложение 2" sheetId="5" r:id="rId2"/>
    <sheet name="Приложение 3" sheetId="6" r:id="rId3"/>
  </sheets>
  <definedNames>
    <definedName name="_xlnm._FilterDatabase" localSheetId="0" hidden="1">'Приложение 1'!$A$15:$Y$366</definedName>
    <definedName name="_xlnm._FilterDatabase" localSheetId="1" hidden="1">'Приложение 2'!$A$8:$Z$362</definedName>
    <definedName name="_xlnm.Print_Area" localSheetId="0">'Приложение 1'!$A$1:$X$366</definedName>
    <definedName name="_xlnm.Print_Area" localSheetId="1">'Приложение 2'!$A$1:$R$362</definedName>
    <definedName name="_xlnm.Print_Area" localSheetId="2">'Приложение 3'!$A$2:$N$70</definedName>
    <definedName name="Перечень2">#REF!</definedName>
    <definedName name="Перечень3">#REF!</definedName>
  </definedNames>
  <calcPr calcId="125725"/>
</workbook>
</file>

<file path=xl/calcChain.xml><?xml version="1.0" encoding="utf-8"?>
<calcChain xmlns="http://schemas.openxmlformats.org/spreadsheetml/2006/main">
  <c r="D11" i="6"/>
  <c r="D12"/>
  <c r="D13"/>
  <c r="D14"/>
  <c r="D207" i="5"/>
  <c r="D188"/>
  <c r="L160"/>
  <c r="D148"/>
  <c r="D138"/>
  <c r="D131"/>
  <c r="C138"/>
  <c r="D135" s="1"/>
  <c r="Q135"/>
  <c r="D11"/>
  <c r="Q11"/>
  <c r="Q9"/>
  <c r="C131"/>
  <c r="P10" i="1" l="1"/>
  <c r="O10"/>
  <c r="N10"/>
  <c r="M10"/>
  <c r="L10"/>
  <c r="L140" l="1"/>
  <c r="L57"/>
  <c r="L162"/>
  <c r="C159" i="5" s="1"/>
  <c r="H159" s="1"/>
  <c r="N14" i="1" l="1"/>
  <c r="L143" l="1"/>
  <c r="L107"/>
  <c r="L117"/>
  <c r="L45"/>
  <c r="Q45" s="1"/>
  <c r="M14" l="1"/>
  <c r="N67" i="6"/>
  <c r="I8"/>
  <c r="O14" i="1"/>
  <c r="L144" l="1"/>
  <c r="C126" i="5" l="1"/>
  <c r="K54" i="6" l="1"/>
  <c r="D54"/>
  <c r="G343" i="5"/>
  <c r="G11" l="1"/>
  <c r="L366" i="1"/>
  <c r="W14" i="5" l="1"/>
  <c r="W13"/>
  <c r="W12"/>
  <c r="W362"/>
  <c r="W15"/>
  <c r="W16"/>
  <c r="W17"/>
  <c r="W18"/>
  <c r="W19"/>
  <c r="W20"/>
  <c r="W21"/>
  <c r="W22"/>
  <c r="W23"/>
  <c r="W24"/>
  <c r="W25"/>
  <c r="W26"/>
  <c r="W27"/>
  <c r="W28"/>
  <c r="W29"/>
  <c r="W30"/>
  <c r="W31"/>
  <c r="W32"/>
  <c r="W33"/>
  <c r="W34"/>
  <c r="W35"/>
  <c r="W36"/>
  <c r="W37"/>
  <c r="W38"/>
  <c r="W39"/>
  <c r="W40"/>
  <c r="W41"/>
  <c r="W42"/>
  <c r="W43"/>
  <c r="W44"/>
  <c r="W45"/>
  <c r="W46"/>
  <c r="W47"/>
  <c r="W48"/>
  <c r="W49"/>
  <c r="W50"/>
  <c r="W51"/>
  <c r="W52"/>
  <c r="W53"/>
  <c r="W54"/>
  <c r="W55"/>
  <c r="W56"/>
  <c r="W57"/>
  <c r="W58"/>
  <c r="W59"/>
  <c r="W60"/>
  <c r="W61"/>
  <c r="W62"/>
  <c r="W63"/>
  <c r="W64"/>
  <c r="W65"/>
  <c r="W66"/>
  <c r="W67"/>
  <c r="W68"/>
  <c r="W69"/>
  <c r="W70"/>
  <c r="W71"/>
  <c r="W72"/>
  <c r="W73"/>
  <c r="W74"/>
  <c r="W75"/>
  <c r="W76"/>
  <c r="W77"/>
  <c r="W78"/>
  <c r="W79"/>
  <c r="W80"/>
  <c r="W81"/>
  <c r="W82"/>
  <c r="W83"/>
  <c r="W84"/>
  <c r="W85"/>
  <c r="W86"/>
  <c r="W87"/>
  <c r="W88"/>
  <c r="W89"/>
  <c r="W90"/>
  <c r="W91"/>
  <c r="W92"/>
  <c r="W93"/>
  <c r="W94"/>
  <c r="W95"/>
  <c r="W96"/>
  <c r="W97"/>
  <c r="W98"/>
  <c r="W99"/>
  <c r="W100"/>
  <c r="W101"/>
  <c r="W102"/>
  <c r="W103"/>
  <c r="W104"/>
  <c r="W105"/>
  <c r="W106"/>
  <c r="W107"/>
  <c r="W108"/>
  <c r="W109"/>
  <c r="W110"/>
  <c r="W111"/>
  <c r="W112"/>
  <c r="W113"/>
  <c r="W114"/>
  <c r="W115"/>
  <c r="W116"/>
  <c r="W117"/>
  <c r="W118"/>
  <c r="W119"/>
  <c r="W120"/>
  <c r="W121"/>
  <c r="W122"/>
  <c r="W123"/>
  <c r="W124"/>
  <c r="W125"/>
  <c r="W126"/>
  <c r="W127"/>
  <c r="W128"/>
  <c r="W129"/>
  <c r="W130"/>
  <c r="W131"/>
  <c r="W132"/>
  <c r="W133"/>
  <c r="W134"/>
  <c r="W135"/>
  <c r="W136"/>
  <c r="W137"/>
  <c r="W138"/>
  <c r="W139"/>
  <c r="W140"/>
  <c r="W141"/>
  <c r="W142"/>
  <c r="W143"/>
  <c r="W144"/>
  <c r="W145"/>
  <c r="W146"/>
  <c r="W147"/>
  <c r="W148"/>
  <c r="W149"/>
  <c r="W150"/>
  <c r="W151"/>
  <c r="W152"/>
  <c r="W153"/>
  <c r="W154"/>
  <c r="W155"/>
  <c r="W156"/>
  <c r="W157"/>
  <c r="W158"/>
  <c r="W159"/>
  <c r="W160"/>
  <c r="W161"/>
  <c r="W162"/>
  <c r="W163"/>
  <c r="W164"/>
  <c r="W165"/>
  <c r="W166"/>
  <c r="W167"/>
  <c r="W168"/>
  <c r="W169"/>
  <c r="W170"/>
  <c r="W171"/>
  <c r="W172"/>
  <c r="W173"/>
  <c r="W174"/>
  <c r="W175"/>
  <c r="W176"/>
  <c r="W177"/>
  <c r="W178"/>
  <c r="W179"/>
  <c r="W180"/>
  <c r="W181"/>
  <c r="W182"/>
  <c r="W183"/>
  <c r="W184"/>
  <c r="W185"/>
  <c r="W186"/>
  <c r="W187"/>
  <c r="W188"/>
  <c r="W189"/>
  <c r="W190"/>
  <c r="W191"/>
  <c r="W192"/>
  <c r="W193"/>
  <c r="W194"/>
  <c r="W195"/>
  <c r="W196"/>
  <c r="W197"/>
  <c r="W198"/>
  <c r="W199"/>
  <c r="W200"/>
  <c r="W201"/>
  <c r="W202"/>
  <c r="W203"/>
  <c r="W204"/>
  <c r="W205"/>
  <c r="W206"/>
  <c r="W207"/>
  <c r="W208"/>
  <c r="W209"/>
  <c r="W210"/>
  <c r="W211"/>
  <c r="W212"/>
  <c r="W213"/>
  <c r="W214"/>
  <c r="W215"/>
  <c r="W216"/>
  <c r="W217"/>
  <c r="W218"/>
  <c r="W219"/>
  <c r="W220"/>
  <c r="W221"/>
  <c r="W222"/>
  <c r="W223"/>
  <c r="W224"/>
  <c r="W225"/>
  <c r="W226"/>
  <c r="W227"/>
  <c r="W228"/>
  <c r="W229"/>
  <c r="W230"/>
  <c r="W231"/>
  <c r="W232"/>
  <c r="W233"/>
  <c r="W234"/>
  <c r="W235"/>
  <c r="W236"/>
  <c r="W237"/>
  <c r="W238"/>
  <c r="W239"/>
  <c r="W240"/>
  <c r="W241"/>
  <c r="W242"/>
  <c r="W243"/>
  <c r="W244"/>
  <c r="W245"/>
  <c r="W246"/>
  <c r="W247"/>
  <c r="W248"/>
  <c r="W249"/>
  <c r="W250"/>
  <c r="W251"/>
  <c r="W252"/>
  <c r="W253"/>
  <c r="W254"/>
  <c r="W255"/>
  <c r="W256"/>
  <c r="W257"/>
  <c r="W258"/>
  <c r="W259"/>
  <c r="W260"/>
  <c r="W261"/>
  <c r="W262"/>
  <c r="W263"/>
  <c r="W264"/>
  <c r="W265"/>
  <c r="W266"/>
  <c r="W267"/>
  <c r="W268"/>
  <c r="W269"/>
  <c r="W270"/>
  <c r="W271"/>
  <c r="W272"/>
  <c r="W273"/>
  <c r="W274"/>
  <c r="W275"/>
  <c r="W276"/>
  <c r="W277"/>
  <c r="W278"/>
  <c r="W279"/>
  <c r="W280"/>
  <c r="W281"/>
  <c r="W282"/>
  <c r="W283"/>
  <c r="W284"/>
  <c r="W285"/>
  <c r="W286"/>
  <c r="W287"/>
  <c r="W288"/>
  <c r="W289"/>
  <c r="W290"/>
  <c r="W291"/>
  <c r="W292"/>
  <c r="W293"/>
  <c r="W294"/>
  <c r="W295"/>
  <c r="W296"/>
  <c r="W297"/>
  <c r="W298"/>
  <c r="W299"/>
  <c r="W300"/>
  <c r="W301"/>
  <c r="W302"/>
  <c r="W303"/>
  <c r="W304"/>
  <c r="W305"/>
  <c r="W306"/>
  <c r="W307"/>
  <c r="W308"/>
  <c r="W309"/>
  <c r="W310"/>
  <c r="W311"/>
  <c r="W312"/>
  <c r="W313"/>
  <c r="W314"/>
  <c r="W315"/>
  <c r="W316"/>
  <c r="W317"/>
  <c r="W318"/>
  <c r="W319"/>
  <c r="W320"/>
  <c r="W321"/>
  <c r="W322"/>
  <c r="W323"/>
  <c r="W324"/>
  <c r="W325"/>
  <c r="W326"/>
  <c r="W327"/>
  <c r="W328"/>
  <c r="W329"/>
  <c r="W330"/>
  <c r="W332"/>
  <c r="W333"/>
  <c r="W334"/>
  <c r="W335"/>
  <c r="W336"/>
  <c r="W337"/>
  <c r="W338"/>
  <c r="W339"/>
  <c r="W340"/>
  <c r="W341"/>
  <c r="W342"/>
  <c r="W343"/>
  <c r="W344"/>
  <c r="W345"/>
  <c r="W346"/>
  <c r="W347"/>
  <c r="W348"/>
  <c r="W349"/>
  <c r="W350"/>
  <c r="W351"/>
  <c r="W352"/>
  <c r="W353"/>
  <c r="W354"/>
  <c r="W355"/>
  <c r="W356"/>
  <c r="W357"/>
  <c r="W358"/>
  <c r="W359"/>
  <c r="W360"/>
  <c r="W361"/>
  <c r="V39"/>
  <c r="V53"/>
  <c r="V120"/>
  <c r="V121"/>
  <c r="V122"/>
  <c r="V123"/>
  <c r="V124"/>
  <c r="V126"/>
  <c r="V127"/>
  <c r="V128"/>
  <c r="V129"/>
  <c r="V130"/>
  <c r="V131"/>
  <c r="V132"/>
  <c r="V133"/>
  <c r="V134"/>
  <c r="V138"/>
  <c r="V141"/>
  <c r="V148"/>
  <c r="V156"/>
  <c r="V160"/>
  <c r="V162"/>
  <c r="V167"/>
  <c r="V171"/>
  <c r="V176"/>
  <c r="V184"/>
  <c r="V188"/>
  <c r="V198"/>
  <c r="V202"/>
  <c r="V205"/>
  <c r="V207"/>
  <c r="V209"/>
  <c r="V212"/>
  <c r="V216"/>
  <c r="V223"/>
  <c r="V225"/>
  <c r="V228"/>
  <c r="V231"/>
  <c r="V235"/>
  <c r="V238"/>
  <c r="V242"/>
  <c r="V246"/>
  <c r="V249"/>
  <c r="V253"/>
  <c r="V260"/>
  <c r="V263"/>
  <c r="V265"/>
  <c r="V269"/>
  <c r="V273"/>
  <c r="V276"/>
  <c r="V279"/>
  <c r="V281"/>
  <c r="V285"/>
  <c r="V288"/>
  <c r="V291"/>
  <c r="V294"/>
  <c r="V298"/>
  <c r="V301"/>
  <c r="V305"/>
  <c r="V308"/>
  <c r="V311"/>
  <c r="V317"/>
  <c r="V321"/>
  <c r="V325"/>
  <c r="V327"/>
  <c r="V328"/>
  <c r="V331"/>
  <c r="V332"/>
  <c r="V338"/>
  <c r="V342"/>
  <c r="V347"/>
  <c r="V351"/>
  <c r="Q47" i="1"/>
  <c r="C42" i="5"/>
  <c r="H42" s="1"/>
  <c r="C41"/>
  <c r="H41" s="1"/>
  <c r="V41" s="1"/>
  <c r="M54" i="6"/>
  <c r="M56"/>
  <c r="L54"/>
  <c r="L55"/>
  <c r="K55"/>
  <c r="I12"/>
  <c r="M12"/>
  <c r="N12" s="1"/>
  <c r="K56"/>
  <c r="M13"/>
  <c r="I13"/>
  <c r="L57"/>
  <c r="K57"/>
  <c r="M14"/>
  <c r="I14"/>
  <c r="K58"/>
  <c r="N58" s="1"/>
  <c r="L59"/>
  <c r="K59"/>
  <c r="M15"/>
  <c r="I15"/>
  <c r="I16"/>
  <c r="I17"/>
  <c r="I18"/>
  <c r="I19"/>
  <c r="I20"/>
  <c r="I21"/>
  <c r="I22"/>
  <c r="I23"/>
  <c r="I24"/>
  <c r="I25"/>
  <c r="I26"/>
  <c r="I27"/>
  <c r="I28"/>
  <c r="I29"/>
  <c r="I30"/>
  <c r="I31"/>
  <c r="I32"/>
  <c r="I33"/>
  <c r="I34"/>
  <c r="I35"/>
  <c r="I36"/>
  <c r="I37"/>
  <c r="I38"/>
  <c r="I39"/>
  <c r="I40"/>
  <c r="I41"/>
  <c r="I42"/>
  <c r="I43"/>
  <c r="I44"/>
  <c r="I45"/>
  <c r="I46"/>
  <c r="I47"/>
  <c r="I48"/>
  <c r="I49"/>
  <c r="I50"/>
  <c r="I51"/>
  <c r="I52"/>
  <c r="I11"/>
  <c r="M17"/>
  <c r="K60"/>
  <c r="N60" s="1"/>
  <c r="L61"/>
  <c r="K61"/>
  <c r="K62"/>
  <c r="N62" s="1"/>
  <c r="M23"/>
  <c r="M31"/>
  <c r="K63"/>
  <c r="N63" s="1"/>
  <c r="M33"/>
  <c r="K64"/>
  <c r="N64" s="1"/>
  <c r="K65"/>
  <c r="N65" s="1"/>
  <c r="L66"/>
  <c r="K66"/>
  <c r="L68"/>
  <c r="N68" s="1"/>
  <c r="K69"/>
  <c r="N69" s="1"/>
  <c r="L70"/>
  <c r="K70"/>
  <c r="L53" l="1"/>
  <c r="M53"/>
  <c r="N59"/>
  <c r="N55"/>
  <c r="K53"/>
  <c r="N54"/>
  <c r="V42" i="5"/>
  <c r="N56" i="6"/>
  <c r="N61"/>
  <c r="N66"/>
  <c r="N57"/>
  <c r="C331" i="5"/>
  <c r="D331" s="1"/>
  <c r="Q53" l="1"/>
  <c r="F53" i="6"/>
  <c r="D70"/>
  <c r="D55"/>
  <c r="R334" i="1"/>
  <c r="W331" i="5" s="1"/>
  <c r="U138" i="1"/>
  <c r="U145"/>
  <c r="U160"/>
  <c r="U166"/>
  <c r="U171"/>
  <c r="U180"/>
  <c r="U188"/>
  <c r="U202"/>
  <c r="U206"/>
  <c r="U209"/>
  <c r="U213"/>
  <c r="U216"/>
  <c r="U220"/>
  <c r="U229"/>
  <c r="U232"/>
  <c r="U235"/>
  <c r="U239"/>
  <c r="U242"/>
  <c r="U246"/>
  <c r="U250"/>
  <c r="U253"/>
  <c r="U257"/>
  <c r="U264"/>
  <c r="U267"/>
  <c r="U273"/>
  <c r="U277"/>
  <c r="U280"/>
  <c r="U283"/>
  <c r="U289"/>
  <c r="U292"/>
  <c r="U295"/>
  <c r="U298"/>
  <c r="U302"/>
  <c r="U305"/>
  <c r="U309"/>
  <c r="U312"/>
  <c r="U315"/>
  <c r="U321"/>
  <c r="U325"/>
  <c r="U329"/>
  <c r="U332"/>
  <c r="U336"/>
  <c r="U342"/>
  <c r="U346"/>
  <c r="U351"/>
  <c r="U355"/>
  <c r="M45" i="6"/>
  <c r="M48"/>
  <c r="M52"/>
  <c r="Q210" i="1" l="1"/>
  <c r="U210" s="1"/>
  <c r="Q356" l="1"/>
  <c r="U356" s="1"/>
  <c r="X39" i="5"/>
  <c r="X53"/>
  <c r="X120"/>
  <c r="X121"/>
  <c r="X122"/>
  <c r="X123"/>
  <c r="X124"/>
  <c r="X126"/>
  <c r="X127"/>
  <c r="X128"/>
  <c r="X129"/>
  <c r="X130"/>
  <c r="X131"/>
  <c r="X132"/>
  <c r="X133"/>
  <c r="X134"/>
  <c r="X138"/>
  <c r="X141"/>
  <c r="X148"/>
  <c r="X156"/>
  <c r="X162"/>
  <c r="X167"/>
  <c r="X176"/>
  <c r="X184"/>
  <c r="X188"/>
  <c r="X198"/>
  <c r="X202"/>
  <c r="X205"/>
  <c r="X207"/>
  <c r="X209"/>
  <c r="X212"/>
  <c r="X216"/>
  <c r="X225"/>
  <c r="X228"/>
  <c r="X231"/>
  <c r="X235"/>
  <c r="X238"/>
  <c r="X242"/>
  <c r="X246"/>
  <c r="X249"/>
  <c r="X253"/>
  <c r="X260"/>
  <c r="X263"/>
  <c r="X265"/>
  <c r="X269"/>
  <c r="X273"/>
  <c r="X276"/>
  <c r="X279"/>
  <c r="X285"/>
  <c r="X288"/>
  <c r="X291"/>
  <c r="X294"/>
  <c r="X298"/>
  <c r="X301"/>
  <c r="X305"/>
  <c r="X308"/>
  <c r="X311"/>
  <c r="X317"/>
  <c r="X321"/>
  <c r="X325"/>
  <c r="X328"/>
  <c r="X331"/>
  <c r="X332"/>
  <c r="X338"/>
  <c r="X342"/>
  <c r="X347"/>
  <c r="X351"/>
  <c r="M28" i="6" l="1"/>
  <c r="N28" s="1"/>
  <c r="H53" l="1"/>
  <c r="G53"/>
  <c r="I54" l="1"/>
  <c r="I57"/>
  <c r="C26" i="5" l="1"/>
  <c r="I60" i="6" l="1"/>
  <c r="D60"/>
  <c r="C60"/>
  <c r="C54"/>
  <c r="D23"/>
  <c r="C23"/>
  <c r="D61"/>
  <c r="C61"/>
  <c r="D44"/>
  <c r="C44"/>
  <c r="D59"/>
  <c r="C59"/>
  <c r="D56"/>
  <c r="C56"/>
  <c r="C117" i="5" l="1"/>
  <c r="C118"/>
  <c r="C119"/>
  <c r="C120"/>
  <c r="D120" s="1"/>
  <c r="C121"/>
  <c r="C122"/>
  <c r="D122" s="1"/>
  <c r="C123"/>
  <c r="D123" s="1"/>
  <c r="C124"/>
  <c r="D124" s="1"/>
  <c r="C125"/>
  <c r="D126"/>
  <c r="C127"/>
  <c r="D127" s="1"/>
  <c r="C128"/>
  <c r="D128" s="1"/>
  <c r="C129"/>
  <c r="C130"/>
  <c r="D130" s="1"/>
  <c r="C132"/>
  <c r="D132" s="1"/>
  <c r="C133"/>
  <c r="D133" s="1"/>
  <c r="C86"/>
  <c r="C87"/>
  <c r="C88"/>
  <c r="C89"/>
  <c r="C90"/>
  <c r="C91"/>
  <c r="C92"/>
  <c r="C93"/>
  <c r="C94"/>
  <c r="C95"/>
  <c r="C96"/>
  <c r="C97"/>
  <c r="C98"/>
  <c r="C99"/>
  <c r="C100"/>
  <c r="C101"/>
  <c r="C102"/>
  <c r="C103"/>
  <c r="C104"/>
  <c r="C105"/>
  <c r="C106"/>
  <c r="C107"/>
  <c r="C108"/>
  <c r="C109"/>
  <c r="C110"/>
  <c r="C111"/>
  <c r="C112"/>
  <c r="C113"/>
  <c r="C114"/>
  <c r="C115"/>
  <c r="C116"/>
  <c r="C65"/>
  <c r="C66"/>
  <c r="C67"/>
  <c r="C68"/>
  <c r="C69"/>
  <c r="C70"/>
  <c r="C71"/>
  <c r="C72"/>
  <c r="C73"/>
  <c r="C74"/>
  <c r="C75"/>
  <c r="C76"/>
  <c r="C77"/>
  <c r="C78"/>
  <c r="C79"/>
  <c r="C80"/>
  <c r="C81"/>
  <c r="C82"/>
  <c r="C83"/>
  <c r="C84"/>
  <c r="C85"/>
  <c r="C48"/>
  <c r="C49"/>
  <c r="C50"/>
  <c r="C51"/>
  <c r="C52"/>
  <c r="C53"/>
  <c r="D53" s="1"/>
  <c r="C54"/>
  <c r="C55"/>
  <c r="C56"/>
  <c r="C57"/>
  <c r="H57" s="1"/>
  <c r="C58"/>
  <c r="C59"/>
  <c r="C60"/>
  <c r="C61"/>
  <c r="C62"/>
  <c r="C63"/>
  <c r="C64"/>
  <c r="C32"/>
  <c r="C33"/>
  <c r="C34"/>
  <c r="C35"/>
  <c r="C36"/>
  <c r="C37"/>
  <c r="C38"/>
  <c r="C39"/>
  <c r="D39" s="1"/>
  <c r="C40"/>
  <c r="C43"/>
  <c r="C44"/>
  <c r="C45"/>
  <c r="C46"/>
  <c r="C47"/>
  <c r="C14"/>
  <c r="C15"/>
  <c r="C16"/>
  <c r="C17"/>
  <c r="C18"/>
  <c r="C19"/>
  <c r="C20"/>
  <c r="C21"/>
  <c r="H21" s="1"/>
  <c r="C22"/>
  <c r="C23"/>
  <c r="C24"/>
  <c r="C25"/>
  <c r="C27"/>
  <c r="C28"/>
  <c r="C29"/>
  <c r="C30"/>
  <c r="C31"/>
  <c r="C13"/>
  <c r="V57" l="1"/>
  <c r="X57" s="1"/>
  <c r="L330"/>
  <c r="L245" i="1" l="1"/>
  <c r="M27" i="6" s="1"/>
  <c r="N27" s="1"/>
  <c r="L238" i="1"/>
  <c r="M25" i="6" s="1"/>
  <c r="N25" s="1"/>
  <c r="L228" i="1"/>
  <c r="N23" i="6" s="1"/>
  <c r="L219" i="1"/>
  <c r="M22" i="6" s="1"/>
  <c r="N22" s="1"/>
  <c r="L212" i="1"/>
  <c r="M20" i="6" s="1"/>
  <c r="N20" s="1"/>
  <c r="L205" i="1"/>
  <c r="M18" i="6" s="1"/>
  <c r="N18" s="1"/>
  <c r="L201" i="1"/>
  <c r="N17" i="6" s="1"/>
  <c r="L187" i="1"/>
  <c r="M16" i="6" s="1"/>
  <c r="N16" s="1"/>
  <c r="L179" i="1"/>
  <c r="N15" i="6" s="1"/>
  <c r="L170" i="1"/>
  <c r="L165"/>
  <c r="N14" i="6" s="1"/>
  <c r="L159" i="1"/>
  <c r="L137"/>
  <c r="N70" i="6"/>
  <c r="N53" s="1"/>
  <c r="C70"/>
  <c r="D69"/>
  <c r="C69"/>
  <c r="C68"/>
  <c r="C67"/>
  <c r="D66"/>
  <c r="C66"/>
  <c r="D65"/>
  <c r="C65"/>
  <c r="C64"/>
  <c r="C63"/>
  <c r="D58"/>
  <c r="C58"/>
  <c r="D57"/>
  <c r="C57"/>
  <c r="C55"/>
  <c r="Q151" i="1"/>
  <c r="U151" s="1"/>
  <c r="M11" i="6" l="1"/>
  <c r="N11" l="1"/>
  <c r="F8"/>
  <c r="E10"/>
  <c r="F10"/>
  <c r="G10"/>
  <c r="J10"/>
  <c r="K10"/>
  <c r="L10"/>
  <c r="L8" s="1"/>
  <c r="E53"/>
  <c r="I53" s="1"/>
  <c r="J53"/>
  <c r="I55"/>
  <c r="I56"/>
  <c r="I58"/>
  <c r="D63"/>
  <c r="I63"/>
  <c r="D64"/>
  <c r="I64"/>
  <c r="I66"/>
  <c r="D67"/>
  <c r="I67"/>
  <c r="D68"/>
  <c r="I68"/>
  <c r="I69"/>
  <c r="I70"/>
  <c r="J8" l="1"/>
  <c r="K8"/>
  <c r="G9"/>
  <c r="L9"/>
  <c r="J9"/>
  <c r="E9"/>
  <c r="F9"/>
  <c r="O54"/>
  <c r="O55"/>
  <c r="O12" s="1"/>
  <c r="O56"/>
  <c r="O57"/>
  <c r="O58"/>
  <c r="O59"/>
  <c r="O60"/>
  <c r="O61"/>
  <c r="O63"/>
  <c r="O64"/>
  <c r="O66"/>
  <c r="O67"/>
  <c r="D333" i="5" l="1"/>
  <c r="C330"/>
  <c r="E329"/>
  <c r="F329"/>
  <c r="G329"/>
  <c r="I329"/>
  <c r="J329"/>
  <c r="K329"/>
  <c r="L329"/>
  <c r="M329"/>
  <c r="N329"/>
  <c r="O329"/>
  <c r="P329"/>
  <c r="Q329"/>
  <c r="R329"/>
  <c r="G264"/>
  <c r="E264"/>
  <c r="F264"/>
  <c r="I264"/>
  <c r="J264"/>
  <c r="K264"/>
  <c r="L264"/>
  <c r="M264"/>
  <c r="N264"/>
  <c r="O264"/>
  <c r="P264"/>
  <c r="R264"/>
  <c r="C268"/>
  <c r="H268" s="1"/>
  <c r="V268" s="1"/>
  <c r="C267"/>
  <c r="H267" s="1"/>
  <c r="V267" s="1"/>
  <c r="C266"/>
  <c r="H266" s="1"/>
  <c r="V266" s="1"/>
  <c r="C265"/>
  <c r="C271"/>
  <c r="C140"/>
  <c r="C139"/>
  <c r="C137"/>
  <c r="H137" s="1"/>
  <c r="V137" s="1"/>
  <c r="C136"/>
  <c r="K168"/>
  <c r="G168"/>
  <c r="C175"/>
  <c r="H175" s="1"/>
  <c r="V175" s="1"/>
  <c r="C169"/>
  <c r="H104"/>
  <c r="H102"/>
  <c r="H103"/>
  <c r="H101"/>
  <c r="H98"/>
  <c r="H99"/>
  <c r="L272" i="1"/>
  <c r="H272"/>
  <c r="C33" i="6" s="1"/>
  <c r="I272" i="1"/>
  <c r="J272"/>
  <c r="K272"/>
  <c r="D33" i="6" s="1"/>
  <c r="Q333" i="1"/>
  <c r="U333" s="1"/>
  <c r="Q334"/>
  <c r="U334" s="1"/>
  <c r="L335"/>
  <c r="N48" i="6" s="1"/>
  <c r="K335" i="1"/>
  <c r="D48" i="6" s="1"/>
  <c r="J335" i="1"/>
  <c r="I335"/>
  <c r="H335"/>
  <c r="C48" i="6" s="1"/>
  <c r="Q271" i="1"/>
  <c r="U271" s="1"/>
  <c r="Q270"/>
  <c r="U270" s="1"/>
  <c r="Q269"/>
  <c r="U269" s="1"/>
  <c r="Q105"/>
  <c r="U105" s="1"/>
  <c r="Q106"/>
  <c r="U106" s="1"/>
  <c r="Q109"/>
  <c r="U109" s="1"/>
  <c r="Q107"/>
  <c r="U107" s="1"/>
  <c r="Q108"/>
  <c r="U108" s="1"/>
  <c r="Q104"/>
  <c r="U104" s="1"/>
  <c r="Q101"/>
  <c r="U101" s="1"/>
  <c r="Q102"/>
  <c r="U102" s="1"/>
  <c r="Q100"/>
  <c r="U100" s="1"/>
  <c r="C161" i="5"/>
  <c r="L279" i="1"/>
  <c r="M35" i="6" s="1"/>
  <c r="N35" s="1"/>
  <c r="L249" i="1"/>
  <c r="C243" i="5" s="1"/>
  <c r="L241" i="1"/>
  <c r="M26" i="6" s="1"/>
  <c r="N26" s="1"/>
  <c r="O14"/>
  <c r="C135" i="5"/>
  <c r="Q42" i="1"/>
  <c r="U42" s="1"/>
  <c r="C147" i="5"/>
  <c r="Q150" i="1"/>
  <c r="U150" s="1"/>
  <c r="E352" i="5"/>
  <c r="F352"/>
  <c r="G352"/>
  <c r="I352"/>
  <c r="J352"/>
  <c r="K352"/>
  <c r="L352"/>
  <c r="M352"/>
  <c r="N352"/>
  <c r="O352"/>
  <c r="P352"/>
  <c r="Q352"/>
  <c r="R352"/>
  <c r="D352"/>
  <c r="E348"/>
  <c r="F348"/>
  <c r="G348"/>
  <c r="I348"/>
  <c r="J348"/>
  <c r="K348"/>
  <c r="L348"/>
  <c r="M348"/>
  <c r="N348"/>
  <c r="O348"/>
  <c r="P348"/>
  <c r="Q348"/>
  <c r="R348"/>
  <c r="D348"/>
  <c r="E343"/>
  <c r="F343"/>
  <c r="I343"/>
  <c r="J343"/>
  <c r="K343"/>
  <c r="L343"/>
  <c r="M343"/>
  <c r="N343"/>
  <c r="O343"/>
  <c r="P343"/>
  <c r="Q343"/>
  <c r="R343"/>
  <c r="D343"/>
  <c r="E339"/>
  <c r="F339"/>
  <c r="G339"/>
  <c r="I339"/>
  <c r="J339"/>
  <c r="K339"/>
  <c r="L339"/>
  <c r="M339"/>
  <c r="N339"/>
  <c r="O339"/>
  <c r="P339"/>
  <c r="Q339"/>
  <c r="R339"/>
  <c r="D339"/>
  <c r="E333"/>
  <c r="F333"/>
  <c r="G333"/>
  <c r="I333"/>
  <c r="J333"/>
  <c r="K333"/>
  <c r="L333"/>
  <c r="M333"/>
  <c r="N333"/>
  <c r="O333"/>
  <c r="P333"/>
  <c r="Q333"/>
  <c r="R333"/>
  <c r="D326"/>
  <c r="E326"/>
  <c r="F326"/>
  <c r="G326"/>
  <c r="H326"/>
  <c r="I326"/>
  <c r="J326"/>
  <c r="K326"/>
  <c r="L326"/>
  <c r="M326"/>
  <c r="N326"/>
  <c r="O326"/>
  <c r="Q326"/>
  <c r="R326"/>
  <c r="E322"/>
  <c r="F322"/>
  <c r="G322"/>
  <c r="I322"/>
  <c r="J322"/>
  <c r="K322"/>
  <c r="L322"/>
  <c r="M322"/>
  <c r="N322"/>
  <c r="O322"/>
  <c r="P322"/>
  <c r="Q322"/>
  <c r="R322"/>
  <c r="D322"/>
  <c r="E318"/>
  <c r="F318"/>
  <c r="G318"/>
  <c r="I318"/>
  <c r="J318"/>
  <c r="K318"/>
  <c r="L318"/>
  <c r="M318"/>
  <c r="N318"/>
  <c r="O318"/>
  <c r="P318"/>
  <c r="Q318"/>
  <c r="R318"/>
  <c r="D318"/>
  <c r="E312"/>
  <c r="F312"/>
  <c r="G312"/>
  <c r="I312"/>
  <c r="J312"/>
  <c r="K312"/>
  <c r="L312"/>
  <c r="M312"/>
  <c r="N312"/>
  <c r="O312"/>
  <c r="P312"/>
  <c r="Q312"/>
  <c r="R312"/>
  <c r="D312"/>
  <c r="E309"/>
  <c r="F309"/>
  <c r="G309"/>
  <c r="I309"/>
  <c r="J309"/>
  <c r="K309"/>
  <c r="L309"/>
  <c r="M309"/>
  <c r="N309"/>
  <c r="O309"/>
  <c r="P309"/>
  <c r="Q309"/>
  <c r="R309"/>
  <c r="D309"/>
  <c r="E306"/>
  <c r="F306"/>
  <c r="G306"/>
  <c r="I306"/>
  <c r="J306"/>
  <c r="K306"/>
  <c r="L306"/>
  <c r="M306"/>
  <c r="N306"/>
  <c r="O306"/>
  <c r="P306"/>
  <c r="Q306"/>
  <c r="R306"/>
  <c r="D306"/>
  <c r="E302"/>
  <c r="F302"/>
  <c r="G302"/>
  <c r="I302"/>
  <c r="J302"/>
  <c r="K302"/>
  <c r="L302"/>
  <c r="M302"/>
  <c r="N302"/>
  <c r="O302"/>
  <c r="P302"/>
  <c r="Q302"/>
  <c r="R302"/>
  <c r="D302"/>
  <c r="E299"/>
  <c r="F299"/>
  <c r="G299"/>
  <c r="I299"/>
  <c r="J299"/>
  <c r="K299"/>
  <c r="L299"/>
  <c r="M299"/>
  <c r="N299"/>
  <c r="O299"/>
  <c r="P299"/>
  <c r="Q299"/>
  <c r="R299"/>
  <c r="D299"/>
  <c r="E295"/>
  <c r="F295"/>
  <c r="G295"/>
  <c r="I295"/>
  <c r="J295"/>
  <c r="K295"/>
  <c r="L295"/>
  <c r="M295"/>
  <c r="N295"/>
  <c r="O295"/>
  <c r="P295"/>
  <c r="Q295"/>
  <c r="R295"/>
  <c r="D295"/>
  <c r="E292"/>
  <c r="F292"/>
  <c r="G292"/>
  <c r="I292"/>
  <c r="J292"/>
  <c r="K292"/>
  <c r="L292"/>
  <c r="M292"/>
  <c r="N292"/>
  <c r="O292"/>
  <c r="P292"/>
  <c r="Q292"/>
  <c r="R292"/>
  <c r="D292"/>
  <c r="E289"/>
  <c r="F289"/>
  <c r="G289"/>
  <c r="I289"/>
  <c r="J289"/>
  <c r="K289"/>
  <c r="L289"/>
  <c r="M289"/>
  <c r="N289"/>
  <c r="O289"/>
  <c r="P289"/>
  <c r="Q289"/>
  <c r="R289"/>
  <c r="D289"/>
  <c r="E286"/>
  <c r="F286"/>
  <c r="G286"/>
  <c r="I286"/>
  <c r="J286"/>
  <c r="K286"/>
  <c r="L286"/>
  <c r="M286"/>
  <c r="N286"/>
  <c r="O286"/>
  <c r="P286"/>
  <c r="Q286"/>
  <c r="R286"/>
  <c r="D286"/>
  <c r="E280"/>
  <c r="F280"/>
  <c r="G280"/>
  <c r="I280"/>
  <c r="J280"/>
  <c r="K280"/>
  <c r="M280"/>
  <c r="N280"/>
  <c r="O280"/>
  <c r="P280"/>
  <c r="Q280"/>
  <c r="R280"/>
  <c r="D280"/>
  <c r="E277"/>
  <c r="F277"/>
  <c r="G277"/>
  <c r="I277"/>
  <c r="J277"/>
  <c r="K277"/>
  <c r="L277"/>
  <c r="M277"/>
  <c r="N277"/>
  <c r="O277"/>
  <c r="P277"/>
  <c r="Q277"/>
  <c r="R277"/>
  <c r="D277"/>
  <c r="E274"/>
  <c r="F274"/>
  <c r="G274"/>
  <c r="I274"/>
  <c r="J274"/>
  <c r="K274"/>
  <c r="L274"/>
  <c r="M274"/>
  <c r="N274"/>
  <c r="O274"/>
  <c r="P274"/>
  <c r="Q274"/>
  <c r="R274"/>
  <c r="D274"/>
  <c r="E270"/>
  <c r="F270"/>
  <c r="G270"/>
  <c r="I270"/>
  <c r="J270"/>
  <c r="K270"/>
  <c r="L270"/>
  <c r="M270"/>
  <c r="N270"/>
  <c r="O270"/>
  <c r="P270"/>
  <c r="Q270"/>
  <c r="R270"/>
  <c r="D270"/>
  <c r="E261"/>
  <c r="F261"/>
  <c r="G261"/>
  <c r="I261"/>
  <c r="J261"/>
  <c r="K261"/>
  <c r="L261"/>
  <c r="M261"/>
  <c r="N261"/>
  <c r="O261"/>
  <c r="P261"/>
  <c r="Q261"/>
  <c r="R261"/>
  <c r="D261"/>
  <c r="G254"/>
  <c r="E254"/>
  <c r="F254"/>
  <c r="I254"/>
  <c r="J254"/>
  <c r="K254"/>
  <c r="L254"/>
  <c r="M254"/>
  <c r="N254"/>
  <c r="O254"/>
  <c r="P254"/>
  <c r="Q254"/>
  <c r="R254"/>
  <c r="D254"/>
  <c r="E250"/>
  <c r="F250"/>
  <c r="G250"/>
  <c r="I250"/>
  <c r="J250"/>
  <c r="K250"/>
  <c r="L250"/>
  <c r="M250"/>
  <c r="N250"/>
  <c r="O250"/>
  <c r="P250"/>
  <c r="Q250"/>
  <c r="R250"/>
  <c r="D250"/>
  <c r="E247"/>
  <c r="F247"/>
  <c r="G247"/>
  <c r="I247"/>
  <c r="J247"/>
  <c r="K247"/>
  <c r="L247"/>
  <c r="M247"/>
  <c r="N247"/>
  <c r="O247"/>
  <c r="P247"/>
  <c r="Q247"/>
  <c r="R247"/>
  <c r="D247"/>
  <c r="E243"/>
  <c r="F243"/>
  <c r="G243"/>
  <c r="I243"/>
  <c r="J243"/>
  <c r="K243"/>
  <c r="L243"/>
  <c r="M243"/>
  <c r="N243"/>
  <c r="O243"/>
  <c r="P243"/>
  <c r="Q243"/>
  <c r="R243"/>
  <c r="D243"/>
  <c r="E239"/>
  <c r="F239"/>
  <c r="G239"/>
  <c r="I239"/>
  <c r="J239"/>
  <c r="K239"/>
  <c r="L239"/>
  <c r="M239"/>
  <c r="N239"/>
  <c r="O239"/>
  <c r="P239"/>
  <c r="Q239"/>
  <c r="R239"/>
  <c r="D239"/>
  <c r="D236"/>
  <c r="E236"/>
  <c r="F236"/>
  <c r="G236"/>
  <c r="I236"/>
  <c r="J236"/>
  <c r="K236"/>
  <c r="L236"/>
  <c r="M236"/>
  <c r="N236"/>
  <c r="O236"/>
  <c r="P236"/>
  <c r="Q236"/>
  <c r="R236"/>
  <c r="E232"/>
  <c r="F232"/>
  <c r="G232"/>
  <c r="I232"/>
  <c r="J232"/>
  <c r="K232"/>
  <c r="L232"/>
  <c r="M232"/>
  <c r="N232"/>
  <c r="O232"/>
  <c r="P232"/>
  <c r="Q232"/>
  <c r="R232"/>
  <c r="D232"/>
  <c r="E229"/>
  <c r="F229"/>
  <c r="G229"/>
  <c r="I229"/>
  <c r="J229"/>
  <c r="K229"/>
  <c r="L229"/>
  <c r="M229"/>
  <c r="N229"/>
  <c r="O229"/>
  <c r="P229"/>
  <c r="Q229"/>
  <c r="R229"/>
  <c r="D229"/>
  <c r="E226"/>
  <c r="F226"/>
  <c r="G226"/>
  <c r="I226"/>
  <c r="J226"/>
  <c r="K226"/>
  <c r="L226"/>
  <c r="M226"/>
  <c r="N226"/>
  <c r="O226"/>
  <c r="P226"/>
  <c r="Q226"/>
  <c r="R226"/>
  <c r="D226"/>
  <c r="E217"/>
  <c r="F217"/>
  <c r="G217"/>
  <c r="I217"/>
  <c r="J217"/>
  <c r="K217"/>
  <c r="M217"/>
  <c r="N217"/>
  <c r="O217"/>
  <c r="P217"/>
  <c r="Q217"/>
  <c r="R217"/>
  <c r="D217"/>
  <c r="E213"/>
  <c r="F213"/>
  <c r="G213"/>
  <c r="I213"/>
  <c r="J213"/>
  <c r="K213"/>
  <c r="L213"/>
  <c r="M213"/>
  <c r="N213"/>
  <c r="O213"/>
  <c r="P213"/>
  <c r="Q213"/>
  <c r="R213"/>
  <c r="D213"/>
  <c r="E210"/>
  <c r="F210"/>
  <c r="G210"/>
  <c r="I210"/>
  <c r="J210"/>
  <c r="K210"/>
  <c r="L210"/>
  <c r="M210"/>
  <c r="N210"/>
  <c r="O210"/>
  <c r="P210"/>
  <c r="Q210"/>
  <c r="R210"/>
  <c r="D210"/>
  <c r="E206"/>
  <c r="F206"/>
  <c r="G206"/>
  <c r="I206"/>
  <c r="J206"/>
  <c r="K206"/>
  <c r="L206"/>
  <c r="M206"/>
  <c r="N206"/>
  <c r="O206"/>
  <c r="P206"/>
  <c r="R206"/>
  <c r="E203"/>
  <c r="F203"/>
  <c r="G203"/>
  <c r="I203"/>
  <c r="J203"/>
  <c r="K203"/>
  <c r="L203"/>
  <c r="M203"/>
  <c r="N203"/>
  <c r="O203"/>
  <c r="P203"/>
  <c r="Q203"/>
  <c r="R203"/>
  <c r="D203"/>
  <c r="E199"/>
  <c r="F199"/>
  <c r="G199"/>
  <c r="I199"/>
  <c r="J199"/>
  <c r="K199"/>
  <c r="L199"/>
  <c r="M199"/>
  <c r="N199"/>
  <c r="O199"/>
  <c r="P199"/>
  <c r="Q199"/>
  <c r="R199"/>
  <c r="D199"/>
  <c r="E185"/>
  <c r="F185"/>
  <c r="G185"/>
  <c r="I185"/>
  <c r="J185"/>
  <c r="K185"/>
  <c r="L185"/>
  <c r="M185"/>
  <c r="N185"/>
  <c r="O185"/>
  <c r="P185"/>
  <c r="R185"/>
  <c r="E177"/>
  <c r="F177"/>
  <c r="G177"/>
  <c r="I177"/>
  <c r="J177"/>
  <c r="K177"/>
  <c r="L177"/>
  <c r="M177"/>
  <c r="N177"/>
  <c r="O177"/>
  <c r="P177"/>
  <c r="Q177"/>
  <c r="R177"/>
  <c r="D177"/>
  <c r="E168"/>
  <c r="F168"/>
  <c r="I168"/>
  <c r="J168"/>
  <c r="M168"/>
  <c r="N168"/>
  <c r="O168"/>
  <c r="P168"/>
  <c r="Q168"/>
  <c r="R168"/>
  <c r="D168"/>
  <c r="E163"/>
  <c r="F163"/>
  <c r="G163"/>
  <c r="I163"/>
  <c r="J163"/>
  <c r="K163"/>
  <c r="L163"/>
  <c r="M163"/>
  <c r="N163"/>
  <c r="O163"/>
  <c r="P163"/>
  <c r="Q163"/>
  <c r="R163"/>
  <c r="D163"/>
  <c r="E157"/>
  <c r="F157"/>
  <c r="G157"/>
  <c r="I157"/>
  <c r="J157"/>
  <c r="K157"/>
  <c r="M157"/>
  <c r="N157"/>
  <c r="O157"/>
  <c r="P157"/>
  <c r="Q157"/>
  <c r="R157"/>
  <c r="D157"/>
  <c r="I142"/>
  <c r="J142"/>
  <c r="K142"/>
  <c r="L142"/>
  <c r="M142"/>
  <c r="N142"/>
  <c r="O142"/>
  <c r="P142"/>
  <c r="R142"/>
  <c r="E142"/>
  <c r="F142"/>
  <c r="G142"/>
  <c r="E135"/>
  <c r="F135"/>
  <c r="G135"/>
  <c r="I135"/>
  <c r="J135"/>
  <c r="K135"/>
  <c r="L135"/>
  <c r="M135"/>
  <c r="N135"/>
  <c r="O135"/>
  <c r="P135"/>
  <c r="R135"/>
  <c r="R11"/>
  <c r="I11"/>
  <c r="J11"/>
  <c r="K11"/>
  <c r="L11"/>
  <c r="M11"/>
  <c r="N11"/>
  <c r="O11"/>
  <c r="P11"/>
  <c r="E11"/>
  <c r="F11"/>
  <c r="H17"/>
  <c r="H125"/>
  <c r="H15"/>
  <c r="V15" s="1"/>
  <c r="X15" s="1"/>
  <c r="H13"/>
  <c r="V13" s="1"/>
  <c r="X13" s="1"/>
  <c r="H14"/>
  <c r="C12"/>
  <c r="C11" s="1"/>
  <c r="K301" i="1"/>
  <c r="D40" i="6" s="1"/>
  <c r="Q357" i="1"/>
  <c r="U357" s="1"/>
  <c r="Q358"/>
  <c r="U358" s="1"/>
  <c r="Q359"/>
  <c r="U359" s="1"/>
  <c r="Q360"/>
  <c r="U360" s="1"/>
  <c r="Q361"/>
  <c r="U361" s="1"/>
  <c r="Q362"/>
  <c r="U362" s="1"/>
  <c r="Q363"/>
  <c r="U363" s="1"/>
  <c r="Q364"/>
  <c r="U364" s="1"/>
  <c r="Q365"/>
  <c r="U365" s="1"/>
  <c r="H366"/>
  <c r="I366"/>
  <c r="J366"/>
  <c r="K366"/>
  <c r="D52" i="6" s="1"/>
  <c r="Q353" i="1"/>
  <c r="U353" s="1"/>
  <c r="Q352"/>
  <c r="U352" s="1"/>
  <c r="H354"/>
  <c r="I354"/>
  <c r="J354"/>
  <c r="K354"/>
  <c r="Q348"/>
  <c r="U348" s="1"/>
  <c r="Q349"/>
  <c r="U349" s="1"/>
  <c r="Q347"/>
  <c r="U347" s="1"/>
  <c r="H350"/>
  <c r="C51" i="6" s="1"/>
  <c r="I350" i="1"/>
  <c r="J350"/>
  <c r="K350"/>
  <c r="D51" i="6" s="1"/>
  <c r="Q344" i="1"/>
  <c r="U344" s="1"/>
  <c r="Q343"/>
  <c r="U343" s="1"/>
  <c r="H345"/>
  <c r="C50" i="6" s="1"/>
  <c r="I345" i="1"/>
  <c r="J345"/>
  <c r="K345"/>
  <c r="D50" i="6" s="1"/>
  <c r="Q340" i="1"/>
  <c r="U340" s="1"/>
  <c r="Q339"/>
  <c r="U339" s="1"/>
  <c r="Q338"/>
  <c r="U338" s="1"/>
  <c r="Q337"/>
  <c r="U337" s="1"/>
  <c r="H341"/>
  <c r="C49" i="6" s="1"/>
  <c r="I341" i="1"/>
  <c r="J341"/>
  <c r="K341"/>
  <c r="D49" i="6" s="1"/>
  <c r="Q330" i="1"/>
  <c r="U330" s="1"/>
  <c r="H331"/>
  <c r="C47" i="6" s="1"/>
  <c r="I331" i="1"/>
  <c r="J331"/>
  <c r="K331"/>
  <c r="D47" i="6" s="1"/>
  <c r="Q327" i="1"/>
  <c r="U327" s="1"/>
  <c r="Q326"/>
  <c r="U326" s="1"/>
  <c r="H328"/>
  <c r="C46" i="6" s="1"/>
  <c r="I328" i="1"/>
  <c r="J328"/>
  <c r="K328"/>
  <c r="D46" i="6" s="1"/>
  <c r="H324" i="1"/>
  <c r="C45" i="6" s="1"/>
  <c r="I324" i="1"/>
  <c r="J324"/>
  <c r="K324"/>
  <c r="D45" i="6" s="1"/>
  <c r="Q323" i="1"/>
  <c r="U323" s="1"/>
  <c r="Q322"/>
  <c r="U322" s="1"/>
  <c r="Q317"/>
  <c r="U317" s="1"/>
  <c r="Q318"/>
  <c r="U318" s="1"/>
  <c r="Q319"/>
  <c r="U319" s="1"/>
  <c r="Q316"/>
  <c r="U316" s="1"/>
  <c r="H320"/>
  <c r="I320"/>
  <c r="J320"/>
  <c r="K320"/>
  <c r="Q313"/>
  <c r="U313" s="1"/>
  <c r="H314"/>
  <c r="C43" i="6" s="1"/>
  <c r="I314" i="1"/>
  <c r="J314"/>
  <c r="K314"/>
  <c r="D43" i="6" s="1"/>
  <c r="H311" i="1"/>
  <c r="C42" i="6" s="1"/>
  <c r="I311" i="1"/>
  <c r="J311"/>
  <c r="K311"/>
  <c r="D42" i="6" s="1"/>
  <c r="Q310" i="1"/>
  <c r="U310" s="1"/>
  <c r="H308"/>
  <c r="I308"/>
  <c r="J308"/>
  <c r="K308"/>
  <c r="Q307"/>
  <c r="U307" s="1"/>
  <c r="Q306"/>
  <c r="U306" s="1"/>
  <c r="Q303"/>
  <c r="U303" s="1"/>
  <c r="H304"/>
  <c r="C41" i="6" s="1"/>
  <c r="I304" i="1"/>
  <c r="J304"/>
  <c r="K304"/>
  <c r="D41" i="6" s="1"/>
  <c r="Q300" i="1"/>
  <c r="U300" s="1"/>
  <c r="Q299"/>
  <c r="U299" s="1"/>
  <c r="H301"/>
  <c r="C40" i="6" s="1"/>
  <c r="I301" i="1"/>
  <c r="J301"/>
  <c r="Q296"/>
  <c r="U296" s="1"/>
  <c r="H297"/>
  <c r="C39" i="6" s="1"/>
  <c r="I297" i="1"/>
  <c r="J297"/>
  <c r="K297"/>
  <c r="D39" i="6" s="1"/>
  <c r="H294" i="1"/>
  <c r="C38" i="6" s="1"/>
  <c r="I294" i="1"/>
  <c r="J294"/>
  <c r="K294"/>
  <c r="D38" i="6" s="1"/>
  <c r="Q293" i="1"/>
  <c r="U293" s="1"/>
  <c r="H291"/>
  <c r="C37" i="6" s="1"/>
  <c r="I291" i="1"/>
  <c r="J291"/>
  <c r="K291"/>
  <c r="D37" i="6" s="1"/>
  <c r="Q290" i="1"/>
  <c r="U290" s="1"/>
  <c r="Q285"/>
  <c r="U285" s="1"/>
  <c r="Q286"/>
  <c r="U286" s="1"/>
  <c r="Q287"/>
  <c r="U287" s="1"/>
  <c r="Q284"/>
  <c r="U284" s="1"/>
  <c r="H288"/>
  <c r="I288"/>
  <c r="J288"/>
  <c r="K288"/>
  <c r="Q281"/>
  <c r="U281" s="1"/>
  <c r="H282"/>
  <c r="C36" i="6" s="1"/>
  <c r="I282" i="1"/>
  <c r="J282"/>
  <c r="K282"/>
  <c r="D36" i="6" s="1"/>
  <c r="Q278" i="1"/>
  <c r="U278" s="1"/>
  <c r="H279"/>
  <c r="C35" i="6" s="1"/>
  <c r="I279" i="1"/>
  <c r="J279"/>
  <c r="K279"/>
  <c r="D35" i="6" s="1"/>
  <c r="Q275" i="1"/>
  <c r="U275" s="1"/>
  <c r="Q274"/>
  <c r="U274" s="1"/>
  <c r="H276"/>
  <c r="C34" i="6" s="1"/>
  <c r="I276" i="1"/>
  <c r="J276"/>
  <c r="K276"/>
  <c r="D34" i="6" s="1"/>
  <c r="Q268" i="1"/>
  <c r="U268" s="1"/>
  <c r="L266"/>
  <c r="M32" i="6" s="1"/>
  <c r="N32" s="1"/>
  <c r="Q265" i="1"/>
  <c r="U265" s="1"/>
  <c r="H266"/>
  <c r="C32" i="6" s="1"/>
  <c r="I266" i="1"/>
  <c r="J266"/>
  <c r="K266"/>
  <c r="D32" i="6" s="1"/>
  <c r="Q259" i="1"/>
  <c r="U259" s="1"/>
  <c r="Q260"/>
  <c r="U260" s="1"/>
  <c r="Q261"/>
  <c r="U261" s="1"/>
  <c r="Q262"/>
  <c r="U262" s="1"/>
  <c r="Q258"/>
  <c r="U258" s="1"/>
  <c r="H263"/>
  <c r="C31" i="6" s="1"/>
  <c r="I263" i="1"/>
  <c r="J263"/>
  <c r="K263"/>
  <c r="D31" i="6" s="1"/>
  <c r="Q255" i="1"/>
  <c r="U255" s="1"/>
  <c r="Q254"/>
  <c r="U254" s="1"/>
  <c r="H256"/>
  <c r="C30" i="6" s="1"/>
  <c r="I256" i="1"/>
  <c r="J256"/>
  <c r="K256"/>
  <c r="D30" i="6" s="1"/>
  <c r="Q251" i="1"/>
  <c r="U251" s="1"/>
  <c r="H252"/>
  <c r="C29" i="6" s="1"/>
  <c r="I252" i="1"/>
  <c r="J252"/>
  <c r="K252"/>
  <c r="D29" i="6" s="1"/>
  <c r="Q248" i="1"/>
  <c r="U248" s="1"/>
  <c r="Q247"/>
  <c r="U247" s="1"/>
  <c r="H249"/>
  <c r="C28" i="6" s="1"/>
  <c r="I249" i="1"/>
  <c r="J249"/>
  <c r="K249"/>
  <c r="D28" i="6" s="1"/>
  <c r="Q244" i="1"/>
  <c r="U244" s="1"/>
  <c r="Q243"/>
  <c r="U243" s="1"/>
  <c r="H245"/>
  <c r="C27" i="6" s="1"/>
  <c r="I245" i="1"/>
  <c r="J245"/>
  <c r="K245"/>
  <c r="D27" i="6" s="1"/>
  <c r="Q240" i="1"/>
  <c r="U240" s="1"/>
  <c r="H241"/>
  <c r="C26" i="6" s="1"/>
  <c r="I241" i="1"/>
  <c r="J241"/>
  <c r="K241"/>
  <c r="D26" i="6" s="1"/>
  <c r="Q237" i="1"/>
  <c r="U237" s="1"/>
  <c r="Q236"/>
  <c r="U236" s="1"/>
  <c r="H238"/>
  <c r="C25" i="6" s="1"/>
  <c r="I238" i="1"/>
  <c r="J238"/>
  <c r="K238"/>
  <c r="D25" i="6" s="1"/>
  <c r="H234" i="1"/>
  <c r="C62" i="6" s="1"/>
  <c r="C53" s="1"/>
  <c r="I234" i="1"/>
  <c r="J234"/>
  <c r="K234"/>
  <c r="D62" i="6" s="1"/>
  <c r="D53" s="1"/>
  <c r="Q233" i="1"/>
  <c r="U233" s="1"/>
  <c r="K231"/>
  <c r="D24" i="6" s="1"/>
  <c r="J231" i="1"/>
  <c r="I231"/>
  <c r="H231"/>
  <c r="C24" i="6" s="1"/>
  <c r="L231" i="1"/>
  <c r="M24" i="6" s="1"/>
  <c r="N24" s="1"/>
  <c r="Q230" i="1"/>
  <c r="U230" s="1"/>
  <c r="K228"/>
  <c r="H228"/>
  <c r="I228"/>
  <c r="J228"/>
  <c r="Q222"/>
  <c r="U222" s="1"/>
  <c r="Q223"/>
  <c r="U223" s="1"/>
  <c r="Q224"/>
  <c r="U224" s="1"/>
  <c r="Q225"/>
  <c r="U225" s="1"/>
  <c r="Q226"/>
  <c r="U226" s="1"/>
  <c r="Q227"/>
  <c r="U227" s="1"/>
  <c r="Q221"/>
  <c r="U221" s="1"/>
  <c r="H219"/>
  <c r="C22" i="6" s="1"/>
  <c r="I219" i="1"/>
  <c r="Q219" s="1"/>
  <c r="U219" s="1"/>
  <c r="J219"/>
  <c r="K219"/>
  <c r="D22" i="6" s="1"/>
  <c r="Q218" i="1"/>
  <c r="U218" s="1"/>
  <c r="Q217"/>
  <c r="U217" s="1"/>
  <c r="H215"/>
  <c r="C21" i="6" s="1"/>
  <c r="I215" i="1"/>
  <c r="J215"/>
  <c r="K215"/>
  <c r="D21" i="6" s="1"/>
  <c r="Q214" i="1"/>
  <c r="U214" s="1"/>
  <c r="H212"/>
  <c r="C20" i="6" s="1"/>
  <c r="I212" i="1"/>
  <c r="J212"/>
  <c r="K212"/>
  <c r="D20" i="6" s="1"/>
  <c r="Q211" i="1"/>
  <c r="U211" s="1"/>
  <c r="H208"/>
  <c r="C19" i="6" s="1"/>
  <c r="I208" i="1"/>
  <c r="J208"/>
  <c r="K208"/>
  <c r="D19" i="6" s="1"/>
  <c r="Q207" i="1"/>
  <c r="U207" s="1"/>
  <c r="H205"/>
  <c r="C18" i="6" s="1"/>
  <c r="I205" i="1"/>
  <c r="Q205" s="1"/>
  <c r="U205" s="1"/>
  <c r="J205"/>
  <c r="K205"/>
  <c r="D18" i="6" s="1"/>
  <c r="Q204" i="1"/>
  <c r="U204" s="1"/>
  <c r="Q203"/>
  <c r="U203" s="1"/>
  <c r="H201"/>
  <c r="C17" i="6" s="1"/>
  <c r="I201" i="1"/>
  <c r="J201"/>
  <c r="K201"/>
  <c r="Q192"/>
  <c r="U192" s="1"/>
  <c r="Q193"/>
  <c r="U193" s="1"/>
  <c r="Q194"/>
  <c r="U194" s="1"/>
  <c r="Q195"/>
  <c r="U195" s="1"/>
  <c r="Q196"/>
  <c r="U196" s="1"/>
  <c r="Q197"/>
  <c r="U197" s="1"/>
  <c r="Q198"/>
  <c r="U198" s="1"/>
  <c r="Q199"/>
  <c r="U199" s="1"/>
  <c r="Q200"/>
  <c r="U200" s="1"/>
  <c r="Q191"/>
  <c r="U191" s="1"/>
  <c r="Q190"/>
  <c r="U190" s="1"/>
  <c r="Q189"/>
  <c r="U189" s="1"/>
  <c r="Q182"/>
  <c r="U182" s="1"/>
  <c r="Q183"/>
  <c r="U183" s="1"/>
  <c r="Q184"/>
  <c r="U184" s="1"/>
  <c r="Q185"/>
  <c r="U185" s="1"/>
  <c r="Q186"/>
  <c r="U186" s="1"/>
  <c r="Q181"/>
  <c r="U181" s="1"/>
  <c r="Q178"/>
  <c r="U178" s="1"/>
  <c r="H187"/>
  <c r="C16" i="6" s="1"/>
  <c r="I187" i="1"/>
  <c r="Q187" s="1"/>
  <c r="U187" s="1"/>
  <c r="J187"/>
  <c r="K187"/>
  <c r="D16" i="6" s="1"/>
  <c r="Q173" i="1"/>
  <c r="U173" s="1"/>
  <c r="Q174"/>
  <c r="U174" s="1"/>
  <c r="Q175"/>
  <c r="U175" s="1"/>
  <c r="Q176"/>
  <c r="U176" s="1"/>
  <c r="Q177"/>
  <c r="U177" s="1"/>
  <c r="Q172"/>
  <c r="U172" s="1"/>
  <c r="I179"/>
  <c r="H179"/>
  <c r="C15" i="6" s="1"/>
  <c r="J179" i="1"/>
  <c r="K179"/>
  <c r="Q168"/>
  <c r="U168" s="1"/>
  <c r="Q169"/>
  <c r="U169" s="1"/>
  <c r="Q167"/>
  <c r="U167" s="1"/>
  <c r="H170"/>
  <c r="I170"/>
  <c r="Q170" s="1"/>
  <c r="U170" s="1"/>
  <c r="J170"/>
  <c r="K170"/>
  <c r="H165"/>
  <c r="C14" i="6" s="1"/>
  <c r="I165" i="1"/>
  <c r="J165"/>
  <c r="K165"/>
  <c r="Q162"/>
  <c r="U162" s="1"/>
  <c r="Q163"/>
  <c r="U163" s="1"/>
  <c r="Q164"/>
  <c r="U164" s="1"/>
  <c r="Q161"/>
  <c r="U161" s="1"/>
  <c r="K159"/>
  <c r="J159"/>
  <c r="I159"/>
  <c r="H159"/>
  <c r="C13" i="6" s="1"/>
  <c r="Q158" i="1"/>
  <c r="U158" s="1"/>
  <c r="Q157"/>
  <c r="U157" s="1"/>
  <c r="Q156"/>
  <c r="U156" s="1"/>
  <c r="Q155"/>
  <c r="U155" s="1"/>
  <c r="Q154"/>
  <c r="U154" s="1"/>
  <c r="Q153"/>
  <c r="U153" s="1"/>
  <c r="Q152"/>
  <c r="U152" s="1"/>
  <c r="Q149"/>
  <c r="U149" s="1"/>
  <c r="Q148"/>
  <c r="U148" s="1"/>
  <c r="Q147"/>
  <c r="U147" s="1"/>
  <c r="Q146"/>
  <c r="U146" s="1"/>
  <c r="K144"/>
  <c r="H144"/>
  <c r="C12" i="6" s="1"/>
  <c r="I144" i="1"/>
  <c r="Q144" s="1"/>
  <c r="U144" s="1"/>
  <c r="J144"/>
  <c r="K137"/>
  <c r="J137"/>
  <c r="I137"/>
  <c r="Q137" s="1"/>
  <c r="U137" s="1"/>
  <c r="H137"/>
  <c r="Q143"/>
  <c r="U143" s="1"/>
  <c r="Q139"/>
  <c r="U139" s="1"/>
  <c r="Q16"/>
  <c r="U16" s="1"/>
  <c r="Q17"/>
  <c r="U17" s="1"/>
  <c r="Q18"/>
  <c r="U18" s="1"/>
  <c r="Q19"/>
  <c r="U19" s="1"/>
  <c r="Q20"/>
  <c r="U20" s="1"/>
  <c r="Q21"/>
  <c r="U21" s="1"/>
  <c r="Q22"/>
  <c r="U22" s="1"/>
  <c r="Q23"/>
  <c r="U23" s="1"/>
  <c r="Q24"/>
  <c r="U24" s="1"/>
  <c r="Q25"/>
  <c r="U25" s="1"/>
  <c r="Q26"/>
  <c r="U26" s="1"/>
  <c r="Q27"/>
  <c r="U27" s="1"/>
  <c r="Q28"/>
  <c r="U28" s="1"/>
  <c r="Q29"/>
  <c r="U29" s="1"/>
  <c r="Q30"/>
  <c r="U30" s="1"/>
  <c r="Q31"/>
  <c r="U31" s="1"/>
  <c r="Q32"/>
  <c r="U32" s="1"/>
  <c r="Q33"/>
  <c r="U33" s="1"/>
  <c r="Q34"/>
  <c r="U34" s="1"/>
  <c r="Q35"/>
  <c r="U35" s="1"/>
  <c r="Q36"/>
  <c r="U36" s="1"/>
  <c r="Q37"/>
  <c r="U37" s="1"/>
  <c r="Q38"/>
  <c r="U38" s="1"/>
  <c r="Q39"/>
  <c r="U39" s="1"/>
  <c r="Q40"/>
  <c r="U40" s="1"/>
  <c r="Q41"/>
  <c r="U41" s="1"/>
  <c r="Q43"/>
  <c r="U43" s="1"/>
  <c r="Q44"/>
  <c r="U44" s="1"/>
  <c r="U45"/>
  <c r="Q46"/>
  <c r="U46" s="1"/>
  <c r="U47"/>
  <c r="Q48"/>
  <c r="U48" s="1"/>
  <c r="Q49"/>
  <c r="U49" s="1"/>
  <c r="Q50"/>
  <c r="U50" s="1"/>
  <c r="Q51"/>
  <c r="U51" s="1"/>
  <c r="Q52"/>
  <c r="U52" s="1"/>
  <c r="Q53"/>
  <c r="U53" s="1"/>
  <c r="Q54"/>
  <c r="U54" s="1"/>
  <c r="Q55"/>
  <c r="U55" s="1"/>
  <c r="Q56"/>
  <c r="U56" s="1"/>
  <c r="Q57"/>
  <c r="U57" s="1"/>
  <c r="Q58"/>
  <c r="U58" s="1"/>
  <c r="Q59"/>
  <c r="U59" s="1"/>
  <c r="Q60"/>
  <c r="U60" s="1"/>
  <c r="Q61"/>
  <c r="U61" s="1"/>
  <c r="Q62"/>
  <c r="U62" s="1"/>
  <c r="Q63"/>
  <c r="U63" s="1"/>
  <c r="Q64"/>
  <c r="U64" s="1"/>
  <c r="Q65"/>
  <c r="U65" s="1"/>
  <c r="Q66"/>
  <c r="U66" s="1"/>
  <c r="Q67"/>
  <c r="U67" s="1"/>
  <c r="Q68"/>
  <c r="U68" s="1"/>
  <c r="Q69"/>
  <c r="U69" s="1"/>
  <c r="Q70"/>
  <c r="U70" s="1"/>
  <c r="Q71"/>
  <c r="U71" s="1"/>
  <c r="Q72"/>
  <c r="U72" s="1"/>
  <c r="Q73"/>
  <c r="U73" s="1"/>
  <c r="Q74"/>
  <c r="U74" s="1"/>
  <c r="Q75"/>
  <c r="U75" s="1"/>
  <c r="Q76"/>
  <c r="U76" s="1"/>
  <c r="Q77"/>
  <c r="U77" s="1"/>
  <c r="Q78"/>
  <c r="U78" s="1"/>
  <c r="Q79"/>
  <c r="U79" s="1"/>
  <c r="Q80"/>
  <c r="U80" s="1"/>
  <c r="Q81"/>
  <c r="U81" s="1"/>
  <c r="Q82"/>
  <c r="U82" s="1"/>
  <c r="Q83"/>
  <c r="U83" s="1"/>
  <c r="Q84"/>
  <c r="U84" s="1"/>
  <c r="Q85"/>
  <c r="U85" s="1"/>
  <c r="Q86"/>
  <c r="U86" s="1"/>
  <c r="Q87"/>
  <c r="U87" s="1"/>
  <c r="Q88"/>
  <c r="U88" s="1"/>
  <c r="Q89"/>
  <c r="U89" s="1"/>
  <c r="Q90"/>
  <c r="U90" s="1"/>
  <c r="Q91"/>
  <c r="U91" s="1"/>
  <c r="Q92"/>
  <c r="U92" s="1"/>
  <c r="Q93"/>
  <c r="U93" s="1"/>
  <c r="Q94"/>
  <c r="U94" s="1"/>
  <c r="Q95"/>
  <c r="U95" s="1"/>
  <c r="Q96"/>
  <c r="U96" s="1"/>
  <c r="Q97"/>
  <c r="U97" s="1"/>
  <c r="Q98"/>
  <c r="U98" s="1"/>
  <c r="Q99"/>
  <c r="U99" s="1"/>
  <c r="Q103"/>
  <c r="U103" s="1"/>
  <c r="Q110"/>
  <c r="U110" s="1"/>
  <c r="Q111"/>
  <c r="U111" s="1"/>
  <c r="Q112"/>
  <c r="U112" s="1"/>
  <c r="Q113"/>
  <c r="U113" s="1"/>
  <c r="Q114"/>
  <c r="U114" s="1"/>
  <c r="Q115"/>
  <c r="U115" s="1"/>
  <c r="Q116"/>
  <c r="U116" s="1"/>
  <c r="Q117"/>
  <c r="U117" s="1"/>
  <c r="Q118"/>
  <c r="U118" s="1"/>
  <c r="Q119"/>
  <c r="U119" s="1"/>
  <c r="Q120"/>
  <c r="U120" s="1"/>
  <c r="Q121"/>
  <c r="U121" s="1"/>
  <c r="Q122"/>
  <c r="U122" s="1"/>
  <c r="Q123"/>
  <c r="U123" s="1"/>
  <c r="Q124"/>
  <c r="U124" s="1"/>
  <c r="Q125"/>
  <c r="U125" s="1"/>
  <c r="Q126"/>
  <c r="U126" s="1"/>
  <c r="Q127"/>
  <c r="U127" s="1"/>
  <c r="Q128"/>
  <c r="U128" s="1"/>
  <c r="Q129"/>
  <c r="U129" s="1"/>
  <c r="Q130"/>
  <c r="U130" s="1"/>
  <c r="Q131"/>
  <c r="U131" s="1"/>
  <c r="Q132"/>
  <c r="U132" s="1"/>
  <c r="Q133"/>
  <c r="U133" s="1"/>
  <c r="Q134"/>
  <c r="U134" s="1"/>
  <c r="Q135"/>
  <c r="U135" s="1"/>
  <c r="Q136"/>
  <c r="U136" s="1"/>
  <c r="Q15"/>
  <c r="U15" s="1"/>
  <c r="Q140"/>
  <c r="U140" s="1"/>
  <c r="Q141"/>
  <c r="U141" s="1"/>
  <c r="Q142"/>
  <c r="U142" s="1"/>
  <c r="C354" i="5"/>
  <c r="C355"/>
  <c r="C356"/>
  <c r="C357"/>
  <c r="C358"/>
  <c r="C359"/>
  <c r="C360"/>
  <c r="C361"/>
  <c r="C362"/>
  <c r="C353"/>
  <c r="C350"/>
  <c r="C349"/>
  <c r="C345"/>
  <c r="C346"/>
  <c r="C344"/>
  <c r="C341"/>
  <c r="C340"/>
  <c r="C335"/>
  <c r="C336"/>
  <c r="C337"/>
  <c r="C334"/>
  <c r="C327"/>
  <c r="C324"/>
  <c r="C323"/>
  <c r="C320"/>
  <c r="C319"/>
  <c r="C314"/>
  <c r="C315"/>
  <c r="C316"/>
  <c r="C313"/>
  <c r="C310"/>
  <c r="C307"/>
  <c r="C304"/>
  <c r="C303"/>
  <c r="C300"/>
  <c r="C297"/>
  <c r="C296"/>
  <c r="C293"/>
  <c r="C290"/>
  <c r="C287"/>
  <c r="C282"/>
  <c r="C283"/>
  <c r="C284"/>
  <c r="C281"/>
  <c r="C278"/>
  <c r="C275"/>
  <c r="C272"/>
  <c r="C262"/>
  <c r="C256"/>
  <c r="C257"/>
  <c r="C258"/>
  <c r="C259"/>
  <c r="C255"/>
  <c r="C252"/>
  <c r="C251"/>
  <c r="C248"/>
  <c r="C245"/>
  <c r="C244"/>
  <c r="C241"/>
  <c r="C240"/>
  <c r="C237"/>
  <c r="C234"/>
  <c r="C233"/>
  <c r="C230"/>
  <c r="C227"/>
  <c r="C219"/>
  <c r="C220"/>
  <c r="C221"/>
  <c r="C222"/>
  <c r="C223"/>
  <c r="C224"/>
  <c r="C218"/>
  <c r="C214"/>
  <c r="C215"/>
  <c r="C211"/>
  <c r="C208"/>
  <c r="C207"/>
  <c r="C204"/>
  <c r="C201"/>
  <c r="C200"/>
  <c r="C187"/>
  <c r="C188"/>
  <c r="C189"/>
  <c r="C190"/>
  <c r="C191"/>
  <c r="C192"/>
  <c r="C193"/>
  <c r="C194"/>
  <c r="C195"/>
  <c r="C196"/>
  <c r="C197"/>
  <c r="C186"/>
  <c r="C179"/>
  <c r="C180"/>
  <c r="C181"/>
  <c r="C182"/>
  <c r="C183"/>
  <c r="C178"/>
  <c r="C170"/>
  <c r="C171"/>
  <c r="C172"/>
  <c r="C173"/>
  <c r="C174"/>
  <c r="C165"/>
  <c r="C166"/>
  <c r="C164"/>
  <c r="C157"/>
  <c r="C160"/>
  <c r="C158"/>
  <c r="C144"/>
  <c r="C145"/>
  <c r="C146"/>
  <c r="C148"/>
  <c r="C149"/>
  <c r="C150"/>
  <c r="C151"/>
  <c r="C152"/>
  <c r="C153"/>
  <c r="C154"/>
  <c r="C155"/>
  <c r="C143"/>
  <c r="H140"/>
  <c r="V140" s="1"/>
  <c r="H16"/>
  <c r="H18"/>
  <c r="H19"/>
  <c r="H20"/>
  <c r="H22"/>
  <c r="H23"/>
  <c r="H24"/>
  <c r="H25"/>
  <c r="H26"/>
  <c r="H27"/>
  <c r="H28"/>
  <c r="H29"/>
  <c r="H30"/>
  <c r="H31"/>
  <c r="H32"/>
  <c r="H33"/>
  <c r="H34"/>
  <c r="H35"/>
  <c r="H36"/>
  <c r="H37"/>
  <c r="H38"/>
  <c r="H40"/>
  <c r="X41"/>
  <c r="X42"/>
  <c r="H43"/>
  <c r="H44"/>
  <c r="H45"/>
  <c r="H46"/>
  <c r="H47"/>
  <c r="H48"/>
  <c r="H49"/>
  <c r="H50"/>
  <c r="H51"/>
  <c r="H52"/>
  <c r="H54"/>
  <c r="H55"/>
  <c r="H56"/>
  <c r="H58"/>
  <c r="H59"/>
  <c r="H60"/>
  <c r="H61"/>
  <c r="H62"/>
  <c r="H63"/>
  <c r="H64"/>
  <c r="H65"/>
  <c r="H66"/>
  <c r="H67"/>
  <c r="H68"/>
  <c r="H69"/>
  <c r="H70"/>
  <c r="H71"/>
  <c r="H72"/>
  <c r="H73"/>
  <c r="H74"/>
  <c r="H75"/>
  <c r="H76"/>
  <c r="H77"/>
  <c r="H78"/>
  <c r="H79"/>
  <c r="H80"/>
  <c r="H81"/>
  <c r="H82"/>
  <c r="H83"/>
  <c r="H84"/>
  <c r="H85"/>
  <c r="H86"/>
  <c r="H87"/>
  <c r="H88"/>
  <c r="H89"/>
  <c r="H90"/>
  <c r="H91"/>
  <c r="H92"/>
  <c r="H93"/>
  <c r="H94"/>
  <c r="H95"/>
  <c r="H96"/>
  <c r="H105"/>
  <c r="H106"/>
  <c r="H107"/>
  <c r="H108"/>
  <c r="H109"/>
  <c r="H110"/>
  <c r="H111"/>
  <c r="H112"/>
  <c r="H113"/>
  <c r="H114"/>
  <c r="H115"/>
  <c r="H116"/>
  <c r="H117"/>
  <c r="H118"/>
  <c r="H119"/>
  <c r="N52" i="6"/>
  <c r="L354" i="1"/>
  <c r="L350"/>
  <c r="M51" i="6" s="1"/>
  <c r="N51" s="1"/>
  <c r="L345" i="1"/>
  <c r="M50" i="6" s="1"/>
  <c r="N50" s="1"/>
  <c r="L341" i="1"/>
  <c r="M49" i="6" s="1"/>
  <c r="N49" s="1"/>
  <c r="L331" i="1"/>
  <c r="M47" i="6" s="1"/>
  <c r="N47" s="1"/>
  <c r="L328" i="1"/>
  <c r="M46" i="6" s="1"/>
  <c r="N46" s="1"/>
  <c r="L324" i="1"/>
  <c r="L320"/>
  <c r="L314"/>
  <c r="M43" i="6" s="1"/>
  <c r="N43" s="1"/>
  <c r="L311" i="1"/>
  <c r="M42" i="6" s="1"/>
  <c r="N42" s="1"/>
  <c r="L308" i="1"/>
  <c r="L304"/>
  <c r="L301"/>
  <c r="M40" i="6" s="1"/>
  <c r="N40" s="1"/>
  <c r="L297" i="1"/>
  <c r="M39" i="6" s="1"/>
  <c r="N39" s="1"/>
  <c r="L294" i="1"/>
  <c r="M38" i="6" s="1"/>
  <c r="N38" s="1"/>
  <c r="L291" i="1"/>
  <c r="M37" i="6" s="1"/>
  <c r="N37" s="1"/>
  <c r="L288" i="1"/>
  <c r="L282"/>
  <c r="M36" i="6" s="1"/>
  <c r="N36" s="1"/>
  <c r="L276" i="1"/>
  <c r="M34" i="6" s="1"/>
  <c r="N34" s="1"/>
  <c r="L263" i="1"/>
  <c r="N31" i="6" s="1"/>
  <c r="L256" i="1"/>
  <c r="M30" i="6" s="1"/>
  <c r="N30" s="1"/>
  <c r="L252" i="1"/>
  <c r="L234"/>
  <c r="L215"/>
  <c r="M21" i="6" s="1"/>
  <c r="N21" s="1"/>
  <c r="L208" i="1"/>
  <c r="C199" i="5"/>
  <c r="C177"/>
  <c r="C318"/>
  <c r="C163"/>
  <c r="C302"/>
  <c r="C213"/>
  <c r="Q159" i="1"/>
  <c r="U159" s="1"/>
  <c r="H97" i="5"/>
  <c r="Q165" i="1"/>
  <c r="U165" s="1"/>
  <c r="L13" l="1"/>
  <c r="L12"/>
  <c r="Q288"/>
  <c r="U288" s="1"/>
  <c r="C236" i="5"/>
  <c r="Q279" i="1"/>
  <c r="U279" s="1"/>
  <c r="D185" i="5"/>
  <c r="C11" i="6"/>
  <c r="H10" i="1"/>
  <c r="C8" i="6" s="1"/>
  <c r="Q249" i="1"/>
  <c r="U249" s="1"/>
  <c r="C306" i="5"/>
  <c r="V326"/>
  <c r="V97"/>
  <c r="X97" s="1"/>
  <c r="V119"/>
  <c r="X119" s="1"/>
  <c r="V117"/>
  <c r="X117" s="1"/>
  <c r="V115"/>
  <c r="X115" s="1"/>
  <c r="V113"/>
  <c r="X113" s="1"/>
  <c r="V111"/>
  <c r="X111" s="1"/>
  <c r="V109"/>
  <c r="X109" s="1"/>
  <c r="V107"/>
  <c r="X107" s="1"/>
  <c r="V105"/>
  <c r="X105" s="1"/>
  <c r="V95"/>
  <c r="X95" s="1"/>
  <c r="V93"/>
  <c r="X93" s="1"/>
  <c r="V91"/>
  <c r="X91" s="1"/>
  <c r="V89"/>
  <c r="X89" s="1"/>
  <c r="V87"/>
  <c r="X87" s="1"/>
  <c r="V85"/>
  <c r="X85" s="1"/>
  <c r="V83"/>
  <c r="X83" s="1"/>
  <c r="V81"/>
  <c r="X81" s="1"/>
  <c r="V79"/>
  <c r="X79" s="1"/>
  <c r="V77"/>
  <c r="X77" s="1"/>
  <c r="V75"/>
  <c r="X75" s="1"/>
  <c r="V73"/>
  <c r="X73" s="1"/>
  <c r="V71"/>
  <c r="X71" s="1"/>
  <c r="V69"/>
  <c r="X69" s="1"/>
  <c r="V67"/>
  <c r="X67" s="1"/>
  <c r="V65"/>
  <c r="X65" s="1"/>
  <c r="V63"/>
  <c r="X63" s="1"/>
  <c r="V61"/>
  <c r="X61" s="1"/>
  <c r="V59"/>
  <c r="X59" s="1"/>
  <c r="V56"/>
  <c r="X56" s="1"/>
  <c r="V54"/>
  <c r="X54" s="1"/>
  <c r="V51"/>
  <c r="X51" s="1"/>
  <c r="V49"/>
  <c r="X49" s="1"/>
  <c r="V47"/>
  <c r="X47" s="1"/>
  <c r="V45"/>
  <c r="X45" s="1"/>
  <c r="V43"/>
  <c r="X43" s="1"/>
  <c r="V38"/>
  <c r="X38" s="1"/>
  <c r="V36"/>
  <c r="X36" s="1"/>
  <c r="V34"/>
  <c r="X34" s="1"/>
  <c r="V32"/>
  <c r="X32" s="1"/>
  <c r="V30"/>
  <c r="X30" s="1"/>
  <c r="V28"/>
  <c r="X28" s="1"/>
  <c r="V26"/>
  <c r="X26" s="1"/>
  <c r="V24"/>
  <c r="X24" s="1"/>
  <c r="V22"/>
  <c r="X22" s="1"/>
  <c r="V20"/>
  <c r="X20" s="1"/>
  <c r="V18"/>
  <c r="X18" s="1"/>
  <c r="V14"/>
  <c r="X14" s="1"/>
  <c r="V17"/>
  <c r="X17" s="1"/>
  <c r="V98"/>
  <c r="X98" s="1"/>
  <c r="V103"/>
  <c r="X103" s="1"/>
  <c r="V104"/>
  <c r="X104" s="1"/>
  <c r="V118"/>
  <c r="X118" s="1"/>
  <c r="V116"/>
  <c r="X116" s="1"/>
  <c r="V114"/>
  <c r="X114" s="1"/>
  <c r="V112"/>
  <c r="X112" s="1"/>
  <c r="V110"/>
  <c r="X110" s="1"/>
  <c r="V108"/>
  <c r="X108" s="1"/>
  <c r="V106"/>
  <c r="X106" s="1"/>
  <c r="V96"/>
  <c r="X96" s="1"/>
  <c r="V94"/>
  <c r="X94" s="1"/>
  <c r="V92"/>
  <c r="X92" s="1"/>
  <c r="V90"/>
  <c r="X90" s="1"/>
  <c r="V88"/>
  <c r="X88" s="1"/>
  <c r="V86"/>
  <c r="X86" s="1"/>
  <c r="V84"/>
  <c r="X84" s="1"/>
  <c r="V82"/>
  <c r="X82" s="1"/>
  <c r="V80"/>
  <c r="X80" s="1"/>
  <c r="V78"/>
  <c r="X78" s="1"/>
  <c r="V76"/>
  <c r="X76" s="1"/>
  <c r="V74"/>
  <c r="X74" s="1"/>
  <c r="V72"/>
  <c r="X72" s="1"/>
  <c r="V70"/>
  <c r="X70" s="1"/>
  <c r="V68"/>
  <c r="X68" s="1"/>
  <c r="V66"/>
  <c r="X66" s="1"/>
  <c r="V64"/>
  <c r="X64" s="1"/>
  <c r="V62"/>
  <c r="X62" s="1"/>
  <c r="V60"/>
  <c r="X60" s="1"/>
  <c r="V58"/>
  <c r="X58" s="1"/>
  <c r="V55"/>
  <c r="X55" s="1"/>
  <c r="V52"/>
  <c r="X52" s="1"/>
  <c r="V50"/>
  <c r="X50" s="1"/>
  <c r="V48"/>
  <c r="X48" s="1"/>
  <c r="V46"/>
  <c r="X46" s="1"/>
  <c r="V44"/>
  <c r="X44" s="1"/>
  <c r="V40"/>
  <c r="X40" s="1"/>
  <c r="V37"/>
  <c r="X37" s="1"/>
  <c r="V35"/>
  <c r="X35" s="1"/>
  <c r="V33"/>
  <c r="X33" s="1"/>
  <c r="V31"/>
  <c r="X31" s="1"/>
  <c r="V29"/>
  <c r="X29" s="1"/>
  <c r="V27"/>
  <c r="X27" s="1"/>
  <c r="V25"/>
  <c r="X25" s="1"/>
  <c r="V23"/>
  <c r="X23" s="1"/>
  <c r="V21"/>
  <c r="X21" s="1"/>
  <c r="V19"/>
  <c r="X19" s="1"/>
  <c r="V16"/>
  <c r="X16" s="1"/>
  <c r="V125"/>
  <c r="X125" s="1"/>
  <c r="V99"/>
  <c r="X99" s="1"/>
  <c r="V101"/>
  <c r="X101" s="1"/>
  <c r="V102"/>
  <c r="X102" s="1"/>
  <c r="C274"/>
  <c r="Q241" i="1"/>
  <c r="U241" s="1"/>
  <c r="C226" i="5"/>
  <c r="C261"/>
  <c r="Q266" i="1"/>
  <c r="U266" s="1"/>
  <c r="Q308"/>
  <c r="U308" s="1"/>
  <c r="C352" i="5"/>
  <c r="K10" i="1"/>
  <c r="D8" i="6" s="1"/>
  <c r="J10" i="1"/>
  <c r="Q291"/>
  <c r="U291" s="1"/>
  <c r="Q208"/>
  <c r="U208" s="1"/>
  <c r="C203" i="5"/>
  <c r="X326"/>
  <c r="X140"/>
  <c r="X175"/>
  <c r="X267"/>
  <c r="X137"/>
  <c r="X266"/>
  <c r="X268"/>
  <c r="C52" i="6"/>
  <c r="C289" i="5"/>
  <c r="M19" i="6"/>
  <c r="N19" s="1"/>
  <c r="C247" i="5"/>
  <c r="M29" i="6"/>
  <c r="N29" s="1"/>
  <c r="Q324" i="1"/>
  <c r="U324" s="1"/>
  <c r="N45" i="6"/>
  <c r="C299" i="5"/>
  <c r="M41" i="6"/>
  <c r="N41" s="1"/>
  <c r="C312" i="5"/>
  <c r="M44" i="6"/>
  <c r="C295" i="5"/>
  <c r="Q354" i="1"/>
  <c r="U354" s="1"/>
  <c r="C322" i="5"/>
  <c r="Q234" i="1"/>
  <c r="U234" s="1"/>
  <c r="C286" i="5"/>
  <c r="C229"/>
  <c r="Q282" i="1"/>
  <c r="U282" s="1"/>
  <c r="C277" i="5"/>
  <c r="Q215" i="1"/>
  <c r="U215" s="1"/>
  <c r="Q252"/>
  <c r="U252" s="1"/>
  <c r="C280" i="5"/>
  <c r="O65" i="6"/>
  <c r="Q345" i="1"/>
  <c r="U345" s="1"/>
  <c r="H143" i="5"/>
  <c r="H154"/>
  <c r="V154" s="1"/>
  <c r="H152"/>
  <c r="V152" s="1"/>
  <c r="H150"/>
  <c r="V150" s="1"/>
  <c r="H145"/>
  <c r="V145" s="1"/>
  <c r="H158"/>
  <c r="V158" s="1"/>
  <c r="V159"/>
  <c r="H164"/>
  <c r="V164" s="1"/>
  <c r="H165"/>
  <c r="V165" s="1"/>
  <c r="H173"/>
  <c r="V173" s="1"/>
  <c r="L171"/>
  <c r="H183"/>
  <c r="V183" s="1"/>
  <c r="H181"/>
  <c r="V181" s="1"/>
  <c r="H179"/>
  <c r="V179" s="1"/>
  <c r="H197"/>
  <c r="V197" s="1"/>
  <c r="H195"/>
  <c r="V195" s="1"/>
  <c r="H193"/>
  <c r="V193" s="1"/>
  <c r="H191"/>
  <c r="V191" s="1"/>
  <c r="H189"/>
  <c r="V189" s="1"/>
  <c r="H187"/>
  <c r="V187" s="1"/>
  <c r="H201"/>
  <c r="V201" s="1"/>
  <c r="H211"/>
  <c r="V211" s="1"/>
  <c r="H214"/>
  <c r="V214" s="1"/>
  <c r="H224"/>
  <c r="V224" s="1"/>
  <c r="H222"/>
  <c r="V222" s="1"/>
  <c r="H220"/>
  <c r="V220" s="1"/>
  <c r="H230"/>
  <c r="H234"/>
  <c r="V234" s="1"/>
  <c r="H240"/>
  <c r="V240" s="1"/>
  <c r="H244"/>
  <c r="V244" s="1"/>
  <c r="H251"/>
  <c r="V251" s="1"/>
  <c r="H255"/>
  <c r="V255" s="1"/>
  <c r="H258"/>
  <c r="V258" s="1"/>
  <c r="H256"/>
  <c r="V256" s="1"/>
  <c r="H275"/>
  <c r="L281"/>
  <c r="H283"/>
  <c r="V283" s="1"/>
  <c r="H287"/>
  <c r="H293"/>
  <c r="V293" s="1"/>
  <c r="H297"/>
  <c r="V297" s="1"/>
  <c r="H303"/>
  <c r="V303" s="1"/>
  <c r="H307"/>
  <c r="H313"/>
  <c r="V313" s="1"/>
  <c r="H315"/>
  <c r="V315" s="1"/>
  <c r="H319"/>
  <c r="V319" s="1"/>
  <c r="H323"/>
  <c r="P327"/>
  <c r="H337"/>
  <c r="V337" s="1"/>
  <c r="H335"/>
  <c r="V335" s="1"/>
  <c r="H341"/>
  <c r="V341" s="1"/>
  <c r="H346"/>
  <c r="V346" s="1"/>
  <c r="H349"/>
  <c r="V349" s="1"/>
  <c r="H353"/>
  <c r="V353" s="1"/>
  <c r="H361"/>
  <c r="V361" s="1"/>
  <c r="H359"/>
  <c r="V359" s="1"/>
  <c r="H357"/>
  <c r="V357" s="1"/>
  <c r="H355"/>
  <c r="V355" s="1"/>
  <c r="D15" i="6"/>
  <c r="D129" i="5"/>
  <c r="H139"/>
  <c r="V139" s="1"/>
  <c r="Q264"/>
  <c r="D265"/>
  <c r="D264" s="1"/>
  <c r="D329"/>
  <c r="O45" i="6"/>
  <c r="D121" i="5"/>
  <c r="H155"/>
  <c r="V155" s="1"/>
  <c r="H153"/>
  <c r="V153" s="1"/>
  <c r="H151"/>
  <c r="V151" s="1"/>
  <c r="H149"/>
  <c r="V149" s="1"/>
  <c r="H146"/>
  <c r="V146" s="1"/>
  <c r="H144"/>
  <c r="V144" s="1"/>
  <c r="H166"/>
  <c r="V166" s="1"/>
  <c r="H174"/>
  <c r="V174" s="1"/>
  <c r="H172"/>
  <c r="V172" s="1"/>
  <c r="H170"/>
  <c r="V170" s="1"/>
  <c r="H178"/>
  <c r="H182"/>
  <c r="V182" s="1"/>
  <c r="H180"/>
  <c r="V180" s="1"/>
  <c r="H186"/>
  <c r="H196"/>
  <c r="V196" s="1"/>
  <c r="H194"/>
  <c r="V194" s="1"/>
  <c r="H192"/>
  <c r="V192" s="1"/>
  <c r="H190"/>
  <c r="V190" s="1"/>
  <c r="H200"/>
  <c r="V200" s="1"/>
  <c r="H204"/>
  <c r="V204" s="1"/>
  <c r="H208"/>
  <c r="V208" s="1"/>
  <c r="H215"/>
  <c r="V215" s="1"/>
  <c r="H218"/>
  <c r="V218" s="1"/>
  <c r="L223"/>
  <c r="H221"/>
  <c r="V221" s="1"/>
  <c r="H219"/>
  <c r="V219" s="1"/>
  <c r="H227"/>
  <c r="V227" s="1"/>
  <c r="H233"/>
  <c r="V233" s="1"/>
  <c r="H237"/>
  <c r="H241"/>
  <c r="V241" s="1"/>
  <c r="H245"/>
  <c r="V245" s="1"/>
  <c r="H248"/>
  <c r="H252"/>
  <c r="V252" s="1"/>
  <c r="H259"/>
  <c r="V259" s="1"/>
  <c r="H257"/>
  <c r="V257" s="1"/>
  <c r="H262"/>
  <c r="V262" s="1"/>
  <c r="H272"/>
  <c r="V272" s="1"/>
  <c r="H278"/>
  <c r="V278" s="1"/>
  <c r="H284"/>
  <c r="V284" s="1"/>
  <c r="H282"/>
  <c r="V282" s="1"/>
  <c r="H290"/>
  <c r="V290" s="1"/>
  <c r="H296"/>
  <c r="V296" s="1"/>
  <c r="H300"/>
  <c r="H304"/>
  <c r="V304" s="1"/>
  <c r="H310"/>
  <c r="V310" s="1"/>
  <c r="H316"/>
  <c r="V316" s="1"/>
  <c r="H314"/>
  <c r="V314" s="1"/>
  <c r="H320"/>
  <c r="V320" s="1"/>
  <c r="H324"/>
  <c r="V324" s="1"/>
  <c r="H334"/>
  <c r="V334" s="1"/>
  <c r="H336"/>
  <c r="V336" s="1"/>
  <c r="H340"/>
  <c r="V340" s="1"/>
  <c r="H344"/>
  <c r="H345"/>
  <c r="V345" s="1"/>
  <c r="H350"/>
  <c r="V350" s="1"/>
  <c r="H362"/>
  <c r="V362" s="1"/>
  <c r="H360"/>
  <c r="V360" s="1"/>
  <c r="H358"/>
  <c r="V358" s="1"/>
  <c r="H356"/>
  <c r="V356" s="1"/>
  <c r="H354"/>
  <c r="V354" s="1"/>
  <c r="D17" i="6"/>
  <c r="H147" i="5"/>
  <c r="V147" s="1"/>
  <c r="H161"/>
  <c r="V161" s="1"/>
  <c r="Q272" i="1"/>
  <c r="U272" s="1"/>
  <c r="N33" i="6"/>
  <c r="O33"/>
  <c r="H169" i="5"/>
  <c r="V169" s="1"/>
  <c r="H136"/>
  <c r="H271"/>
  <c r="V271" s="1"/>
  <c r="H330"/>
  <c r="Q311" i="1"/>
  <c r="U311" s="1"/>
  <c r="C339" i="5"/>
  <c r="Q231" i="1"/>
  <c r="U231" s="1"/>
  <c r="R9" i="5"/>
  <c r="E9"/>
  <c r="O9"/>
  <c r="M9"/>
  <c r="K9"/>
  <c r="F9"/>
  <c r="N9"/>
  <c r="J9"/>
  <c r="G9"/>
  <c r="H100"/>
  <c r="C142"/>
  <c r="O13" i="6"/>
  <c r="Q179" i="1"/>
  <c r="U179" s="1"/>
  <c r="O15" i="6"/>
  <c r="Q201" i="1"/>
  <c r="U201" s="1"/>
  <c r="O17" i="6"/>
  <c r="Q212" i="1"/>
  <c r="U212" s="1"/>
  <c r="C206" i="5"/>
  <c r="C217"/>
  <c r="O23" i="6"/>
  <c r="C239" i="5"/>
  <c r="Q245" i="1"/>
  <c r="U245" s="1"/>
  <c r="Q256"/>
  <c r="U256" s="1"/>
  <c r="C254" i="5"/>
  <c r="O31" i="6"/>
  <c r="Q276" i="1"/>
  <c r="U276" s="1"/>
  <c r="C270" i="5"/>
  <c r="Q294" i="1"/>
  <c r="U294" s="1"/>
  <c r="Q301"/>
  <c r="U301" s="1"/>
  <c r="Q304"/>
  <c r="U304" s="1"/>
  <c r="Q320"/>
  <c r="U320" s="1"/>
  <c r="O44" i="6"/>
  <c r="C326" i="5"/>
  <c r="Q328" i="1"/>
  <c r="U328" s="1"/>
  <c r="C329" i="5"/>
  <c r="C333"/>
  <c r="Q341" i="1"/>
  <c r="U341" s="1"/>
  <c r="C343" i="5"/>
  <c r="Q366" i="1"/>
  <c r="U366" s="1"/>
  <c r="I9" i="5"/>
  <c r="I10" i="1"/>
  <c r="Q238"/>
  <c r="U238" s="1"/>
  <c r="C232" i="5"/>
  <c r="C185"/>
  <c r="Q206"/>
  <c r="C348"/>
  <c r="Q350" i="1"/>
  <c r="U350" s="1"/>
  <c r="Q335"/>
  <c r="U335" s="1"/>
  <c r="Q331"/>
  <c r="U331" s="1"/>
  <c r="C309" i="5"/>
  <c r="Q314" i="1"/>
  <c r="U314" s="1"/>
  <c r="C292" i="5"/>
  <c r="Q297" i="1"/>
  <c r="U297" s="1"/>
  <c r="H264" i="5"/>
  <c r="C264"/>
  <c r="Q263" i="1"/>
  <c r="U263" s="1"/>
  <c r="C250" i="5"/>
  <c r="Q228" i="1"/>
  <c r="U228" s="1"/>
  <c r="C210" i="5"/>
  <c r="Q185"/>
  <c r="C168"/>
  <c r="H12"/>
  <c r="V12" s="1"/>
  <c r="X12" s="1"/>
  <c r="C9" l="1"/>
  <c r="Q10" i="1"/>
  <c r="C10" i="6"/>
  <c r="C9" s="1"/>
  <c r="N44"/>
  <c r="M10"/>
  <c r="V344" i="5"/>
  <c r="X344" s="1"/>
  <c r="H343"/>
  <c r="H277"/>
  <c r="V277" s="1"/>
  <c r="X277" s="1"/>
  <c r="V264"/>
  <c r="X264" s="1"/>
  <c r="V100"/>
  <c r="X100" s="1"/>
  <c r="V330"/>
  <c r="X330" s="1"/>
  <c r="V136"/>
  <c r="X136" s="1"/>
  <c r="V300"/>
  <c r="X300" s="1"/>
  <c r="V237"/>
  <c r="X237" s="1"/>
  <c r="V186"/>
  <c r="X186" s="1"/>
  <c r="V323"/>
  <c r="X323" s="1"/>
  <c r="V307"/>
  <c r="X307" s="1"/>
  <c r="H286"/>
  <c r="V286" s="1"/>
  <c r="X286" s="1"/>
  <c r="V287"/>
  <c r="X287" s="1"/>
  <c r="H274"/>
  <c r="V274" s="1"/>
  <c r="X274" s="1"/>
  <c r="V275"/>
  <c r="H229"/>
  <c r="V229" s="1"/>
  <c r="X229" s="1"/>
  <c r="V230"/>
  <c r="X230" s="1"/>
  <c r="V143"/>
  <c r="X143" s="1"/>
  <c r="H247"/>
  <c r="V247" s="1"/>
  <c r="X247" s="1"/>
  <c r="V248"/>
  <c r="V178"/>
  <c r="X178" s="1"/>
  <c r="D10" i="6"/>
  <c r="D9" s="1"/>
  <c r="L157" i="5"/>
  <c r="X223"/>
  <c r="X171"/>
  <c r="H213"/>
  <c r="L168"/>
  <c r="L217"/>
  <c r="X160"/>
  <c r="P326"/>
  <c r="P9" s="1"/>
  <c r="X327"/>
  <c r="X281"/>
  <c r="X147"/>
  <c r="X354"/>
  <c r="X358"/>
  <c r="X362"/>
  <c r="X345"/>
  <c r="X340"/>
  <c r="X334"/>
  <c r="X320"/>
  <c r="X316"/>
  <c r="X304"/>
  <c r="X296"/>
  <c r="X282"/>
  <c r="X278"/>
  <c r="X262"/>
  <c r="X259"/>
  <c r="X248"/>
  <c r="X241"/>
  <c r="X233"/>
  <c r="X219"/>
  <c r="X218"/>
  <c r="X208"/>
  <c r="X200"/>
  <c r="X192"/>
  <c r="X196"/>
  <c r="X180"/>
  <c r="X172"/>
  <c r="X166"/>
  <c r="X146"/>
  <c r="X151"/>
  <c r="X155"/>
  <c r="X139"/>
  <c r="X357"/>
  <c r="X361"/>
  <c r="X349"/>
  <c r="X341"/>
  <c r="X337"/>
  <c r="X319"/>
  <c r="X313"/>
  <c r="X303"/>
  <c r="X293"/>
  <c r="X283"/>
  <c r="X256"/>
  <c r="X255"/>
  <c r="X244"/>
  <c r="X234"/>
  <c r="X220"/>
  <c r="X224"/>
  <c r="X211"/>
  <c r="X201"/>
  <c r="X189"/>
  <c r="X193"/>
  <c r="X197"/>
  <c r="X181"/>
  <c r="X173"/>
  <c r="X164"/>
  <c r="X158"/>
  <c r="X150"/>
  <c r="X154"/>
  <c r="X271"/>
  <c r="X169"/>
  <c r="X161"/>
  <c r="X356"/>
  <c r="X360"/>
  <c r="X350"/>
  <c r="X336"/>
  <c r="X324"/>
  <c r="X314"/>
  <c r="X310"/>
  <c r="X290"/>
  <c r="X284"/>
  <c r="X272"/>
  <c r="X257"/>
  <c r="X252"/>
  <c r="X245"/>
  <c r="X227"/>
  <c r="X221"/>
  <c r="X215"/>
  <c r="X204"/>
  <c r="X190"/>
  <c r="X194"/>
  <c r="X182"/>
  <c r="X170"/>
  <c r="X174"/>
  <c r="X144"/>
  <c r="X149"/>
  <c r="X153"/>
  <c r="X355"/>
  <c r="X359"/>
  <c r="X353"/>
  <c r="X346"/>
  <c r="X335"/>
  <c r="X315"/>
  <c r="X297"/>
  <c r="X275"/>
  <c r="X258"/>
  <c r="X251"/>
  <c r="X240"/>
  <c r="X222"/>
  <c r="X214"/>
  <c r="X187"/>
  <c r="X191"/>
  <c r="X195"/>
  <c r="X179"/>
  <c r="X183"/>
  <c r="X165"/>
  <c r="X159"/>
  <c r="X145"/>
  <c r="X152"/>
  <c r="H203"/>
  <c r="H250"/>
  <c r="H309"/>
  <c r="H270"/>
  <c r="V270" s="1"/>
  <c r="H226"/>
  <c r="H339"/>
  <c r="V339" s="1"/>
  <c r="H206"/>
  <c r="V206" s="1"/>
  <c r="H210"/>
  <c r="V210" s="1"/>
  <c r="H232"/>
  <c r="V232" s="1"/>
  <c r="H292"/>
  <c r="V292" s="1"/>
  <c r="H302"/>
  <c r="H333"/>
  <c r="V333" s="1"/>
  <c r="H261"/>
  <c r="V261" s="1"/>
  <c r="H135"/>
  <c r="H142"/>
  <c r="V142" s="1"/>
  <c r="H177"/>
  <c r="V177" s="1"/>
  <c r="H217"/>
  <c r="V217" s="1"/>
  <c r="H239"/>
  <c r="V239" s="1"/>
  <c r="H318"/>
  <c r="V318" s="1"/>
  <c r="H348"/>
  <c r="V348" s="1"/>
  <c r="L280"/>
  <c r="H157"/>
  <c r="H168"/>
  <c r="V168" s="1"/>
  <c r="H199"/>
  <c r="V199" s="1"/>
  <c r="H236"/>
  <c r="V236" s="1"/>
  <c r="H243"/>
  <c r="V243" s="1"/>
  <c r="H254"/>
  <c r="V254" s="1"/>
  <c r="H289"/>
  <c r="H295"/>
  <c r="V295" s="1"/>
  <c r="H299"/>
  <c r="H312"/>
  <c r="V312" s="1"/>
  <c r="H322"/>
  <c r="V322" s="1"/>
  <c r="H352"/>
  <c r="V352" s="1"/>
  <c r="H280"/>
  <c r="V280" s="1"/>
  <c r="H163"/>
  <c r="V163" s="1"/>
  <c r="H185"/>
  <c r="H306"/>
  <c r="V306" s="1"/>
  <c r="D206"/>
  <c r="H329"/>
  <c r="V329" s="1"/>
  <c r="H11"/>
  <c r="L14" i="1" l="1"/>
  <c r="P12"/>
  <c r="P14" s="1"/>
  <c r="X12"/>
  <c r="X16" s="1"/>
  <c r="N10" i="6"/>
  <c r="N8" s="1"/>
  <c r="M8"/>
  <c r="V299" i="5"/>
  <c r="X299" s="1"/>
  <c r="V289"/>
  <c r="X289" s="1"/>
  <c r="V157"/>
  <c r="X157" s="1"/>
  <c r="V343"/>
  <c r="X343" s="1"/>
  <c r="V213"/>
  <c r="X213" s="1"/>
  <c r="V185"/>
  <c r="X185" s="1"/>
  <c r="V135"/>
  <c r="X135" s="1"/>
  <c r="V302"/>
  <c r="V226"/>
  <c r="X226" s="1"/>
  <c r="V309"/>
  <c r="X309" s="1"/>
  <c r="V250"/>
  <c r="X250" s="1"/>
  <c r="V203"/>
  <c r="X203" s="1"/>
  <c r="L9"/>
  <c r="X280"/>
  <c r="X322"/>
  <c r="X239"/>
  <c r="X217"/>
  <c r="X177"/>
  <c r="X142"/>
  <c r="X261"/>
  <c r="X333"/>
  <c r="X292"/>
  <c r="X232"/>
  <c r="X210"/>
  <c r="X206"/>
  <c r="X270"/>
  <c r="X163"/>
  <c r="X352"/>
  <c r="X295"/>
  <c r="X168"/>
  <c r="X329"/>
  <c r="X306"/>
  <c r="X312"/>
  <c r="X254"/>
  <c r="X243"/>
  <c r="X236"/>
  <c r="X199"/>
  <c r="X348"/>
  <c r="X318"/>
  <c r="X302"/>
  <c r="X339"/>
  <c r="H9"/>
  <c r="V12" i="1" l="1"/>
  <c r="V15" s="1"/>
  <c r="W12"/>
  <c r="W15" s="1"/>
  <c r="V16"/>
  <c r="X15"/>
  <c r="X18"/>
  <c r="X150"/>
  <c r="X151"/>
  <c r="X152"/>
  <c r="X153"/>
  <c r="X154"/>
  <c r="X155"/>
  <c r="X156"/>
  <c r="X157"/>
  <c r="X158"/>
  <c r="X269"/>
  <c r="X141"/>
  <c r="X200"/>
  <c r="X248"/>
  <c r="X327"/>
  <c r="X173"/>
  <c r="X19"/>
  <c r="X37"/>
  <c r="X53"/>
  <c r="X48"/>
  <c r="X71"/>
  <c r="X87"/>
  <c r="X108"/>
  <c r="X124"/>
  <c r="X144"/>
  <c r="X34"/>
  <c r="X64"/>
  <c r="X80"/>
  <c r="X96"/>
  <c r="X117"/>
  <c r="X133"/>
  <c r="X159"/>
  <c r="X220"/>
  <c r="X262"/>
  <c r="X317"/>
  <c r="X356"/>
  <c r="X193"/>
  <c r="X219"/>
  <c r="X278"/>
  <c r="X312"/>
  <c r="X359"/>
  <c r="X328"/>
  <c r="X334"/>
  <c r="X102"/>
  <c r="X164"/>
  <c r="X242"/>
  <c r="X307"/>
  <c r="X183"/>
  <c r="X268"/>
  <c r="X336"/>
  <c r="X272"/>
  <c r="X320"/>
  <c r="X170"/>
  <c r="X194"/>
  <c r="X222"/>
  <c r="X301"/>
  <c r="X338"/>
  <c r="X175"/>
  <c r="X21"/>
  <c r="X146"/>
  <c r="X148"/>
  <c r="X299"/>
  <c r="X255"/>
  <c r="X241"/>
  <c r="X345"/>
  <c r="X216"/>
  <c r="X35"/>
  <c r="X40"/>
  <c r="X85"/>
  <c r="X122"/>
  <c r="X38"/>
  <c r="X82"/>
  <c r="X119"/>
  <c r="X180"/>
  <c r="X273"/>
  <c r="X17"/>
  <c r="X237"/>
  <c r="X257"/>
  <c r="X162"/>
  <c r="X167"/>
  <c r="X325"/>
  <c r="X261"/>
  <c r="X351"/>
  <c r="X337"/>
  <c r="X232"/>
  <c r="X39"/>
  <c r="X52"/>
  <c r="X89"/>
  <c r="X126"/>
  <c r="X46"/>
  <c r="X86"/>
  <c r="X123"/>
  <c r="X176"/>
  <c r="X287"/>
  <c r="X165"/>
  <c r="X284"/>
  <c r="X247"/>
  <c r="X44"/>
  <c r="X196"/>
  <c r="X240"/>
  <c r="X291"/>
  <c r="X366"/>
  <c r="X215"/>
  <c r="X33"/>
  <c r="X49"/>
  <c r="X32"/>
  <c r="X67"/>
  <c r="X83"/>
  <c r="X99"/>
  <c r="X120"/>
  <c r="X136"/>
  <c r="X26"/>
  <c r="X58"/>
  <c r="X76"/>
  <c r="X92"/>
  <c r="X113"/>
  <c r="X129"/>
  <c r="X208"/>
  <c r="X258"/>
  <c r="X295"/>
  <c r="X348"/>
  <c r="X189"/>
  <c r="X213"/>
  <c r="X259"/>
  <c r="X304"/>
  <c r="X347"/>
  <c r="X308"/>
  <c r="X361"/>
  <c r="X105"/>
  <c r="X206"/>
  <c r="X283"/>
  <c r="X161"/>
  <c r="X227"/>
  <c r="X228"/>
  <c r="X311"/>
  <c r="X253"/>
  <c r="X298"/>
  <c r="X138"/>
  <c r="X190"/>
  <c r="X214"/>
  <c r="X252"/>
  <c r="X329"/>
  <c r="X169"/>
  <c r="X233"/>
  <c r="X31"/>
  <c r="X225"/>
  <c r="X250"/>
  <c r="X310"/>
  <c r="X335"/>
  <c r="X322"/>
  <c r="X166"/>
  <c r="X221"/>
  <c r="X59"/>
  <c r="X77"/>
  <c r="X114"/>
  <c r="X22"/>
  <c r="X74"/>
  <c r="X111"/>
  <c r="X149"/>
  <c r="X260"/>
  <c r="X352"/>
  <c r="X211"/>
  <c r="X355"/>
  <c r="X107"/>
  <c r="X293"/>
  <c r="X316"/>
  <c r="X343"/>
  <c r="X326"/>
  <c r="X171"/>
  <c r="X229"/>
  <c r="X24"/>
  <c r="X81"/>
  <c r="X118"/>
  <c r="X30"/>
  <c r="X78"/>
  <c r="X115"/>
  <c r="X264"/>
  <c r="X360"/>
  <c r="X263"/>
  <c r="X324"/>
  <c r="X363"/>
  <c r="X186"/>
  <c r="X210"/>
  <c r="X266"/>
  <c r="X342"/>
  <c r="X177"/>
  <c r="X25"/>
  <c r="X41"/>
  <c r="X57"/>
  <c r="X56"/>
  <c r="X75"/>
  <c r="X91"/>
  <c r="X112"/>
  <c r="X128"/>
  <c r="X168"/>
  <c r="X42"/>
  <c r="X68"/>
  <c r="X84"/>
  <c r="X100"/>
  <c r="X121"/>
  <c r="X139"/>
  <c r="X174"/>
  <c r="X234"/>
  <c r="X285"/>
  <c r="X321"/>
  <c r="X364"/>
  <c r="X197"/>
  <c r="X239"/>
  <c r="X290"/>
  <c r="X249"/>
  <c r="X341"/>
  <c r="X271"/>
  <c r="X142"/>
  <c r="X137"/>
  <c r="X256"/>
  <c r="X333"/>
  <c r="X209"/>
  <c r="X160"/>
  <c r="X279"/>
  <c r="X181"/>
  <c r="X282"/>
  <c r="X20"/>
  <c r="X145"/>
  <c r="X198"/>
  <c r="X230"/>
  <c r="X313"/>
  <c r="X350"/>
  <c r="X179"/>
  <c r="X23"/>
  <c r="X275"/>
  <c r="X188"/>
  <c r="X217"/>
  <c r="X276"/>
  <c r="X265"/>
  <c r="X357"/>
  <c r="X309"/>
  <c r="X43"/>
  <c r="X60"/>
  <c r="X93"/>
  <c r="X130"/>
  <c r="X54"/>
  <c r="X90"/>
  <c r="X127"/>
  <c r="X218"/>
  <c r="X305"/>
  <c r="X185"/>
  <c r="X267"/>
  <c r="X314"/>
  <c r="X297"/>
  <c r="X212"/>
  <c r="X205"/>
  <c r="X288"/>
  <c r="X274"/>
  <c r="X101"/>
  <c r="X47"/>
  <c r="X65"/>
  <c r="X97"/>
  <c r="X134"/>
  <c r="X62"/>
  <c r="X94"/>
  <c r="X131"/>
  <c r="X204"/>
  <c r="X319"/>
  <c r="X191"/>
  <c r="X339"/>
  <c r="X332"/>
  <c r="X192"/>
  <c r="X207"/>
  <c r="X63"/>
  <c r="X132"/>
  <c r="X88"/>
  <c r="X178"/>
  <c r="X318"/>
  <c r="X223"/>
  <c r="X292"/>
  <c r="X236"/>
  <c r="X27"/>
  <c r="X300"/>
  <c r="X51"/>
  <c r="X66"/>
  <c r="X331"/>
  <c r="X235"/>
  <c r="X302"/>
  <c r="X73"/>
  <c r="X104"/>
  <c r="X199"/>
  <c r="X172"/>
  <c r="X28"/>
  <c r="X358"/>
  <c r="X61"/>
  <c r="X116"/>
  <c r="X72"/>
  <c r="X147"/>
  <c r="X340"/>
  <c r="X296"/>
  <c r="X106"/>
  <c r="X354"/>
  <c r="X245"/>
  <c r="X202"/>
  <c r="X203"/>
  <c r="X243"/>
  <c r="X346"/>
  <c r="X140"/>
  <c r="X244"/>
  <c r="X365"/>
  <c r="X330"/>
  <c r="X55"/>
  <c r="X70"/>
  <c r="X344"/>
  <c r="X281"/>
  <c r="X95"/>
  <c r="X50"/>
  <c r="X289"/>
  <c r="X251"/>
  <c r="X277"/>
  <c r="X182"/>
  <c r="X224"/>
  <c r="X103"/>
  <c r="X294"/>
  <c r="X187"/>
  <c r="X306"/>
  <c r="X226"/>
  <c r="X29"/>
  <c r="X79"/>
  <c r="X109"/>
  <c r="X246"/>
  <c r="X201"/>
  <c r="X280"/>
  <c r="X163"/>
  <c r="X184"/>
  <c r="X36"/>
  <c r="X323"/>
  <c r="X315"/>
  <c r="X286"/>
  <c r="X69"/>
  <c r="X98"/>
  <c r="X195"/>
  <c r="X238"/>
  <c r="X110"/>
  <c r="X143"/>
  <c r="X349"/>
  <c r="X45"/>
  <c r="X125"/>
  <c r="X353"/>
  <c r="X303"/>
  <c r="X362"/>
  <c r="X270"/>
  <c r="X135"/>
  <c r="X231"/>
  <c r="X254"/>
  <c r="V160"/>
  <c r="W20"/>
  <c r="W202" l="1"/>
  <c r="W346"/>
  <c r="W254"/>
  <c r="W164"/>
  <c r="W62"/>
  <c r="W200"/>
  <c r="W29"/>
  <c r="W42"/>
  <c r="W214"/>
  <c r="W273"/>
  <c r="W228"/>
  <c r="W185"/>
  <c r="W195"/>
  <c r="W302"/>
  <c r="W274"/>
  <c r="W335"/>
  <c r="W35"/>
  <c r="W353"/>
  <c r="W84"/>
  <c r="W258"/>
  <c r="W100"/>
  <c r="W306"/>
  <c r="W361"/>
  <c r="W182"/>
  <c r="W298"/>
  <c r="W300"/>
  <c r="W297"/>
  <c r="W32"/>
  <c r="W331"/>
  <c r="W76"/>
  <c r="W39"/>
  <c r="W220"/>
  <c r="W87"/>
  <c r="W343"/>
  <c r="W41"/>
  <c r="W209"/>
  <c r="W188"/>
  <c r="W24"/>
  <c r="W142"/>
  <c r="W349"/>
  <c r="W212"/>
  <c r="W334"/>
  <c r="W206"/>
  <c r="W70"/>
  <c r="W230"/>
  <c r="W48"/>
  <c r="W280"/>
  <c r="W329"/>
  <c r="W174"/>
  <c r="W201"/>
  <c r="W68"/>
  <c r="W272"/>
  <c r="W112"/>
  <c r="W261"/>
  <c r="W289"/>
  <c r="W91"/>
  <c r="W43"/>
  <c r="W321"/>
  <c r="W80"/>
  <c r="W193"/>
  <c r="W178"/>
  <c r="W269"/>
  <c r="W266"/>
  <c r="W134"/>
  <c r="W311"/>
  <c r="W54"/>
  <c r="W113"/>
  <c r="W218"/>
  <c r="W167"/>
  <c r="W240"/>
  <c r="W160"/>
  <c r="W88"/>
  <c r="W143"/>
  <c r="W122"/>
  <c r="W93"/>
  <c r="W111"/>
  <c r="W362"/>
  <c r="W73"/>
  <c r="W136"/>
  <c r="W79"/>
  <c r="W237"/>
  <c r="W126"/>
  <c r="W71"/>
  <c r="W94"/>
  <c r="W325"/>
  <c r="W348"/>
  <c r="W149"/>
  <c r="W49"/>
  <c r="W262"/>
  <c r="W108"/>
  <c r="W304"/>
  <c r="W268"/>
  <c r="W180"/>
  <c r="W301"/>
  <c r="W56"/>
  <c r="W23"/>
  <c r="W215"/>
  <c r="W305"/>
  <c r="W359"/>
  <c r="W365"/>
  <c r="W216"/>
  <c r="W184"/>
  <c r="W339"/>
  <c r="W26"/>
  <c r="W285"/>
  <c r="W138"/>
  <c r="W176"/>
  <c r="W295"/>
  <c r="W53"/>
  <c r="W85"/>
  <c r="W265"/>
  <c r="W282"/>
  <c r="W286"/>
  <c r="W105"/>
  <c r="W162"/>
  <c r="W128"/>
  <c r="W229"/>
  <c r="W97"/>
  <c r="W338"/>
  <c r="W357"/>
  <c r="W47"/>
  <c r="W52"/>
  <c r="W114"/>
  <c r="W77"/>
  <c r="W86"/>
  <c r="W83"/>
  <c r="W132"/>
  <c r="W333"/>
  <c r="W279"/>
  <c r="W139"/>
  <c r="W65"/>
  <c r="W107"/>
  <c r="W82"/>
  <c r="W271"/>
  <c r="W198"/>
  <c r="W183"/>
  <c r="W67"/>
  <c r="W308"/>
  <c r="W186"/>
  <c r="W236"/>
  <c r="W231"/>
  <c r="W55"/>
  <c r="W290"/>
  <c r="W69"/>
  <c r="W242"/>
  <c r="W203"/>
  <c r="W22"/>
  <c r="W233"/>
  <c r="W75"/>
  <c r="W247"/>
  <c r="W163"/>
  <c r="W161"/>
  <c r="W74"/>
  <c r="W341"/>
  <c r="W351"/>
  <c r="W275"/>
  <c r="W264"/>
  <c r="W245"/>
  <c r="W248"/>
  <c r="W251"/>
  <c r="W109"/>
  <c r="W293"/>
  <c r="W28"/>
  <c r="W241"/>
  <c r="W81"/>
  <c r="W263"/>
  <c r="W117"/>
  <c r="W131"/>
  <c r="W59"/>
  <c r="V298"/>
  <c r="V293"/>
  <c r="V240"/>
  <c r="V246"/>
  <c r="V139"/>
  <c r="V211"/>
  <c r="V53"/>
  <c r="V45"/>
  <c r="V282"/>
  <c r="V329"/>
  <c r="V216"/>
  <c r="V147"/>
  <c r="V95"/>
  <c r="V119"/>
  <c r="V180"/>
  <c r="V131"/>
  <c r="V62"/>
  <c r="V198"/>
  <c r="V69"/>
  <c r="V48"/>
  <c r="W156"/>
  <c r="W152"/>
  <c r="W158"/>
  <c r="W154"/>
  <c r="W150"/>
  <c r="V23"/>
  <c r="V366"/>
  <c r="V56"/>
  <c r="V94"/>
  <c r="V129"/>
  <c r="V183"/>
  <c r="V170"/>
  <c r="V324"/>
  <c r="V91"/>
  <c r="V283"/>
  <c r="V229"/>
  <c r="V26"/>
  <c r="V77"/>
  <c r="V195"/>
  <c r="V108"/>
  <c r="V299"/>
  <c r="V176"/>
  <c r="V336"/>
  <c r="V149"/>
  <c r="V359"/>
  <c r="V136"/>
  <c r="V157"/>
  <c r="V346"/>
  <c r="V90"/>
  <c r="V181"/>
  <c r="V89"/>
  <c r="V207"/>
  <c r="V52"/>
  <c r="V39"/>
  <c r="V301"/>
  <c r="V277"/>
  <c r="V340"/>
  <c r="V84"/>
  <c r="V203"/>
  <c r="V20"/>
  <c r="V163"/>
  <c r="V22"/>
  <c r="V35"/>
  <c r="V276"/>
  <c r="V248"/>
  <c r="V245"/>
  <c r="V358"/>
  <c r="V337"/>
  <c r="V43"/>
  <c r="V310"/>
  <c r="V232"/>
  <c r="V321"/>
  <c r="V122"/>
  <c r="V111"/>
  <c r="V317"/>
  <c r="V251"/>
  <c r="V273"/>
  <c r="V100"/>
  <c r="V194"/>
  <c r="V107"/>
  <c r="V222"/>
  <c r="V169"/>
  <c r="V92"/>
  <c r="V179"/>
  <c r="V295"/>
  <c r="V41"/>
  <c r="V290"/>
  <c r="V326"/>
  <c r="V348"/>
  <c r="V137"/>
  <c r="V153"/>
  <c r="V61"/>
  <c r="V143"/>
  <c r="V241"/>
  <c r="V187"/>
  <c r="V174"/>
  <c r="V102"/>
  <c r="V99"/>
  <c r="V175"/>
  <c r="V252"/>
  <c r="V330"/>
  <c r="V335"/>
  <c r="V68"/>
  <c r="V50"/>
  <c r="V132"/>
  <c r="V268"/>
  <c r="V253"/>
  <c r="V233"/>
  <c r="V98"/>
  <c r="V297"/>
  <c r="V254"/>
  <c r="V178"/>
  <c r="V85"/>
  <c r="V242"/>
  <c r="V44"/>
  <c r="V285"/>
  <c r="V307"/>
  <c r="V113"/>
  <c r="V356"/>
  <c r="V327"/>
  <c r="V202"/>
  <c r="V191"/>
  <c r="V235"/>
  <c r="V234"/>
  <c r="V130"/>
  <c r="V322"/>
  <c r="V19"/>
  <c r="V226"/>
  <c r="V318"/>
  <c r="V144"/>
  <c r="V331"/>
  <c r="V125"/>
  <c r="V161"/>
  <c r="V78"/>
  <c r="V192"/>
  <c r="V210"/>
  <c r="V260"/>
  <c r="V71"/>
  <c r="V352"/>
  <c r="V168"/>
  <c r="V60"/>
  <c r="V227"/>
  <c r="V67"/>
  <c r="V36"/>
  <c r="V332"/>
  <c r="V32"/>
  <c r="V173"/>
  <c r="V342"/>
  <c r="V320"/>
  <c r="V220"/>
  <c r="V261"/>
  <c r="V104"/>
  <c r="V286"/>
  <c r="V280"/>
  <c r="V140"/>
  <c r="V29"/>
  <c r="V255"/>
  <c r="V87"/>
  <c r="V28"/>
  <c r="V115"/>
  <c r="V362"/>
  <c r="V30"/>
  <c r="V54"/>
  <c r="V300"/>
  <c r="V25"/>
  <c r="V363"/>
  <c r="V76"/>
  <c r="V323"/>
  <c r="V214"/>
  <c r="V221"/>
  <c r="V311"/>
  <c r="V333"/>
  <c r="V200"/>
  <c r="V316"/>
  <c r="V205"/>
  <c r="V271"/>
  <c r="V155"/>
  <c r="V151"/>
  <c r="V37"/>
  <c r="V341"/>
  <c r="V315"/>
  <c r="V313"/>
  <c r="V146"/>
  <c r="V118"/>
  <c r="V51"/>
  <c r="V72"/>
  <c r="V219"/>
  <c r="V236"/>
  <c r="V281"/>
  <c r="V116"/>
  <c r="V357"/>
  <c r="V208"/>
  <c r="V96"/>
  <c r="V34"/>
  <c r="V148"/>
  <c r="V259"/>
  <c r="V73"/>
  <c r="V141"/>
  <c r="V213"/>
  <c r="V353"/>
  <c r="V31"/>
  <c r="V360"/>
  <c r="V185"/>
  <c r="V42"/>
  <c r="V296"/>
  <c r="V204"/>
  <c r="V292"/>
  <c r="V189"/>
  <c r="V343"/>
  <c r="V135"/>
  <c r="V81"/>
  <c r="V287"/>
  <c r="V291"/>
  <c r="V266"/>
  <c r="V215"/>
  <c r="V93"/>
  <c r="V59"/>
  <c r="V306"/>
  <c r="V319"/>
  <c r="V101"/>
  <c r="V250"/>
  <c r="V279"/>
  <c r="V257"/>
  <c r="V80"/>
  <c r="V57"/>
  <c r="V126"/>
  <c r="V199"/>
  <c r="V114"/>
  <c r="V184"/>
  <c r="V267"/>
  <c r="V258"/>
  <c r="V128"/>
  <c r="V123"/>
  <c r="V365"/>
  <c r="V162"/>
  <c r="V278"/>
  <c r="V225"/>
  <c r="V83"/>
  <c r="V134"/>
  <c r="V110"/>
  <c r="V264"/>
  <c r="V347"/>
  <c r="V354"/>
  <c r="V117"/>
  <c r="V27"/>
  <c r="V86"/>
  <c r="V223"/>
  <c r="V193"/>
  <c r="V172"/>
  <c r="V361"/>
  <c r="V350"/>
  <c r="V21"/>
  <c r="V239"/>
  <c r="V328"/>
  <c r="V145"/>
  <c r="V142"/>
  <c r="V256"/>
  <c r="V231"/>
  <c r="V289"/>
  <c r="V334"/>
  <c r="V262"/>
  <c r="V40"/>
  <c r="V270"/>
  <c r="V209"/>
  <c r="V138"/>
  <c r="V344"/>
  <c r="V177"/>
  <c r="V164"/>
  <c r="V65"/>
  <c r="V63"/>
  <c r="V304"/>
  <c r="V33"/>
  <c r="V244"/>
  <c r="V312"/>
  <c r="V186"/>
  <c r="V55"/>
  <c r="V228"/>
  <c r="V305"/>
  <c r="V82"/>
  <c r="V284"/>
  <c r="V133"/>
  <c r="V97"/>
  <c r="V46"/>
  <c r="V196"/>
  <c r="V302"/>
  <c r="V217"/>
  <c r="V182"/>
  <c r="V58"/>
  <c r="V166"/>
  <c r="V167"/>
  <c r="V272"/>
  <c r="V88"/>
  <c r="V314"/>
  <c r="V197"/>
  <c r="V24"/>
  <c r="V159"/>
  <c r="V351"/>
  <c r="V190"/>
  <c r="V120"/>
  <c r="V212"/>
  <c r="V364"/>
  <c r="V237"/>
  <c r="V47"/>
  <c r="V309"/>
  <c r="V109"/>
  <c r="V105"/>
  <c r="V288"/>
  <c r="V103"/>
  <c r="V303"/>
  <c r="V201"/>
  <c r="V64"/>
  <c r="V38"/>
  <c r="V349"/>
  <c r="V339"/>
  <c r="V70"/>
  <c r="V224"/>
  <c r="V294"/>
  <c r="V230"/>
  <c r="V112"/>
  <c r="V165"/>
  <c r="V265"/>
  <c r="M266" s="1"/>
  <c r="V66"/>
  <c r="V355"/>
  <c r="V338"/>
  <c r="V75"/>
  <c r="V49"/>
  <c r="V274"/>
  <c r="V249"/>
  <c r="V218"/>
  <c r="V79"/>
  <c r="V127"/>
  <c r="V243"/>
  <c r="V171"/>
  <c r="V124"/>
  <c r="V345"/>
  <c r="V325"/>
  <c r="V188"/>
  <c r="V247"/>
  <c r="V308"/>
  <c r="V121"/>
  <c r="V74"/>
  <c r="V275"/>
  <c r="V263"/>
  <c r="V206"/>
  <c r="V106"/>
  <c r="V238"/>
  <c r="V269"/>
  <c r="V158"/>
  <c r="V156"/>
  <c r="V154"/>
  <c r="V152"/>
  <c r="V150"/>
  <c r="W211"/>
  <c r="W172"/>
  <c r="W350"/>
  <c r="W330"/>
  <c r="W171"/>
  <c r="W137"/>
  <c r="W102"/>
  <c r="W364"/>
  <c r="W181"/>
  <c r="W332"/>
  <c r="W356"/>
  <c r="W246"/>
  <c r="W291"/>
  <c r="W92"/>
  <c r="W278"/>
  <c r="W345"/>
  <c r="W328"/>
  <c r="W303"/>
  <c r="W358"/>
  <c r="W187"/>
  <c r="W307"/>
  <c r="W144"/>
  <c r="W260"/>
  <c r="W322"/>
  <c r="W147"/>
  <c r="W145"/>
  <c r="W288"/>
  <c r="W222"/>
  <c r="W205"/>
  <c r="W106"/>
  <c r="W276"/>
  <c r="W72"/>
  <c r="W194"/>
  <c r="W60"/>
  <c r="W213"/>
  <c r="W327"/>
  <c r="W299"/>
  <c r="W199"/>
  <c r="W210"/>
  <c r="W21"/>
  <c r="W342"/>
  <c r="W239"/>
  <c r="W244"/>
  <c r="W336"/>
  <c r="W177"/>
  <c r="W116"/>
  <c r="W313"/>
  <c r="W192"/>
  <c r="W204"/>
  <c r="W225"/>
  <c r="W125"/>
  <c r="W323"/>
  <c r="W159"/>
  <c r="W224"/>
  <c r="W130"/>
  <c r="W121"/>
  <c r="W166"/>
  <c r="W64"/>
  <c r="W119"/>
  <c r="W363"/>
  <c r="W310"/>
  <c r="W284"/>
  <c r="W219"/>
  <c r="W99"/>
  <c r="W317"/>
  <c r="W238"/>
  <c r="W312"/>
  <c r="W123"/>
  <c r="W191"/>
  <c r="W253"/>
  <c r="W259"/>
  <c r="W45"/>
  <c r="W190"/>
  <c r="W170"/>
  <c r="W283"/>
  <c r="W207"/>
  <c r="W57"/>
  <c r="W223"/>
  <c r="W133"/>
  <c r="W135"/>
  <c r="W344"/>
  <c r="W34"/>
  <c r="W226"/>
  <c r="W208"/>
  <c r="W267"/>
  <c r="W95"/>
  <c r="W36"/>
  <c r="W189"/>
  <c r="W249"/>
  <c r="W287"/>
  <c r="W63"/>
  <c r="W118"/>
  <c r="W227"/>
  <c r="W141"/>
  <c r="W104"/>
  <c r="W98"/>
  <c r="W66"/>
  <c r="W46"/>
  <c r="W124"/>
  <c r="W309"/>
  <c r="W319"/>
  <c r="W255"/>
  <c r="W315"/>
  <c r="W316"/>
  <c r="W360"/>
  <c r="W232"/>
  <c r="W243"/>
  <c r="W30"/>
  <c r="W175"/>
  <c r="W340"/>
  <c r="W366"/>
  <c r="W294"/>
  <c r="W250"/>
  <c r="W120"/>
  <c r="W234"/>
  <c r="W337"/>
  <c r="W235"/>
  <c r="W148"/>
  <c r="W169"/>
  <c r="W19"/>
  <c r="W354"/>
  <c r="W318"/>
  <c r="W146"/>
  <c r="W40"/>
  <c r="W256"/>
  <c r="W320"/>
  <c r="W140"/>
  <c r="W103"/>
  <c r="W25"/>
  <c r="W326"/>
  <c r="W197"/>
  <c r="W61"/>
  <c r="W96"/>
  <c r="W101"/>
  <c r="W127"/>
  <c r="W90"/>
  <c r="W51"/>
  <c r="W17"/>
  <c r="W89"/>
  <c r="W252"/>
  <c r="W257"/>
  <c r="W38"/>
  <c r="W292"/>
  <c r="W352"/>
  <c r="W355"/>
  <c r="W314"/>
  <c r="W281"/>
  <c r="W129"/>
  <c r="W196"/>
  <c r="W296"/>
  <c r="W221"/>
  <c r="W33"/>
  <c r="W58"/>
  <c r="W347"/>
  <c r="W324"/>
  <c r="W44"/>
  <c r="W277"/>
  <c r="W168"/>
  <c r="W179"/>
  <c r="W110"/>
  <c r="W37"/>
  <c r="W50"/>
  <c r="W217"/>
  <c r="W173"/>
  <c r="W31"/>
  <c r="W165"/>
  <c r="W115"/>
  <c r="W78"/>
  <c r="W27"/>
  <c r="W270"/>
  <c r="W157"/>
  <c r="W155"/>
  <c r="W153"/>
  <c r="W151"/>
  <c r="V17"/>
  <c r="V18"/>
  <c r="W16"/>
  <c r="W18"/>
  <c r="N324"/>
  <c r="M276"/>
  <c r="N208"/>
  <c r="M208"/>
  <c r="O208"/>
  <c r="O205"/>
  <c r="M238"/>
  <c r="N256"/>
  <c r="N276"/>
  <c r="O249"/>
  <c r="O256"/>
  <c r="O308"/>
  <c r="O212"/>
  <c r="N335"/>
  <c r="N238"/>
  <c r="M272"/>
  <c r="N249"/>
  <c r="N179"/>
  <c r="N272"/>
  <c r="M187"/>
  <c r="M201"/>
  <c r="M345"/>
  <c r="O238"/>
  <c r="O335"/>
  <c r="O328"/>
  <c r="N308"/>
  <c r="M308"/>
  <c r="O276"/>
  <c r="N187"/>
  <c r="N212"/>
  <c r="N288"/>
  <c r="N144"/>
  <c r="N345"/>
  <c r="N205"/>
  <c r="N165"/>
  <c r="N354"/>
  <c r="N228"/>
  <c r="N219"/>
  <c r="M205"/>
  <c r="M341"/>
  <c r="M165"/>
  <c r="M228"/>
  <c r="M328"/>
  <c r="M335"/>
  <c r="M320"/>
  <c r="O245"/>
  <c r="O179"/>
  <c r="O345"/>
  <c r="O354"/>
  <c r="O263"/>
  <c r="O272"/>
  <c r="N201"/>
  <c r="N320"/>
  <c r="N245"/>
  <c r="N341"/>
  <c r="N159"/>
  <c r="N328"/>
  <c r="N263"/>
  <c r="M263"/>
  <c r="M179"/>
  <c r="M212"/>
  <c r="M354"/>
  <c r="M288"/>
  <c r="M170"/>
  <c r="M245"/>
  <c r="M249"/>
  <c r="O219"/>
  <c r="O187"/>
  <c r="O144"/>
  <c r="O137"/>
  <c r="O320"/>
  <c r="O228"/>
  <c r="O324"/>
  <c r="O165"/>
  <c r="O350"/>
  <c r="O201"/>
  <c r="O288"/>
  <c r="O341"/>
  <c r="O170"/>
  <c r="O301"/>
  <c r="O159"/>
  <c r="O366"/>
  <c r="N331"/>
  <c r="N279"/>
  <c r="N231"/>
  <c r="N266"/>
  <c r="N252"/>
  <c r="N294"/>
  <c r="O304"/>
  <c r="O252"/>
  <c r="O282"/>
  <c r="O331"/>
  <c r="O266"/>
  <c r="O314"/>
  <c r="O291"/>
  <c r="O311"/>
  <c r="O234"/>
  <c r="O215"/>
  <c r="O241"/>
  <c r="N304"/>
  <c r="N314"/>
  <c r="N311"/>
  <c r="N241"/>
  <c r="N291"/>
  <c r="N215"/>
  <c r="N234"/>
  <c r="N282"/>
  <c r="N297"/>
  <c r="O297"/>
  <c r="O231"/>
  <c r="O294"/>
  <c r="O279"/>
  <c r="N350" l="1"/>
  <c r="P350"/>
  <c r="N301"/>
  <c r="M301"/>
  <c r="M144"/>
  <c r="M159"/>
  <c r="P170"/>
  <c r="M137"/>
  <c r="N366"/>
  <c r="N170"/>
  <c r="M366"/>
  <c r="P301"/>
  <c r="M331"/>
  <c r="M324"/>
  <c r="M314"/>
  <c r="M311"/>
  <c r="M304"/>
  <c r="M297"/>
  <c r="M294"/>
  <c r="M291"/>
  <c r="M282"/>
  <c r="M279"/>
  <c r="M256"/>
  <c r="M252"/>
  <c r="M241"/>
  <c r="M234"/>
  <c r="M231"/>
  <c r="M219"/>
  <c r="M215"/>
  <c r="P208"/>
  <c r="O13"/>
  <c r="P266"/>
  <c r="P252"/>
  <c r="P291"/>
  <c r="P241"/>
  <c r="P215"/>
  <c r="P279"/>
  <c r="P331"/>
  <c r="P238"/>
  <c r="P219"/>
  <c r="P311"/>
  <c r="P304"/>
  <c r="P282"/>
  <c r="P272"/>
  <c r="P231"/>
  <c r="P205"/>
  <c r="P297"/>
  <c r="P234"/>
  <c r="P354"/>
  <c r="P245"/>
  <c r="P308"/>
  <c r="P345"/>
  <c r="P320"/>
  <c r="P228"/>
  <c r="P341"/>
  <c r="P256"/>
  <c r="P187"/>
  <c r="P249"/>
  <c r="P263"/>
  <c r="P201"/>
  <c r="P144"/>
  <c r="P324"/>
  <c r="P335"/>
  <c r="P159"/>
  <c r="P288"/>
  <c r="P179"/>
  <c r="P328"/>
  <c r="P276"/>
  <c r="P165"/>
  <c r="N137"/>
  <c r="P294"/>
  <c r="P314"/>
  <c r="P212"/>
  <c r="M350" l="1"/>
  <c r="M13"/>
  <c r="P366"/>
  <c r="P137"/>
  <c r="N13"/>
  <c r="P13" l="1"/>
  <c r="K9" i="6"/>
  <c r="N13" l="1"/>
  <c r="O8" l="1"/>
  <c r="D142" i="5"/>
  <c r="Q142"/>
  <c r="D9" l="1"/>
  <c r="O10" i="6" l="1"/>
  <c r="N9"/>
  <c r="M9"/>
  <c r="Q10" l="1"/>
  <c r="H10"/>
  <c r="I10"/>
  <c r="I9" s="1"/>
  <c r="H8" l="1"/>
  <c r="H9"/>
</calcChain>
</file>

<file path=xl/sharedStrings.xml><?xml version="1.0" encoding="utf-8"?>
<sst xmlns="http://schemas.openxmlformats.org/spreadsheetml/2006/main" count="2321" uniqueCount="517">
  <si>
    <t>п. Новые Дарковичи, д. 1</t>
  </si>
  <si>
    <t>п. Новые Дарковичи, д. 2</t>
  </si>
  <si>
    <t>п. Санаторий Снежка, д. 1</t>
  </si>
  <si>
    <t>Муниципальное образование  "Почепское городское поселение" Почепского муниципального района</t>
  </si>
  <si>
    <t>Муниципальное образование  "Рогнединское городское поселение" Рогнединского муниципального района</t>
  </si>
  <si>
    <t>Муниципальное образование "Севское городское поселение" Севского муниципального района</t>
  </si>
  <si>
    <t>Муниципальное образование "Суземское городское поселение" Суземского муниципального района</t>
  </si>
  <si>
    <t>Муниципальное образование "Суражское городское поселение" Суражского муниципального района</t>
  </si>
  <si>
    <t>Муниципальное образование  "Белоберезковское городское поселение" Трубчевского муниципального района</t>
  </si>
  <si>
    <t>Муниципальное образование "Унечский муниципальный район"</t>
  </si>
  <si>
    <t>Муниципальное образование "Унечское городское поселение" Унечского муниципального района</t>
  </si>
  <si>
    <t>Итого по муниципальному образованию  "Городской округ "город Клинцы"</t>
  </si>
  <si>
    <t>Итого по муниципальному образованию  "Городской округ "город Новозыбков"</t>
  </si>
  <si>
    <t>Итого по муниципальному образованию  "Сельцовский городской округ"</t>
  </si>
  <si>
    <t>Итого по муниципальному образованию  "Локотское городское поселение" Брасовского муниципального района</t>
  </si>
  <si>
    <t>Итого по муниципальному образованию "Суземское городское поселение" Суземского муниципального района</t>
  </si>
  <si>
    <t>1969</t>
  </si>
  <si>
    <t>1966</t>
  </si>
  <si>
    <t>1968</t>
  </si>
  <si>
    <t>1951</t>
  </si>
  <si>
    <t>1989</t>
  </si>
  <si>
    <t>1986</t>
  </si>
  <si>
    <t>с. Найтоповичи, ул.Пролетарская, д. 10</t>
  </si>
  <si>
    <t>г. Унеча, ул Иванова, д. 23</t>
  </si>
  <si>
    <t>г. Унеча, ул Иванова, д. 27</t>
  </si>
  <si>
    <t>г. Унеча, ул Комсомольская, д. 12</t>
  </si>
  <si>
    <t>г. Унеча, ул Октябрьская, д. 5</t>
  </si>
  <si>
    <t>г. Унеча, ул Советская, д. 9</t>
  </si>
  <si>
    <t>г. Унеча, ул Советская, д. 15</t>
  </si>
  <si>
    <t>деревянные</t>
  </si>
  <si>
    <t>блочные</t>
  </si>
  <si>
    <t>Муниципальное образование Жуковский муниципальный район</t>
  </si>
  <si>
    <t>1948</t>
  </si>
  <si>
    <t>1934</t>
  </si>
  <si>
    <t>в том числе жилых помещений, находящихся в собственности граждан</t>
  </si>
  <si>
    <t>Перечень многоквартирных домов Брянской области, включенных в краткосрочный план, с указанием видов и стоимости услуг и (или) работ по капитальному ремонту</t>
  </si>
  <si>
    <t>Перечень многоквартирных домов, включенных в краткосрочный план</t>
  </si>
  <si>
    <t>Количество жителей, зарегистриро-ванных в МКД на дату утверждения краткосроч-ного плана</t>
  </si>
  <si>
    <t>№ п/п</t>
  </si>
  <si>
    <t>Адрес МКД</t>
  </si>
  <si>
    <t>Год</t>
  </si>
  <si>
    <t>Материал стен</t>
  </si>
  <si>
    <t>Количество этажей</t>
  </si>
  <si>
    <t>Количество подъездов</t>
  </si>
  <si>
    <t>Общая площадь МКД, всего</t>
  </si>
  <si>
    <t>Площадь помещений МКД</t>
  </si>
  <si>
    <t>Количество жителей, зарегистрированных в МКД на дату утверждения краткосрочного плана</t>
  </si>
  <si>
    <t>Стоимость капитального ремонта</t>
  </si>
  <si>
    <t>Удельная стоимость капитального ремонта 1 кв. м общей площади помещений МКД</t>
  </si>
  <si>
    <t>Предельная стоимость капитального ремонта 1 кв. м общей площади помещений МКД</t>
  </si>
  <si>
    <t>Плановая дата завершения работ</t>
  </si>
  <si>
    <t>Ввода в эксплуатацию</t>
  </si>
  <si>
    <t>Завершение последнего капитального ремонта</t>
  </si>
  <si>
    <t>Всего:</t>
  </si>
  <si>
    <t>кв.м</t>
  </si>
  <si>
    <t>чел.</t>
  </si>
  <si>
    <t>руб.</t>
  </si>
  <si>
    <t>руб./кв.м</t>
  </si>
  <si>
    <t>1</t>
  </si>
  <si>
    <t>2</t>
  </si>
  <si>
    <t>3</t>
  </si>
  <si>
    <t>4</t>
  </si>
  <si>
    <t>5</t>
  </si>
  <si>
    <t>6</t>
  </si>
  <si>
    <t>7</t>
  </si>
  <si>
    <t>8</t>
  </si>
  <si>
    <t>9</t>
  </si>
  <si>
    <t>10</t>
  </si>
  <si>
    <t>12</t>
  </si>
  <si>
    <t>1983</t>
  </si>
  <si>
    <t>кирпичные</t>
  </si>
  <si>
    <t>1956</t>
  </si>
  <si>
    <t>1967</t>
  </si>
  <si>
    <t>панельные</t>
  </si>
  <si>
    <t>1964</t>
  </si>
  <si>
    <t>1993</t>
  </si>
  <si>
    <t>1962</t>
  </si>
  <si>
    <t>1955</t>
  </si>
  <si>
    <t>1957</t>
  </si>
  <si>
    <t>1980</t>
  </si>
  <si>
    <t>1978</t>
  </si>
  <si>
    <t>1977</t>
  </si>
  <si>
    <t>1958</t>
  </si>
  <si>
    <t>1961</t>
  </si>
  <si>
    <t>1982</t>
  </si>
  <si>
    <t>Стоимость капитального ремонта ВСЕГО</t>
  </si>
  <si>
    <t>Виды, установленные ч.1 ст.166 Жилищного Кодекса РФ</t>
  </si>
  <si>
    <t>Виды, установленные нормативным правовым актом субъекта РФ</t>
  </si>
  <si>
    <t>Ремонт или замена лифтового оборудования</t>
  </si>
  <si>
    <t>Ремонт крыши</t>
  </si>
  <si>
    <t>Ремонт подвальных помещений</t>
  </si>
  <si>
    <t>Ремонт фасада</t>
  </si>
  <si>
    <t>ед.</t>
  </si>
  <si>
    <t>кв.м.</t>
  </si>
  <si>
    <t>куб.м.</t>
  </si>
  <si>
    <t>Планируемые показатели выполнения работ по капитальному ремонту многоквартирных домов</t>
  </si>
  <si>
    <t>Наименование МО</t>
  </si>
  <si>
    <t>Количество МКД</t>
  </si>
  <si>
    <t>I квартал</t>
  </si>
  <si>
    <t>II квартал</t>
  </si>
  <si>
    <t>III квартал</t>
  </si>
  <si>
    <t>IV квартал</t>
  </si>
  <si>
    <t>1984</t>
  </si>
  <si>
    <t>1970</t>
  </si>
  <si>
    <t>1981</t>
  </si>
  <si>
    <t>1987</t>
  </si>
  <si>
    <t>1976</t>
  </si>
  <si>
    <t>1973</t>
  </si>
  <si>
    <t>1952</t>
  </si>
  <si>
    <t>1953</t>
  </si>
  <si>
    <t>1988</t>
  </si>
  <si>
    <t>1979</t>
  </si>
  <si>
    <t>1954</t>
  </si>
  <si>
    <t>1974</t>
  </si>
  <si>
    <t>1990</t>
  </si>
  <si>
    <t>1972</t>
  </si>
  <si>
    <t>1971</t>
  </si>
  <si>
    <t>1963</t>
  </si>
  <si>
    <t>1985</t>
  </si>
  <si>
    <t>1949</t>
  </si>
  <si>
    <t>1965</t>
  </si>
  <si>
    <t>1950</t>
  </si>
  <si>
    <t>1930</t>
  </si>
  <si>
    <t>1960</t>
  </si>
  <si>
    <t>Итого по Брянской области</t>
  </si>
  <si>
    <t>Приложение №2 к постановлению Правительства Брянской области  от                                    №</t>
  </si>
  <si>
    <t>Приложение №3 к постановлению Правительства Брянской области  от                                    №</t>
  </si>
  <si>
    <t>х</t>
  </si>
  <si>
    <t>Итого по муниципальному образованию "Городской округ "город Брянск"</t>
  </si>
  <si>
    <t>Итого по муниципальному образованию " Городской округ "город Клинцы"</t>
  </si>
  <si>
    <t>Итого по муниципальному образованию " Городской округ "город Новозыбков"</t>
  </si>
  <si>
    <t>Итого по муниципальному образованию "Сельцовский городской округ"</t>
  </si>
  <si>
    <t>Итого по муниципальному образованию "Городской округ "город Стародуб"</t>
  </si>
  <si>
    <t>Итого по муниципальному образованию "Городской округ "город Фокино"</t>
  </si>
  <si>
    <t>Итого по муниципальному образованию "Локотское городское поселение" Брасовского муниципального района</t>
  </si>
  <si>
    <t>Итого по муниципальному образованию "Брянский муниципальный район"</t>
  </si>
  <si>
    <t>Итого по муниципальному образованию "Выгоничское городское поселение" Выгоничского муниципального района</t>
  </si>
  <si>
    <t>Итого по муниципальному образованию "Выгоничский муниципальный район"</t>
  </si>
  <si>
    <t>Итого по муниципальному образованию "Дубровское городское поселение" Дубровского муниципального района</t>
  </si>
  <si>
    <t>Итого по муниципальному образованию  "поселок Бытошь" Дятьковского муниципального района</t>
  </si>
  <si>
    <t>Итого по муниципальному образованию "город Дятьково" Дятьковского муниципального района</t>
  </si>
  <si>
    <t>Итого по муниципальному образованию "Любохонское городское поселение" Дятьковского муниципального района</t>
  </si>
  <si>
    <t>Итого по муниципальному образованию "поселок Старь" Дятьковского муниципального района</t>
  </si>
  <si>
    <t>Итого по муниципальному образованию "Жирятинский муниципальный район"</t>
  </si>
  <si>
    <t>Итого по муниципальному образованию "Жуковское городское поселение" Жуковского муниципального района</t>
  </si>
  <si>
    <t>Итого по муниципальному образованию "Злынковское городское поселение" Злынковского муниципальный района</t>
  </si>
  <si>
    <t>Итого по муниципальному образованию "Карачевское городское поселение" Карачевского муниципального района</t>
  </si>
  <si>
    <t>Итого по муниципальному образованию "Клетнянское городское поселение" Клетнянского муниципального района</t>
  </si>
  <si>
    <t>Итого по муниципальному образованию "Городское поселение пгт. Климово" Климовского муниципального района</t>
  </si>
  <si>
    <t>Итого по муниципальному образованию "Клинцовский муниципальный район"</t>
  </si>
  <si>
    <t>Итого по муниципальному образованию "Комаричское городское поселение" Комаричского муниципального района</t>
  </si>
  <si>
    <t>Итого по муниципальному образованию "Комаричский муниципальный район"</t>
  </si>
  <si>
    <t>Итого по муниципальному образованию "Красногорское городское поселение" Красногорского муниципального района</t>
  </si>
  <si>
    <t>Итого по муниципальному образованию "Навлинское городское поселение" Навлинскоко муниципального района</t>
  </si>
  <si>
    <t>Итого по муниципальному образованию "Новозыбковский муниципальный район"</t>
  </si>
  <si>
    <t>Итого по муниципальному образованию "Погарский муниципальный район"</t>
  </si>
  <si>
    <t>Итого по муниципальному образованию "Погарское городское поселение" Погарского муниципального района</t>
  </si>
  <si>
    <t>Итого по муниципальному образованию "Почепский муниципальный район"</t>
  </si>
  <si>
    <t>Итого по муниципальному образованию "Почепское городское поселение" Почепского муниципального района</t>
  </si>
  <si>
    <t>Итого по муниципальному образованию "Рогнединское городское поселение" Рогнединского муниципального района</t>
  </si>
  <si>
    <t>Итого по муниципальному образованию "Севское городское поселение" Севского муниципального района</t>
  </si>
  <si>
    <t>Итого по муниципальному образованию "Стародубский муниципальный район"</t>
  </si>
  <si>
    <t>г. Стародуб, пл. Красноармейская, д. 22</t>
  </si>
  <si>
    <t>Итого по муниципальному образованию "Суражское городское поселение" Суражского муниципального района</t>
  </si>
  <si>
    <t>Итого по муниципальному образованию "Белоберезковское городское поселение" Трубчевского муниципального района</t>
  </si>
  <si>
    <t>Итого по муниципальному образованию "Унечский муниципальный район"</t>
  </si>
  <si>
    <t>Итого по муниципальному образованию "Унечское городское поселение" Унечского муниципального района</t>
  </si>
  <si>
    <t>Муниципальное образование "Городской округ "город Клинцы"</t>
  </si>
  <si>
    <t>Муниципальное образование "Городской округ "город Новозыбков"</t>
  </si>
  <si>
    <t>Муниципальное образование "Сельцовский городской округ"</t>
  </si>
  <si>
    <t>Муниципальное образование "Городской округ "город Стародуб"</t>
  </si>
  <si>
    <t>Муниципальное образование "Городской округ "город Фокино"</t>
  </si>
  <si>
    <t>Муниципальное образование "Локотское городское поселение" Брасовского муниципального района</t>
  </si>
  <si>
    <t>Муниципальное образование "Брянский муниципальный район"</t>
  </si>
  <si>
    <t>Муниципальное образование "Выгоничское городское поселение" Выгоничского муниципального района</t>
  </si>
  <si>
    <t>Муниципальное образование "Выгоничский муниципальный район"</t>
  </si>
  <si>
    <t>Муниципальное образование "Дубровское городское поселение" Дубровского муниципального района</t>
  </si>
  <si>
    <t>Муниципальное образование "поселок Бытошь" Дятьковского муниципального района</t>
  </si>
  <si>
    <t>г. Брянск, б-р 50 лет Октября, д. 3</t>
  </si>
  <si>
    <t>г. Брянск, пер Камвольный, д. 4</t>
  </si>
  <si>
    <t>г. Брянск, пер Новозыбковский, д. 1</t>
  </si>
  <si>
    <t>1996</t>
  </si>
  <si>
    <t>г. Брянск, пер Новозыбковский, д. 9</t>
  </si>
  <si>
    <t>г. Брянск, пер Осоавиахима, д. 1</t>
  </si>
  <si>
    <t>г. Брянск, пер Осоавиахима, д. 3Б</t>
  </si>
  <si>
    <t>г. Брянск, пер Почтовый, д. 77</t>
  </si>
  <si>
    <t>г. Брянск, пер Северный, д. 52</t>
  </si>
  <si>
    <t>г. Брянск, пер Чернышевского, д. 25</t>
  </si>
  <si>
    <t>г. Брянск, пр-т Ленина, д. 6В</t>
  </si>
  <si>
    <t>г. Брянск, пр-кт Ленина, д. 30</t>
  </si>
  <si>
    <t>г. Брянск, пр-кт Ленина, д. 59</t>
  </si>
  <si>
    <t>г. Брянск, пр-кт Московский, д. 42</t>
  </si>
  <si>
    <t>г. Брянск, пр-кт Московский, д. 44</t>
  </si>
  <si>
    <t>1992</t>
  </si>
  <si>
    <t>г. Брянск, пр-кт Московский, д. 46</t>
  </si>
  <si>
    <t>г. Брянск, пр-кт Московский, д. 48</t>
  </si>
  <si>
    <t>г. Брянск, пр-кт Московский, д. 52</t>
  </si>
  <si>
    <t>г. Брянск, пр-кт Московский, д. 96</t>
  </si>
  <si>
    <t>г. Брянск, пр-кт Московский, д. 98</t>
  </si>
  <si>
    <t>г. Брянск, пр-кт Московский, д. 110</t>
  </si>
  <si>
    <t>г. Брянск, пр-кт Станке Димитрова, д. 6</t>
  </si>
  <si>
    <t>г. Брянск, пр-кт Станке Димитрова, д. 10</t>
  </si>
  <si>
    <t>г. Брянск, пр-кт Станке Димитрова, д. 12</t>
  </si>
  <si>
    <t>г. Брянск, пр-кт Станке Димитрова, д. 63</t>
  </si>
  <si>
    <t>г. Брянск, проезд Федюнинского, д. 4А</t>
  </si>
  <si>
    <t>г. Брянск, ул 11 лет Октября, д. 2</t>
  </si>
  <si>
    <t>г. Брянск, ул 2-я Аллея, д. 12А</t>
  </si>
  <si>
    <t>г. Брянск, ул 22 съезда КПСС, д. 8</t>
  </si>
  <si>
    <t>г. Брянск, ул 22 съезда КПСС, д. 10</t>
  </si>
  <si>
    <t>г. Брянск, ул 22 съезда КПСС, д. 49</t>
  </si>
  <si>
    <t>г. Брянск, ул 3 Интернационала, д. 3</t>
  </si>
  <si>
    <t>г. Брянск, ул Авиационная, д. 12</t>
  </si>
  <si>
    <t>г. Брянск, ул Автомагистраль Москва-Киев 144 км, д. 1</t>
  </si>
  <si>
    <t>г. Брянск, ул Автомагистраль Москва-Киев 144 км, д. 2</t>
  </si>
  <si>
    <t>г. Брянск, ул Брянской Пролетарской Дивизии, д. 7</t>
  </si>
  <si>
    <t>г. Брянск, ул Гражданская, д. 5</t>
  </si>
  <si>
    <t>г. Брянск, ул Димитрова, д. 43</t>
  </si>
  <si>
    <t>г. Брянск, ул Донбасская, д. 59</t>
  </si>
  <si>
    <t>г. Брянск, ул Дружбы, д. 6</t>
  </si>
  <si>
    <t>г. Брянск, ул Дружбы, д. 32</t>
  </si>
  <si>
    <t>г. Брянск, ул Киевская, д. 40</t>
  </si>
  <si>
    <t>г. Брянск, ул Комсомольская, д. 5</t>
  </si>
  <si>
    <t>г. Брянск, ул Комсомольская, д. 9</t>
  </si>
  <si>
    <t>г. Брянск, ул Комсомольская, д. 14</t>
  </si>
  <si>
    <t>г. Брянск, ул Костычева, д. 31</t>
  </si>
  <si>
    <t>г. Брянск, ул Красной Гвардии, д. 16</t>
  </si>
  <si>
    <t>г. Брянск, ул Красной Гвардии, д. 18</t>
  </si>
  <si>
    <t>г. Брянск, ул Красной Гвардии, д. 22</t>
  </si>
  <si>
    <t>г. Брянск, ул Красный Маяк, д. 2А</t>
  </si>
  <si>
    <t>г. Брянск, ул Крахмалева, д. 3</t>
  </si>
  <si>
    <t>г. Брянск, ул Куйбышева, д. 6</t>
  </si>
  <si>
    <t>г. Брянск, ул Куйбышева, д. 9</t>
  </si>
  <si>
    <t>г. Брянск, ул Куйбышева, д. 10</t>
  </si>
  <si>
    <t>г. Брянск, ул Куйбышева, д. 11</t>
  </si>
  <si>
    <t>г. Брянск, ул Литейная, д. 62</t>
  </si>
  <si>
    <t>п. Стяжное, ул. Вокзальная, д. 1</t>
  </si>
  <si>
    <t>п. Беловодка, ул. 60 лет Октября, д. 2</t>
  </si>
  <si>
    <t>с. Меленск, ул. Комсомольская, д. 25</t>
  </si>
  <si>
    <t>г. Брянск, ул Луначарского, д. 45/9</t>
  </si>
  <si>
    <t>г. Брянск, ул Молодой Гвардии, д. 31</t>
  </si>
  <si>
    <t>г. Брянск, ул Молодой Гвардии, д. 92</t>
  </si>
  <si>
    <t>г. Брянск, ул Никитина, д. 1</t>
  </si>
  <si>
    <t>г. Брянск, ул Никитина, д. 2А</t>
  </si>
  <si>
    <t>г. Брянск, ул Никитина, д. 17</t>
  </si>
  <si>
    <t>г. Брянск, ул Никитина, д. 22</t>
  </si>
  <si>
    <t>г. Брянск, ул Никитина, д. 24</t>
  </si>
  <si>
    <t>г. Брянск, ул Ново-Советская, д. 55</t>
  </si>
  <si>
    <t>г. Брянск, ул Ново-Советская, д. 118А</t>
  </si>
  <si>
    <t>г. Брянск, ул Ново-Советская, д. 144</t>
  </si>
  <si>
    <t>г. Брянск, ул Ново-Советская, д. 154</t>
  </si>
  <si>
    <t>г. Брянск, ул Одесская, д. 3</t>
  </si>
  <si>
    <t>г. Брянск, ул Октябрьская, д. 39</t>
  </si>
  <si>
    <t>г. Брянск, ул Орловская, д. 24А</t>
  </si>
  <si>
    <t>г. Брянск, ул Островского, д. 77А</t>
  </si>
  <si>
    <t>г. Брянск, ул Полесская, д. 8</t>
  </si>
  <si>
    <t>г. Брянск, ул Почтовая, д. 32</t>
  </si>
  <si>
    <t>г. Брянск, ул Профсоюзов, д. 20</t>
  </si>
  <si>
    <t>г. Брянск, ул Пушкина, д. 35</t>
  </si>
  <si>
    <t>г. Брянск, ул Пушкина, д. 65А</t>
  </si>
  <si>
    <t>г. Брянск, ул Рылеева, д. 4</t>
  </si>
  <si>
    <t>г. Брянск, ул Рылеева, д. 48</t>
  </si>
  <si>
    <t>г. Брянск, ул Тельмана, д. 68</t>
  </si>
  <si>
    <t>г. Брянск, ул Тельмана, д. 70А</t>
  </si>
  <si>
    <t>г. Брянск, ул Тельмана, д. 72</t>
  </si>
  <si>
    <t>г. Брянск, ул Тельмана, д. 74</t>
  </si>
  <si>
    <t>г. Брянск, ул Тельмана, д. 74А</t>
  </si>
  <si>
    <t>г. Брянск, ул Тельмана, д. 76</t>
  </si>
  <si>
    <t>г. Брянск, ул Тельмана, д. 109</t>
  </si>
  <si>
    <t>г. Брянск, ул Тельмана, д. 109А</t>
  </si>
  <si>
    <t>г. Брянск, ул Ульянова, д. 31Б</t>
  </si>
  <si>
    <t>г. Брянск, ул Урицкого, д. 2А</t>
  </si>
  <si>
    <t>г. Брянск, ул Урицкого, д. 33</t>
  </si>
  <si>
    <t>г. Брянск, ул Ухтомского, д. 5</t>
  </si>
  <si>
    <t>г. Брянск, ул Федюнинского, д. 9</t>
  </si>
  <si>
    <t>г. Брянск, ул Фокина, д. 34</t>
  </si>
  <si>
    <t>1932</t>
  </si>
  <si>
    <t>г. Брянск, ул Фокина, д. 43</t>
  </si>
  <si>
    <t>г. Брянск, ул Фокина, д. 70</t>
  </si>
  <si>
    <t>г. Брянск, ул Фокина, д. 96А</t>
  </si>
  <si>
    <t>г. Брянск, ул Фосфоритная, д. 25</t>
  </si>
  <si>
    <t>г. Брянск, ул Чапаева, д. 6</t>
  </si>
  <si>
    <t>г. Брянск, ул Энгельса, д. 1А</t>
  </si>
  <si>
    <t>г. Брянск, рп Белые Берега (г Брянск), ул Карла Маркса, д. 11А</t>
  </si>
  <si>
    <t>г. Брянск, рп Белые Берега (г Брянск), ул Новая, д. 1</t>
  </si>
  <si>
    <t>г. Брянск, рп Белые Берега (г Брянск), ул Ромашина, д. 4</t>
  </si>
  <si>
    <t>г. Клинцы, пр-кт Ленина, д. 27</t>
  </si>
  <si>
    <t>г. Клинцы, ул 8 Марта, д. 32</t>
  </si>
  <si>
    <t>г. Клинцы, ул Гагарина, д. 74</t>
  </si>
  <si>
    <t>г. Клинцы, ул Декабристов, д. 27А</t>
  </si>
  <si>
    <t>г. Клинцы, ул Октябрьская, д. 35</t>
  </si>
  <si>
    <t>г. Новозыбков, ул 307 Дивизии, д. 1</t>
  </si>
  <si>
    <t>г. Новозыбков, ул 307 Дивизии, д. 38А</t>
  </si>
  <si>
    <t>г. Новозыбков, ул 307 Дивизии, д. 40</t>
  </si>
  <si>
    <t>г. Новозыбков, ул 307 Дивизии, д. 44</t>
  </si>
  <si>
    <t>г. Новозыбков, ул Вокзальная, д. 40</t>
  </si>
  <si>
    <t>г. Новозыбков, ул Дзержинского, д. 1В</t>
  </si>
  <si>
    <t>г. Новозыбков, ул Коммунистическая, д. 26</t>
  </si>
  <si>
    <t>г. Новозыбков, ул Ленина, д. 62</t>
  </si>
  <si>
    <t>1918</t>
  </si>
  <si>
    <t>г. Новозыбков, ул Наримановская, д. 10</t>
  </si>
  <si>
    <t>г. Новозыбков, ул ОХ Волна Революции, д. 42</t>
  </si>
  <si>
    <t>г. Новозыбков, ул Рошаля, д. 68</t>
  </si>
  <si>
    <t>г. Новозыбков, ул Садовая, д. 55</t>
  </si>
  <si>
    <t>г. Сельцо, проезд Горького, д. 5</t>
  </si>
  <si>
    <t>г. Сельцо, ул Куйбышева, д. 25</t>
  </si>
  <si>
    <t>г. Сельцо, ул Мейпариани, д. 28</t>
  </si>
  <si>
    <t>г. Стародуб, ул Ленина, д. 128Б</t>
  </si>
  <si>
    <t>г. Фокино, ул Калинина, д. 13</t>
  </si>
  <si>
    <t>г. Фокино, ул Карла Маркса, д. 5</t>
  </si>
  <si>
    <t>п. Локоть, пр-кт Ленина, д. 43</t>
  </si>
  <si>
    <t>п. Локоть, пр-кт Ленина, д. 47</t>
  </si>
  <si>
    <t>с. Глинищево, ул Больничная, д. 2</t>
  </si>
  <si>
    <t>с. Глинищево, ул Клубная, д. 4</t>
  </si>
  <si>
    <t>д. Молотино, ул Центральная, д. 5</t>
  </si>
  <si>
    <t>п. Мичуринский, ул Молодежная, д. 11</t>
  </si>
  <si>
    <t>п. Мичуринский, ул Молодежная, д. 15</t>
  </si>
  <si>
    <t>п. Новые Дарковичи, ул ., д. 1</t>
  </si>
  <si>
    <t>п. Новые Дарковичи, ул ., д. 2</t>
  </si>
  <si>
    <t>п. Пальцо, ул Молодежная, д. 5</t>
  </si>
  <si>
    <t>п. Санаторий Снежка, ул ., д. 1</t>
  </si>
  <si>
    <t>Ремонт внутридомо-вых инженерных систем</t>
  </si>
  <si>
    <t>п. Путевка, ул Строителей, д. 19</t>
  </si>
  <si>
    <t>п. Выгоничи, ул Ломоносова, д. 7</t>
  </si>
  <si>
    <t>п. Выгоничи, ул Молодежная, д. 1</t>
  </si>
  <si>
    <t>п. Пильшино, ул Мира, д. 6</t>
  </si>
  <si>
    <t>с. Гордеевка, ул Победы, д. 14</t>
  </si>
  <si>
    <t>2003</t>
  </si>
  <si>
    <t>пгт Дубровка, мкр 1-й, д. 36</t>
  </si>
  <si>
    <t>п. Бытошь, ул Пионерская, д. 3</t>
  </si>
  <si>
    <t>п. Бытошь, ул Циолковского, д. 4</t>
  </si>
  <si>
    <t>г. Дятьково, мкр 12-й, д. 9</t>
  </si>
  <si>
    <t>г. Дятьково, мкр 13-й, д. 15</t>
  </si>
  <si>
    <t>г. Дятьково, ул Ленина, д. 147</t>
  </si>
  <si>
    <t>г. Дятьково, ул Ленина, д. 166</t>
  </si>
  <si>
    <t>крупноблочные силикатные</t>
  </si>
  <si>
    <t>г. Брянск, ул Азарова, д. 57</t>
  </si>
  <si>
    <t>г. Брянск, рп Белые Берега, ул Вокзальная, д. 13</t>
  </si>
  <si>
    <t>г. Брянск, ул Вяземского, д. 17</t>
  </si>
  <si>
    <t>г. Брянск, ул Гомельская, д. 1</t>
  </si>
  <si>
    <t>г. Брянск, ул Горбатова, д. 4</t>
  </si>
  <si>
    <t>г. Брянск, ул Горького, д. 62</t>
  </si>
  <si>
    <t>г. Брянск, ул Гражданская, д. 3</t>
  </si>
  <si>
    <t>г. Брянск, ул Димитрова, д. 47</t>
  </si>
  <si>
    <t>г. Брянск, ул Димитрова, д. 81</t>
  </si>
  <si>
    <t>г. Брянск, ул Дружбы, д. 22</t>
  </si>
  <si>
    <t>г. Брянск, ул Институтская, д. 122</t>
  </si>
  <si>
    <t>г. Брянск, ул Камозина, д. 2</t>
  </si>
  <si>
    <t>г. Брянск, ул Клары Цеткин, д. 15</t>
  </si>
  <si>
    <t>г. Брянск, ул Пушкина, д. 57</t>
  </si>
  <si>
    <t>г. Дятьково, ул Ленина, д. 212</t>
  </si>
  <si>
    <t>г. Дятьково, ул Усадьба РТС, д. 10</t>
  </si>
  <si>
    <t>п. Любохна, ул Большая Свердловская, д. 1Б</t>
  </si>
  <si>
    <t>с. Слободище, ул Гагарина, д. 5</t>
  </si>
  <si>
    <t>п. Старь, ул Площадь 30 лет Победы, д. 7</t>
  </si>
  <si>
    <t>п. Старь, ул Рябка, д. 4</t>
  </si>
  <si>
    <t>с. Воробейня, ул Центральная, д. 6</t>
  </si>
  <si>
    <t>п. Олсуфьево, стр ДОС-1(дом офицерского состава), д. 1</t>
  </si>
  <si>
    <t>п. Гостиловка, ул Рабочая, д. 1</t>
  </si>
  <si>
    <t>г. Злынка, ул Вокзальная, д. 36</t>
  </si>
  <si>
    <t>п. Теплое, ул Школьная, д. 13</t>
  </si>
  <si>
    <t>г. Карачев, ул Первомайская, д. 141</t>
  </si>
  <si>
    <t>п. Рогнедино, ул Ленина, д. 70А</t>
  </si>
  <si>
    <t>д. Добрунь, ул Юбилейная, д. 13</t>
  </si>
  <si>
    <t>п. Рогнедино, ул Восточная, д. 9</t>
  </si>
  <si>
    <t>г. Новозыбков, ул Вокзальная, д. 54</t>
  </si>
  <si>
    <t>г. Фокино, ул Гагарина, д. 14</t>
  </si>
  <si>
    <t>г. Фокино, ул Калинина, д. 1</t>
  </si>
  <si>
    <t>г. Фокино, ул Калинина, д. 2</t>
  </si>
  <si>
    <t>г. Фокино, ул Калинина, д. 26</t>
  </si>
  <si>
    <t>г. Жуковка, ул Коммунальная, д. 6</t>
  </si>
  <si>
    <t>г. Карачев, ул Первомайская, д. 151</t>
  </si>
  <si>
    <t>г. Карачев, ул Советская, д. 72</t>
  </si>
  <si>
    <t>пгт Клетня, ул Советская, д. 21</t>
  </si>
  <si>
    <t>пгт Климово, кв-л Микрорайон, д. 20</t>
  </si>
  <si>
    <t>с. Коржовка-Голубовка, ул Совхозная, д. 38</t>
  </si>
  <si>
    <t>с. Коржовка-Голубовка, ул Совхозная, д. 40</t>
  </si>
  <si>
    <t>п. Комаричи, ул Ленина, д. 54</t>
  </si>
  <si>
    <t>п. Марьинка, ул Мичурина, д. 1А</t>
  </si>
  <si>
    <t>Муниципальное образование  "Алтуховское сельское поселение" Навлинскоко муниципального района</t>
  </si>
  <si>
    <t>п. Алтухово, ул Лесная, д. 27</t>
  </si>
  <si>
    <t>Итого по муниципальному образованию "Алтуховское сельское поселение" Навлинскоко муниципального района</t>
  </si>
  <si>
    <t>п. Навля, ул Красных Партизан, д. 70А</t>
  </si>
  <si>
    <t>п. Навля, ул Советская, д. 1</t>
  </si>
  <si>
    <t>с. Старые Бобовичи, ул ПМК, д. 3</t>
  </si>
  <si>
    <t>д. Вадьковка, ул Пролетарская, д. 9</t>
  </si>
  <si>
    <t>с. Кистер, ул Центральная, д. 4</t>
  </si>
  <si>
    <t>пгт Погар, ул Ананченко, д. 20</t>
  </si>
  <si>
    <t>п. Озаренный, ул Дорожная, д. 7</t>
  </si>
  <si>
    <t>г. Почеп, пер 2-й Мира, д. 11</t>
  </si>
  <si>
    <t>г. Почеп, пер Октябрьский, д. 6А</t>
  </si>
  <si>
    <t>г. Почеп, ул Володарского, д. 1</t>
  </si>
  <si>
    <t>г. Почеп, ул Кирова, д. 2</t>
  </si>
  <si>
    <t>г. Севск,ул Карла Либкнехта, д. 47</t>
  </si>
  <si>
    <t>г. Севск, ул. Салтыкова-Щедрина, д. 40</t>
  </si>
  <si>
    <t>п. Суземка, пл. Ленина, д.9/2</t>
  </si>
  <si>
    <t>г. Сураж, пер Вокзальный, д. 5</t>
  </si>
  <si>
    <t>г. Сураж, ул Октябрьская, д. 9А</t>
  </si>
  <si>
    <t>г. Сураж, ул Лесная, д. 4А</t>
  </si>
  <si>
    <t>пгт Белая Березка, ул Калинина, д. 10</t>
  </si>
  <si>
    <t>пгт Белая Березка, ул Ленина, д. 16</t>
  </si>
  <si>
    <t>г. Трубчевск, ул Луначарского, д. 76</t>
  </si>
  <si>
    <t>с. Найтоповичи, ул Пролетарская, д. 24</t>
  </si>
  <si>
    <t>г. Унеча, пер Крупской, д. 8</t>
  </si>
  <si>
    <t>г. Унеча, ул Иванова, д. 7</t>
  </si>
  <si>
    <t>г. Унеча, ул Иванова, д. 13</t>
  </si>
  <si>
    <t>г. Унеча, ул Иванова, д. 17</t>
  </si>
  <si>
    <t>Муниципальное образование "город Дятьково" Дятьковского муниципального района</t>
  </si>
  <si>
    <t>Муниципальное образование "Любохонское городское поселение" Дятьковского муниципального района</t>
  </si>
  <si>
    <t>Муниципальное образование "поселок Старь" Дятьковского муниципального района</t>
  </si>
  <si>
    <t>Муниципальное образование "Жирятинский муниципальный район"</t>
  </si>
  <si>
    <t>Муниципальное образование "Жуковское городское поселение" Жуковского муниципального района</t>
  </si>
  <si>
    <t>Муниципальное образование "Злынковское городское поселение" Злынковского муниципальный района</t>
  </si>
  <si>
    <t>Муниципальное образование "Карачевское городское поселение" Карачевского муниципального района</t>
  </si>
  <si>
    <t>1936</t>
  </si>
  <si>
    <t>1929</t>
  </si>
  <si>
    <t>пгт. Красная Гора, ул. Буйневича, д. 58В</t>
  </si>
  <si>
    <t>Ремонт фунда-мента</t>
  </si>
  <si>
    <t>Утеп-ление  фасадов</t>
  </si>
  <si>
    <t>п. Локоть, пр-кт Ленина, д. 21</t>
  </si>
  <si>
    <t>п. Локоть, пр-кт Ленина, д. 33</t>
  </si>
  <si>
    <t>п. Дунаевский, ул Школьная, д. 1</t>
  </si>
  <si>
    <t>г. Карачев, ул Советская, д. 53А</t>
  </si>
  <si>
    <t>г. Карачев, ул Ленина, д. 53</t>
  </si>
  <si>
    <t>г. Трубчевск, ул Заводская, д. 4</t>
  </si>
  <si>
    <t xml:space="preserve">Муниципальное образование  "Гордеевское сельское поселение" Гордеевского района </t>
  </si>
  <si>
    <t>Итого по муниципальному образованию  "Гордеевское сельское поселение" Гордеевского района</t>
  </si>
  <si>
    <t>Муниципальное образование "Город Трубчевск" Трубчевского муниципального района</t>
  </si>
  <si>
    <t>Итого по муниципальному образованию "Город Трубчевск" Трубчевского муниципального района</t>
  </si>
  <si>
    <t>с. Гордеевка, ул Победы, д. 9</t>
  </si>
  <si>
    <t>2001</t>
  </si>
  <si>
    <t>г. Мглин, пер. 3-й Первомайский, д. 1А</t>
  </si>
  <si>
    <t>г. Жуковка, ул. Коммунальная, д. 3А</t>
  </si>
  <si>
    <t>г. Трубчевск, ул. Новая, д. 6</t>
  </si>
  <si>
    <t>г. Брянск, ул. Богдана Хмельницкого, д. 71</t>
  </si>
  <si>
    <t>г. Сураж, ул. Ленина, д. 61</t>
  </si>
  <si>
    <t>пгт Красная Гора, пер Юности, д. 6</t>
  </si>
  <si>
    <t>пгт. Красная Гора, ул. Буйневича, д. 58Б</t>
  </si>
  <si>
    <t>пгт. Красная Гора, ул. Куйбышева, д. 23</t>
  </si>
  <si>
    <t>г. Сельцо, ул Кирова, д. 61</t>
  </si>
  <si>
    <t>1938</t>
  </si>
  <si>
    <t>г. Фокино, ул Гайдара, д. 5</t>
  </si>
  <si>
    <t>г. Дятьково, ул Циолковского, д. 3</t>
  </si>
  <si>
    <t>Пер-во невент. крыши на вент. крышу, устр-во выходов на кровлю</t>
  </si>
  <si>
    <t>Установка коллектив-ных (общедо-мовых) ПУ и УУ</t>
  </si>
  <si>
    <t>Другие виды</t>
  </si>
  <si>
    <t>За счет средств Фонда</t>
  </si>
  <si>
    <t>За счет средств бюджета субъекта Российской Федерации</t>
  </si>
  <si>
    <t>За счет средств местного бюджета</t>
  </si>
  <si>
    <t>За счет средств собственников помещений в МКД</t>
  </si>
  <si>
    <t>12.2016</t>
  </si>
  <si>
    <t>Приложение №1 к постановлению Правительства Брянской области  от                                    №</t>
  </si>
  <si>
    <t>в том числе:</t>
  </si>
  <si>
    <t>1959</t>
  </si>
  <si>
    <t>1947</t>
  </si>
  <si>
    <t>Муниципальное образование "Городской округ "город Сельцо"</t>
  </si>
  <si>
    <t>Муниципальное образование "Клетнянское городское поселение" Клетнянского муниципального района</t>
  </si>
  <si>
    <t>Муниципальное образование "Городское поселение пгт. Климово" Климовского муниципального района</t>
  </si>
  <si>
    <t>Муниципальное образование "Клинцовский муниципальный район"</t>
  </si>
  <si>
    <t>Муниципальное образование "Комаричское городское поселение" Комаричского муниципального района</t>
  </si>
  <si>
    <t>Муниципальное образование "Комаричский муниципальный район"</t>
  </si>
  <si>
    <t>Муниципальное образование "Красногорское городское поселение" Красногорского муниципального района</t>
  </si>
  <si>
    <t>Муниципальное образование  "Навлинское городское поселение" Навлинскоко муниципального района</t>
  </si>
  <si>
    <t>Муниципальное образование "Новозыбковский муниципальный район"</t>
  </si>
  <si>
    <t>Муниципальное образование  "Погарский муниципальный район"</t>
  </si>
  <si>
    <t>Муниципальное образование "Погарское городское поселение" Погарского муниципального района</t>
  </si>
  <si>
    <t>Муниципальное образование  "Почепский муниципальный район"</t>
  </si>
  <si>
    <t>Муниципальное образование "город Брянск"</t>
  </si>
  <si>
    <t>Итого по муниципальному образованию "Мглинское городское поселение" Мглинского района</t>
  </si>
  <si>
    <t>Муниципальное образование "Слободищенское сельское поселение" Дятьковского муниципального района</t>
  </si>
  <si>
    <t>Итого по муниципальному образованию "Слободищенское сельское поселение" Дятьковского муниципального района</t>
  </si>
  <si>
    <t>г. Брянск, пр-кт Станке Димитрова, д. 69</t>
  </si>
  <si>
    <t>Итого по муниципальному образованию "Карачевский муниципальный район"</t>
  </si>
  <si>
    <t>Итого по муниципальному образованию "Мглинский муниципальный район"</t>
  </si>
  <si>
    <t>п. Каменка, д. 5</t>
  </si>
  <si>
    <t>п. Каменка,  д. 17</t>
  </si>
  <si>
    <t>п. Каменка,  д. 5</t>
  </si>
  <si>
    <t>Итого по муниципальному образованию "Гордеевское сельское поселение"</t>
  </si>
  <si>
    <t>Итого по муниципальному образованию  "Жуковский муниципальный район"</t>
  </si>
  <si>
    <t xml:space="preserve">Итого по муниципальному образованию "Белоберезковское городское поселение" </t>
  </si>
  <si>
    <t>Муниципальное образование  "Жуковский муниципальный район"</t>
  </si>
  <si>
    <t>Муниципальное образование "Карачевский муниципальный район"</t>
  </si>
  <si>
    <t>Муниципальное образование: "Мглинское городское поселение" Мглинского муниципального района</t>
  </si>
  <si>
    <t>Муниципальное образование "Меленское сельское поселение" Стародубского муниципального района"</t>
  </si>
  <si>
    <t>Муниципальное образование: "Мглинский муниципальный район"</t>
  </si>
  <si>
    <t>Итого по "Суземское городское поселение" Суземского муниципального района.</t>
  </si>
  <si>
    <t>Муниципальное образование "Жуковский муниципальный район"</t>
  </si>
  <si>
    <t>Муниципальное образование: "Мглинский муниципальный  район"</t>
  </si>
  <si>
    <t>Муниципальное образование "Меленское сельское поселение" Стародубского муниципального района</t>
  </si>
  <si>
    <t>Муниципальное образование  "Навлинское городское поселение" Навлинского муниципального района</t>
  </si>
  <si>
    <t>Муниципальное образование "Алтуховское городское поселение" Навлинского муниципального района</t>
  </si>
  <si>
    <t>Муниципальное образование  "Алтуховское сельское поселение" Навлинского муниципального района</t>
  </si>
  <si>
    <t>Итого по муниципальному образованию "Навлинское городское поселение" Навлинского муниципального района</t>
  </si>
  <si>
    <t>г. Брянск, ул Тельмана, д. 80</t>
  </si>
  <si>
    <t>г. Брянск, ул Тельмана, д. 82</t>
  </si>
  <si>
    <t>г. Брянск, ул Тельмана, д. 115</t>
  </si>
  <si>
    <t>г. Брянск, ул Тельмана, д. 117</t>
  </si>
  <si>
    <t>г. Брянск, ул Транспортная, д. 2</t>
  </si>
  <si>
    <t>пгт Климово, ул Калинина, д. 8</t>
  </si>
  <si>
    <t>пгт Климово, ул Коммунистическая, д. 14</t>
  </si>
  <si>
    <t>пгт Климово, ул Лесная, д. 18</t>
  </si>
  <si>
    <t>п. Суземка, пл. Ленина, д.7/1</t>
  </si>
  <si>
    <t>2016 г.</t>
  </si>
  <si>
    <t>2017 г.</t>
  </si>
  <si>
    <t>Итого по Брянской области на 2016 - 2017 гг</t>
  </si>
  <si>
    <t xml:space="preserve"> </t>
  </si>
  <si>
    <t>г. Стародуб, ул. Красноармейская, д. 34</t>
  </si>
  <si>
    <t>Предельная стоимость капитального ремонта 1 кв. м</t>
  </si>
  <si>
    <t>Удельная стоимость</t>
  </si>
  <si>
    <t>06.2017</t>
  </si>
  <si>
    <t>12.2017</t>
  </si>
  <si>
    <t>09.2017</t>
  </si>
  <si>
    <t>господдрежка бух 01.12.2017</t>
  </si>
  <si>
    <t>остаток</t>
  </si>
  <si>
    <t>Итого по Брянской области (2016-2017 гг.)</t>
  </si>
  <si>
    <t>Приложение 1 к итогам выполнения краткосрочного (2016 год) плана реализации региональной программы "Проведение капитального ремонта общего имущества многоквартирных домов на территории Брянской области" (2014 - 2043 годы)</t>
  </si>
  <si>
    <t>Приложение 2 к итогам выполнения краткосрочного (2016 год) плана реализации региональной программы "Проведение капитального ремонта общего имущества многоквартирных домов на территории Брянской области" (2014 - 2043 годы)</t>
  </si>
  <si>
    <t>Приложение 3 к итогам выполнения краткосрочного (2016 год) плана реализации региональной программы "Проведение капитального ремонта общего имущества многоквартирных домов на территории Брянской области" (2014 - 2043 годы)</t>
  </si>
</sst>
</file>

<file path=xl/styles.xml><?xml version="1.0" encoding="utf-8"?>
<styleSheet xmlns="http://schemas.openxmlformats.org/spreadsheetml/2006/main">
  <numFmts count="4">
    <numFmt numFmtId="164" formatCode="_-* #,##0.00_р_._-;\-* #,##0.00_р_._-;_-* &quot;-&quot;??_р_._-;_-@_-"/>
    <numFmt numFmtId="165" formatCode="#,##0.0"/>
    <numFmt numFmtId="166" formatCode="#,##0.000000"/>
    <numFmt numFmtId="167" formatCode="#,##0.00&quot;р.&quot;"/>
  </numFmts>
  <fonts count="44">
    <font>
      <sz val="10"/>
      <name val="Times New Roman"/>
    </font>
    <font>
      <sz val="10"/>
      <name val="Arial Cyr"/>
      <charset val="204"/>
    </font>
    <font>
      <sz val="8"/>
      <name val="Times New Roman"/>
      <family val="1"/>
      <charset val="204"/>
    </font>
    <font>
      <sz val="8"/>
      <name val="Arial Narrow"/>
      <family val="2"/>
      <charset val="204"/>
    </font>
    <font>
      <sz val="7"/>
      <name val="Arial Narrow"/>
      <family val="2"/>
      <charset val="204"/>
    </font>
    <font>
      <sz val="6"/>
      <name val="Arial Narrow"/>
      <family val="2"/>
      <charset val="204"/>
    </font>
    <font>
      <sz val="6"/>
      <color indexed="9"/>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4"/>
      <color indexed="8"/>
      <name val="Times New Roma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7"/>
      <color indexed="8"/>
      <name val="Arial Narrow"/>
      <family val="2"/>
      <charset val="204"/>
    </font>
    <font>
      <sz val="10"/>
      <name val="Times New Roman"/>
      <family val="1"/>
      <charset val="204"/>
    </font>
    <font>
      <sz val="18"/>
      <color indexed="56"/>
      <name val="Calibri Light"/>
      <family val="2"/>
      <charset val="204"/>
    </font>
    <font>
      <sz val="9"/>
      <name val="Times New Roman"/>
      <family val="1"/>
      <charset val="204"/>
    </font>
    <font>
      <sz val="10"/>
      <name val="Arial Narrow"/>
      <family val="2"/>
      <charset val="204"/>
    </font>
    <font>
      <sz val="9"/>
      <name val="Arial Narrow"/>
      <family val="2"/>
      <charset val="204"/>
    </font>
    <font>
      <b/>
      <sz val="10"/>
      <name val="Arial Narrow"/>
      <family val="2"/>
      <charset val="204"/>
    </font>
    <font>
      <b/>
      <sz val="7"/>
      <name val="Arial Narrow"/>
      <family val="2"/>
      <charset val="204"/>
    </font>
    <font>
      <sz val="10"/>
      <color indexed="8"/>
      <name val="Arial"/>
      <family val="2"/>
      <charset val="1"/>
    </font>
    <font>
      <sz val="10"/>
      <name val="Arial Cyr"/>
      <family val="2"/>
      <charset val="204"/>
    </font>
    <font>
      <sz val="10"/>
      <name val="Helv"/>
      <charset val="204"/>
    </font>
    <font>
      <b/>
      <sz val="9"/>
      <name val="Arial Narrow"/>
      <family val="2"/>
      <charset val="204"/>
    </font>
    <font>
      <sz val="5"/>
      <name val="Arial Narrow"/>
      <family val="2"/>
      <charset val="204"/>
    </font>
    <font>
      <sz val="10"/>
      <color indexed="8"/>
      <name val="Arial Narrow"/>
      <family val="2"/>
      <charset val="204"/>
    </font>
    <font>
      <sz val="10"/>
      <color indexed="8"/>
      <name val="Times New Roman"/>
      <family val="1"/>
      <charset val="204"/>
    </font>
    <font>
      <sz val="7"/>
      <name val="Times New Roman"/>
      <family val="1"/>
      <charset val="204"/>
    </font>
    <font>
      <b/>
      <sz val="7"/>
      <name val="Times New Roman"/>
      <family val="1"/>
      <charset val="204"/>
    </font>
    <font>
      <sz val="7"/>
      <color rgb="FFFF0000"/>
      <name val="Arial Narrow"/>
      <family val="2"/>
      <charset val="204"/>
    </font>
    <font>
      <sz val="10"/>
      <color rgb="FFFF0000"/>
      <name val="Times New Roman"/>
      <family val="1"/>
      <charset val="204"/>
    </font>
  </fonts>
  <fills count="48">
    <fill>
      <patternFill patternType="none"/>
    </fill>
    <fill>
      <patternFill patternType="gray125"/>
    </fill>
    <fill>
      <patternFill patternType="solid">
        <fgColor indexed="31"/>
      </patternFill>
    </fill>
    <fill>
      <patternFill patternType="solid">
        <fgColor indexed="9"/>
        <bgColor indexed="26"/>
      </patternFill>
    </fill>
    <fill>
      <patternFill patternType="solid">
        <fgColor indexed="31"/>
        <bgColor indexed="22"/>
      </patternFill>
    </fill>
    <fill>
      <patternFill patternType="solid">
        <fgColor indexed="45"/>
      </patternFill>
    </fill>
    <fill>
      <patternFill patternType="solid">
        <fgColor indexed="47"/>
        <bgColor indexed="22"/>
      </patternFill>
    </fill>
    <fill>
      <patternFill patternType="solid">
        <fgColor indexed="45"/>
        <bgColor indexed="29"/>
      </patternFill>
    </fill>
    <fill>
      <patternFill patternType="solid">
        <fgColor indexed="42"/>
      </patternFill>
    </fill>
    <fill>
      <patternFill patternType="solid">
        <fgColor indexed="26"/>
        <bgColor indexed="9"/>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4"/>
      </patternFill>
    </fill>
    <fill>
      <patternFill patternType="solid">
        <fgColor indexed="22"/>
        <bgColor indexed="31"/>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43"/>
        <bgColor indexed="26"/>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49"/>
        <bgColor indexed="4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4"/>
        <bgColor indexed="23"/>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9"/>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26"/>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222">
    <xf numFmtId="0" fontId="0" fillId="0" borderId="0" applyNumberFormat="0" applyBorder="0" applyProtection="0">
      <alignment horizontal="left" vertical="center" wrapText="1"/>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1" borderId="0" applyNumberFormat="0" applyBorder="0" applyAlignment="0" applyProtection="0"/>
    <xf numFmtId="0" fontId="7" fillId="17" borderId="0" applyNumberFormat="0" applyBorder="0" applyAlignment="0" applyProtection="0"/>
    <xf numFmtId="0" fontId="7" fillId="12" borderId="0" applyNumberFormat="0" applyBorder="0" applyAlignment="0" applyProtection="0"/>
    <xf numFmtId="0" fontId="7" fillId="17" borderId="0" applyNumberFormat="0" applyBorder="0" applyAlignment="0" applyProtection="0"/>
    <xf numFmtId="0" fontId="7" fillId="12" borderId="0" applyNumberFormat="0" applyBorder="0" applyAlignment="0" applyProtection="0"/>
    <xf numFmtId="0" fontId="7" fillId="17"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4" borderId="0" applyNumberFormat="0" applyBorder="0" applyAlignment="0" applyProtection="0"/>
    <xf numFmtId="0" fontId="7" fillId="6" borderId="0" applyNumberFormat="0" applyBorder="0" applyAlignment="0" applyProtection="0"/>
    <xf numFmtId="0" fontId="7" fillId="25" borderId="0" applyNumberFormat="0" applyBorder="0" applyAlignment="0" applyProtection="0"/>
    <xf numFmtId="0" fontId="7" fillId="6" borderId="0" applyNumberFormat="0" applyBorder="0" applyAlignment="0" applyProtection="0"/>
    <xf numFmtId="0" fontId="7" fillId="25" borderId="0" applyNumberFormat="0" applyBorder="0" applyAlignment="0" applyProtection="0"/>
    <xf numFmtId="0" fontId="7" fillId="6" borderId="0" applyNumberFormat="0" applyBorder="0" applyAlignment="0" applyProtection="0"/>
    <xf numFmtId="0" fontId="7"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9" borderId="0" applyNumberFormat="0" applyBorder="0" applyAlignment="0" applyProtection="0"/>
    <xf numFmtId="0" fontId="8" fillId="17" borderId="0" applyNumberFormat="0" applyBorder="0" applyAlignment="0" applyProtection="0"/>
    <xf numFmtId="0" fontId="8" fillId="30" borderId="0" applyNumberFormat="0" applyBorder="0" applyAlignment="0" applyProtection="0"/>
    <xf numFmtId="0" fontId="8" fillId="17" borderId="0" applyNumberFormat="0" applyBorder="0" applyAlignment="0" applyProtection="0"/>
    <xf numFmtId="0" fontId="8" fillId="30" borderId="0" applyNumberFormat="0" applyBorder="0" applyAlignment="0" applyProtection="0"/>
    <xf numFmtId="0" fontId="8" fillId="1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2" borderId="0" applyNumberFormat="0" applyBorder="0" applyAlignment="0" applyProtection="0"/>
    <xf numFmtId="0" fontId="8" fillId="6" borderId="0" applyNumberFormat="0" applyBorder="0" applyAlignment="0" applyProtection="0"/>
    <xf numFmtId="0" fontId="8" fillId="33" borderId="0" applyNumberFormat="0" applyBorder="0" applyAlignment="0" applyProtection="0"/>
    <xf numFmtId="0" fontId="8" fillId="6" borderId="0" applyNumberFormat="0" applyBorder="0" applyAlignment="0" applyProtection="0"/>
    <xf numFmtId="0" fontId="8" fillId="33" borderId="0" applyNumberFormat="0" applyBorder="0" applyAlignment="0" applyProtection="0"/>
    <xf numFmtId="0" fontId="8" fillId="6"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27"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29" borderId="0" applyNumberFormat="0" applyBorder="0" applyAlignment="0" applyProtection="0"/>
    <xf numFmtId="0" fontId="8" fillId="39" borderId="0" applyNumberFormat="0" applyBorder="0" applyAlignment="0" applyProtection="0"/>
    <xf numFmtId="0" fontId="8" fillId="31"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9" fillId="15" borderId="1" applyNumberFormat="0" applyAlignment="0" applyProtection="0"/>
    <xf numFmtId="0" fontId="9" fillId="6" borderId="1" applyNumberFormat="0" applyAlignment="0" applyProtection="0"/>
    <xf numFmtId="0" fontId="10" fillId="42" borderId="2" applyNumberFormat="0" applyAlignment="0" applyProtection="0"/>
    <xf numFmtId="0" fontId="10" fillId="43" borderId="2" applyNumberFormat="0" applyAlignment="0" applyProtection="0"/>
    <xf numFmtId="0" fontId="11" fillId="42" borderId="1" applyNumberFormat="0" applyAlignment="0" applyProtection="0"/>
    <xf numFmtId="0" fontId="11" fillId="43" borderId="1" applyNumberFormat="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26" fillId="0" borderId="0">
      <alignment horizontal="right" vertical="top" wrapText="1"/>
    </xf>
    <xf numFmtId="0" fontId="1" fillId="0" borderId="0"/>
    <xf numFmtId="0" fontId="16" fillId="44" borderId="7" applyNumberFormat="0" applyAlignment="0" applyProtection="0"/>
    <xf numFmtId="0" fontId="16" fillId="45" borderId="7" applyNumberFormat="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18" fillId="46" borderId="0" applyNumberFormat="0" applyBorder="0" applyAlignment="0" applyProtection="0"/>
    <xf numFmtId="0" fontId="18" fillId="22" borderId="0" applyNumberFormat="0" applyBorder="0" applyAlignment="0" applyProtection="0"/>
    <xf numFmtId="0" fontId="7" fillId="0" borderId="0"/>
    <xf numFmtId="0" fontId="7" fillId="0" borderId="0"/>
    <xf numFmtId="0" fontId="19" fillId="0" borderId="0"/>
    <xf numFmtId="0" fontId="26" fillId="0" borderId="0" applyNumberFormat="0" applyBorder="0" applyProtection="0">
      <alignment horizontal="left" vertical="center" wrapText="1"/>
    </xf>
    <xf numFmtId="0" fontId="26" fillId="0" borderId="0" applyNumberFormat="0" applyBorder="0" applyProtection="0">
      <alignment horizontal="left" vertical="center" wrapText="1"/>
    </xf>
    <xf numFmtId="0" fontId="19" fillId="0" borderId="0"/>
    <xf numFmtId="0" fontId="1" fillId="0" borderId="0"/>
    <xf numFmtId="0" fontId="7" fillId="0" borderId="0"/>
    <xf numFmtId="0" fontId="1" fillId="0" borderId="0"/>
    <xf numFmtId="0" fontId="33"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34" fillId="0" borderId="0"/>
    <xf numFmtId="0" fontId="7" fillId="0" borderId="0"/>
    <xf numFmtId="0" fontId="7" fillId="0" borderId="0"/>
    <xf numFmtId="0" fontId="7" fillId="0" borderId="0"/>
    <xf numFmtId="0" fontId="7" fillId="0" borderId="0"/>
    <xf numFmtId="0" fontId="7" fillId="0" borderId="0"/>
    <xf numFmtId="0" fontId="19"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20" fillId="5" borderId="0" applyNumberFormat="0" applyBorder="0" applyAlignment="0" applyProtection="0"/>
    <xf numFmtId="0" fontId="20" fillId="7" borderId="0" applyNumberFormat="0" applyBorder="0" applyAlignment="0" applyProtection="0"/>
    <xf numFmtId="0" fontId="21" fillId="0" borderId="0" applyNumberFormat="0" applyFill="0" applyBorder="0" applyAlignment="0" applyProtection="0"/>
    <xf numFmtId="0" fontId="7" fillId="47" borderId="8" applyNumberFormat="0" applyFont="0" applyAlignment="0" applyProtection="0"/>
    <xf numFmtId="0" fontId="7" fillId="47" borderId="8" applyNumberFormat="0" applyFont="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2" fillId="0" borderId="9" applyNumberFormat="0" applyFill="0" applyAlignment="0" applyProtection="0"/>
    <xf numFmtId="0" fontId="35" fillId="0" borderId="0"/>
    <xf numFmtId="0" fontId="23" fillId="0" borderId="0" applyNumberFormat="0" applyFill="0" applyBorder="0" applyAlignment="0" applyProtection="0"/>
    <xf numFmtId="164" fontId="7" fillId="0" borderId="0" applyFont="0" applyFill="0" applyBorder="0" applyAlignment="0" applyProtection="0"/>
    <xf numFmtId="0" fontId="24" fillId="8" borderId="0" applyNumberFormat="0" applyBorder="0" applyAlignment="0" applyProtection="0"/>
    <xf numFmtId="0" fontId="24" fillId="10" borderId="0" applyNumberFormat="0" applyBorder="0" applyAlignment="0" applyProtection="0"/>
  </cellStyleXfs>
  <cellXfs count="127">
    <xf numFmtId="0" fontId="0" fillId="0" borderId="0" xfId="0">
      <alignment horizontal="left" vertical="center" wrapText="1"/>
    </xf>
    <xf numFmtId="0" fontId="25"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 fontId="0" fillId="0" borderId="0" xfId="0" applyNumberFormat="1" applyFill="1">
      <alignment horizontal="left" vertical="center" wrapText="1"/>
    </xf>
    <xf numFmtId="0" fontId="0" fillId="0" borderId="0" xfId="0" applyFill="1">
      <alignment horizontal="left" vertical="center" wrapText="1"/>
    </xf>
    <xf numFmtId="0" fontId="29" fillId="0" borderId="0" xfId="0" applyFont="1" applyFill="1">
      <alignment horizontal="left" vertical="center" wrapText="1"/>
    </xf>
    <xf numFmtId="0" fontId="36" fillId="0" borderId="12" xfId="0" applyFont="1" applyFill="1" applyBorder="1" applyAlignment="1">
      <alignment vertical="center" wrapText="1"/>
    </xf>
    <xf numFmtId="4" fontId="4" fillId="0" borderId="0" xfId="0" applyNumberFormat="1" applyFont="1" applyFill="1" applyBorder="1" applyAlignment="1">
      <alignment horizontal="center" vertical="center" wrapText="1"/>
    </xf>
    <xf numFmtId="4"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lignment horizontal="left" vertical="center" wrapText="1"/>
    </xf>
    <xf numFmtId="0" fontId="4" fillId="0" borderId="0" xfId="0" applyFont="1" applyFill="1" applyBorder="1" applyAlignment="1">
      <alignment vertical="justify" wrapText="1"/>
    </xf>
    <xf numFmtId="0" fontId="28" fillId="0" borderId="0" xfId="0" applyFont="1" applyFill="1" applyAlignment="1">
      <alignment vertical="center" wrapText="1"/>
    </xf>
    <xf numFmtId="0" fontId="6" fillId="0" borderId="0" xfId="0" applyFont="1" applyFill="1">
      <alignment horizontal="left" vertical="center" wrapText="1"/>
    </xf>
    <xf numFmtId="2" fontId="4" fillId="0" borderId="0" xfId="0" applyNumberFormat="1" applyFont="1" applyFill="1" applyAlignment="1">
      <alignment horizontal="center" vertical="center" wrapText="1"/>
    </xf>
    <xf numFmtId="165" fontId="29" fillId="0" borderId="0" xfId="0" applyNumberFormat="1" applyFont="1" applyFill="1" applyAlignment="1">
      <alignment horizontal="center" vertical="center" wrapText="1"/>
    </xf>
    <xf numFmtId="0" fontId="4" fillId="0" borderId="0" xfId="0" applyNumberFormat="1" applyFont="1" applyFill="1" applyBorder="1" applyAlignment="1">
      <alignment horizontal="center" vertical="center" wrapText="1"/>
    </xf>
    <xf numFmtId="0" fontId="3" fillId="0" borderId="0" xfId="0" applyFont="1" applyFill="1">
      <alignment horizontal="left" vertical="center" wrapText="1"/>
    </xf>
    <xf numFmtId="0" fontId="5" fillId="0" borderId="10" xfId="0" applyNumberFormat="1" applyFont="1" applyFill="1" applyBorder="1" applyAlignment="1">
      <alignment horizontal="center" vertical="center" wrapText="1"/>
    </xf>
    <xf numFmtId="0" fontId="5" fillId="0" borderId="0" xfId="0" applyFont="1" applyFill="1">
      <alignment horizontal="left" vertical="center" wrapText="1"/>
    </xf>
    <xf numFmtId="4" fontId="4" fillId="0" borderId="15" xfId="0" applyNumberFormat="1" applyFont="1" applyFill="1" applyBorder="1" applyAlignment="1">
      <alignment horizontal="center" vertical="center" wrapText="1"/>
    </xf>
    <xf numFmtId="4" fontId="29" fillId="0" borderId="0" xfId="0" applyNumberFormat="1" applyFont="1" applyFill="1" applyAlignment="1">
      <alignment horizontal="center" vertical="center" wrapText="1"/>
    </xf>
    <xf numFmtId="0" fontId="29" fillId="0" borderId="0" xfId="0" applyNumberFormat="1" applyFont="1" applyFill="1" applyAlignment="1">
      <alignment horizontal="center" vertical="center" wrapText="1"/>
    </xf>
    <xf numFmtId="0" fontId="39" fillId="0" borderId="0" xfId="0" applyFont="1" applyFill="1">
      <alignment horizontal="left" vertical="center" wrapText="1"/>
    </xf>
    <xf numFmtId="4" fontId="39" fillId="0" borderId="0" xfId="0" applyNumberFormat="1" applyFont="1" applyFill="1">
      <alignment horizontal="left" vertical="center" wrapText="1"/>
    </xf>
    <xf numFmtId="4" fontId="25" fillId="0" borderId="0" xfId="0" applyNumberFormat="1" applyFont="1" applyFill="1" applyBorder="1" applyAlignment="1">
      <alignment horizontal="center" vertical="center" wrapText="1"/>
    </xf>
    <xf numFmtId="0" fontId="25" fillId="0" borderId="0" xfId="0" applyFont="1" applyFill="1" applyAlignment="1">
      <alignment horizontal="center" vertical="center" wrapText="1"/>
    </xf>
    <xf numFmtId="4" fontId="25" fillId="0" borderId="0" xfId="0" applyNumberFormat="1" applyFont="1" applyFill="1" applyAlignment="1">
      <alignment horizontal="center" vertical="center" wrapText="1"/>
    </xf>
    <xf numFmtId="0" fontId="39" fillId="0" borderId="0" xfId="0" applyFont="1" applyFill="1" applyBorder="1">
      <alignment horizontal="left" vertical="center" wrapText="1"/>
    </xf>
    <xf numFmtId="4" fontId="4" fillId="0" borderId="10" xfId="161" applyNumberFormat="1" applyFont="1" applyFill="1" applyBorder="1" applyAlignment="1">
      <alignment horizontal="center" vertical="center" wrapText="1"/>
    </xf>
    <xf numFmtId="0" fontId="40" fillId="0" borderId="0" xfId="0" applyFont="1" applyFill="1" applyAlignment="1">
      <alignment horizontal="center" vertical="center" wrapText="1"/>
    </xf>
    <xf numFmtId="4" fontId="40" fillId="0" borderId="0" xfId="0" applyNumberFormat="1" applyFont="1" applyFill="1" applyAlignment="1">
      <alignment horizontal="center" vertical="center" wrapText="1"/>
    </xf>
    <xf numFmtId="166" fontId="40" fillId="0" borderId="0" xfId="0" applyNumberFormat="1" applyFont="1" applyFill="1" applyAlignment="1">
      <alignment horizontal="center" vertical="center" wrapText="1"/>
    </xf>
    <xf numFmtId="165" fontId="4" fillId="0" borderId="0" xfId="0" applyNumberFormat="1" applyFont="1" applyFill="1" applyAlignment="1">
      <alignment horizontal="center" vertical="center" wrapText="1"/>
    </xf>
    <xf numFmtId="3" fontId="4" fillId="0" borderId="10" xfId="0" applyNumberFormat="1" applyFont="1" applyFill="1" applyBorder="1" applyAlignment="1">
      <alignment horizontal="center" vertical="center" wrapText="1"/>
    </xf>
    <xf numFmtId="2" fontId="25" fillId="0" borderId="10" xfId="0" applyNumberFormat="1" applyFont="1" applyFill="1" applyBorder="1" applyAlignment="1">
      <alignment horizontal="center" vertical="center" wrapText="1"/>
    </xf>
    <xf numFmtId="4" fontId="42" fillId="0" borderId="10" xfId="0" applyNumberFormat="1" applyFont="1" applyFill="1" applyBorder="1" applyAlignment="1">
      <alignment horizontal="center" vertical="center" wrapText="1"/>
    </xf>
    <xf numFmtId="0" fontId="43" fillId="0" borderId="0" xfId="0" applyFont="1" applyFill="1">
      <alignment horizontal="left" vertical="center" wrapText="1"/>
    </xf>
    <xf numFmtId="4" fontId="43" fillId="0" borderId="0" xfId="0" applyNumberFormat="1" applyFont="1" applyFill="1">
      <alignment horizontal="left" vertical="center" wrapText="1"/>
    </xf>
    <xf numFmtId="49" fontId="30" fillId="0" borderId="0" xfId="0" applyNumberFormat="1" applyFont="1" applyFill="1" applyAlignment="1">
      <alignment horizontal="center" vertical="center" wrapText="1"/>
    </xf>
    <xf numFmtId="165" fontId="29"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 fontId="32" fillId="0" borderId="14" xfId="0" applyNumberFormat="1" applyFont="1" applyFill="1" applyBorder="1" applyAlignment="1">
      <alignment horizontal="center" vertical="center" wrapText="1"/>
    </xf>
    <xf numFmtId="166" fontId="41" fillId="0" borderId="0" xfId="0" applyNumberFormat="1" applyFont="1" applyFill="1" applyAlignment="1">
      <alignment horizontal="center" vertical="center" wrapText="1"/>
    </xf>
    <xf numFmtId="165" fontId="3" fillId="0" borderId="0" xfId="0" applyNumberFormat="1" applyFont="1" applyFill="1" applyAlignment="1">
      <alignment horizontal="center" vertical="center" wrapText="1"/>
    </xf>
    <xf numFmtId="49" fontId="29" fillId="0" borderId="0" xfId="0" applyNumberFormat="1" applyFont="1" applyFill="1" applyAlignment="1">
      <alignment horizontal="center" vertical="center" wrapText="1"/>
    </xf>
    <xf numFmtId="2" fontId="29" fillId="0" borderId="0" xfId="0" applyNumberFormat="1" applyFont="1" applyFill="1" applyAlignment="1">
      <alignment horizontal="center" vertical="center" wrapText="1"/>
    </xf>
    <xf numFmtId="2" fontId="38" fillId="0" borderId="0" xfId="0" applyNumberFormat="1" applyFont="1" applyFill="1" applyAlignment="1">
      <alignment horizontal="center" vertical="center" wrapText="1"/>
    </xf>
    <xf numFmtId="2" fontId="29"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 fontId="31" fillId="0" borderId="12" xfId="0" applyNumberFormat="1" applyFont="1" applyFill="1" applyBorder="1" applyAlignment="1">
      <alignment horizontal="center" wrapText="1" shrinkToFit="1"/>
    </xf>
    <xf numFmtId="2" fontId="36" fillId="0" borderId="12" xfId="0" applyNumberFormat="1" applyFont="1" applyFill="1" applyBorder="1" applyAlignment="1">
      <alignment horizontal="center" vertical="center" wrapText="1"/>
    </xf>
    <xf numFmtId="2" fontId="37" fillId="0" borderId="10" xfId="0" applyNumberFormat="1" applyFont="1" applyFill="1" applyBorder="1" applyAlignment="1">
      <alignment horizontal="center" vertical="center" wrapText="1"/>
    </xf>
    <xf numFmtId="2" fontId="25" fillId="0" borderId="10" xfId="0" applyNumberFormat="1" applyFont="1" applyFill="1" applyBorder="1" applyAlignment="1">
      <alignment horizontal="center" vertical="center" wrapText="1" shrinkToFit="1"/>
    </xf>
    <xf numFmtId="3" fontId="0" fillId="0" borderId="0" xfId="0" applyNumberFormat="1" applyFill="1">
      <alignment horizontal="left" vertical="center" wrapText="1"/>
    </xf>
    <xf numFmtId="0" fontId="0" fillId="0" borderId="10" xfId="0" applyFill="1" applyBorder="1">
      <alignment horizontal="left" vertical="center" wrapText="1"/>
    </xf>
    <xf numFmtId="4" fontId="0" fillId="0" borderId="10" xfId="0" applyNumberFormat="1" applyFill="1" applyBorder="1">
      <alignment horizontal="left" vertical="center" wrapText="1"/>
    </xf>
    <xf numFmtId="0" fontId="4" fillId="0" borderId="0" xfId="0" applyFont="1" applyFill="1" applyBorder="1">
      <alignment horizontal="left" vertical="center" wrapText="1"/>
    </xf>
    <xf numFmtId="165" fontId="4" fillId="0" borderId="0" xfId="0" applyNumberFormat="1" applyFont="1" applyFill="1" applyBorder="1" applyAlignment="1">
      <alignment horizontal="center" vertical="center" wrapText="1"/>
    </xf>
    <xf numFmtId="2" fontId="25" fillId="0" borderId="10" xfId="207" applyNumberFormat="1" applyFont="1" applyFill="1" applyBorder="1" applyAlignment="1">
      <alignment horizontal="center" vertical="center" wrapText="1"/>
    </xf>
    <xf numFmtId="4" fontId="29" fillId="0" borderId="0" xfId="0" applyNumberFormat="1" applyFont="1" applyFill="1">
      <alignment horizontal="left" vertical="center" wrapText="1"/>
    </xf>
    <xf numFmtId="0" fontId="26" fillId="0" borderId="0" xfId="0" applyFont="1" applyFill="1">
      <alignment horizontal="left" vertical="center" wrapText="1"/>
    </xf>
    <xf numFmtId="0" fontId="4" fillId="0" borderId="11" xfId="0" applyFont="1" applyFill="1" applyBorder="1" applyAlignment="1">
      <alignment horizontal="center" vertical="center" wrapText="1"/>
    </xf>
    <xf numFmtId="167" fontId="0" fillId="0" borderId="0" xfId="0" applyNumberFormat="1" applyFill="1">
      <alignment horizontal="left" vertical="center" wrapText="1"/>
    </xf>
    <xf numFmtId="0" fontId="25" fillId="0" borderId="10" xfId="0" applyFont="1" applyFill="1" applyBorder="1" applyAlignment="1">
      <alignment horizontal="center" vertical="center" wrapText="1"/>
    </xf>
    <xf numFmtId="0" fontId="42" fillId="0" borderId="10" xfId="0" applyFont="1" applyFill="1" applyBorder="1" applyAlignment="1">
      <alignment horizontal="left" vertical="center" wrapText="1"/>
    </xf>
    <xf numFmtId="4" fontId="4" fillId="0" borderId="18" xfId="0" applyNumberFormat="1" applyFont="1" applyFill="1" applyBorder="1" applyAlignment="1">
      <alignment horizontal="center" vertical="center" wrapText="1"/>
    </xf>
    <xf numFmtId="0" fontId="0" fillId="0" borderId="0" xfId="0" applyFill="1" applyBorder="1">
      <alignment horizontal="left" vertical="center" wrapText="1"/>
    </xf>
    <xf numFmtId="3" fontId="4" fillId="0" borderId="0" xfId="0" applyNumberFormat="1" applyFont="1" applyFill="1" applyBorder="1" applyAlignment="1">
      <alignment horizontal="center" vertical="center" wrapText="1"/>
    </xf>
    <xf numFmtId="4" fontId="26" fillId="0" borderId="0" xfId="0" applyNumberFormat="1" applyFont="1" applyFill="1">
      <alignment horizontal="left" vertical="center" wrapText="1"/>
    </xf>
    <xf numFmtId="4" fontId="40"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center" vertical="center" textRotation="90" wrapText="1"/>
    </xf>
    <xf numFmtId="49" fontId="5"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4" fontId="3"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textRotation="90" wrapText="1"/>
    </xf>
    <xf numFmtId="0" fontId="31" fillId="0" borderId="0" xfId="0" applyFont="1" applyFill="1" applyAlignment="1">
      <alignment horizontal="center" wrapText="1" shrinkToFit="1"/>
    </xf>
    <xf numFmtId="0" fontId="4" fillId="0" borderId="10" xfId="0" applyFont="1" applyFill="1" applyBorder="1" applyAlignment="1">
      <alignment horizontal="center" vertical="center" wrapText="1"/>
    </xf>
    <xf numFmtId="4" fontId="4" fillId="0" borderId="17" xfId="0" applyNumberFormat="1" applyFont="1" applyFill="1" applyBorder="1" applyAlignment="1">
      <alignment horizontal="center" vertical="center" textRotation="90" wrapText="1"/>
    </xf>
    <xf numFmtId="165" fontId="4" fillId="0" borderId="10" xfId="0" applyNumberFormat="1"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29" fillId="0" borderId="0" xfId="0" applyFont="1" applyFill="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4" fontId="25" fillId="0" borderId="10" xfId="0" applyNumberFormat="1" applyFont="1" applyFill="1" applyBorder="1" applyAlignment="1">
      <alignment horizontal="center" vertical="center" wrapText="1"/>
    </xf>
    <xf numFmtId="2" fontId="4" fillId="0" borderId="10" xfId="206" applyNumberFormat="1" applyFont="1" applyFill="1" applyBorder="1" applyAlignment="1">
      <alignment horizontal="center" vertical="center" wrapText="1" shrinkToFit="1"/>
    </xf>
    <xf numFmtId="4" fontId="4" fillId="0" borderId="10" xfId="0" applyNumberFormat="1" applyFont="1" applyFill="1" applyBorder="1" applyAlignment="1">
      <alignment horizontal="left" vertical="center" wrapText="1"/>
    </xf>
    <xf numFmtId="0" fontId="4" fillId="0" borderId="14" xfId="0" applyFont="1" applyFill="1" applyBorder="1">
      <alignment horizontal="left" vertical="center" wrapText="1"/>
    </xf>
    <xf numFmtId="0" fontId="4"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textRotation="90" wrapText="1"/>
    </xf>
    <xf numFmtId="0" fontId="31" fillId="0" borderId="0" xfId="0" applyFont="1" applyFill="1" applyAlignment="1">
      <alignment horizontal="center" wrapText="1" shrinkToFi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textRotation="90" wrapText="1"/>
    </xf>
    <xf numFmtId="0" fontId="4" fillId="0" borderId="10" xfId="0" applyFont="1" applyFill="1" applyBorder="1" applyAlignment="1">
      <alignment horizontal="center" vertical="center" textRotation="90" wrapText="1"/>
    </xf>
    <xf numFmtId="4" fontId="28" fillId="0" borderId="0"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textRotation="90" wrapText="1"/>
    </xf>
    <xf numFmtId="4" fontId="4" fillId="0" borderId="13" xfId="0" applyNumberFormat="1" applyFont="1" applyFill="1" applyBorder="1" applyAlignment="1">
      <alignment horizontal="center" vertical="center" textRotation="90" wrapText="1"/>
    </xf>
    <xf numFmtId="4" fontId="4" fillId="0" borderId="16" xfId="0" applyNumberFormat="1" applyFont="1" applyFill="1" applyBorder="1" applyAlignment="1">
      <alignment horizontal="center" vertical="center" textRotation="90" wrapText="1"/>
    </xf>
    <xf numFmtId="4" fontId="4" fillId="0" borderId="17" xfId="0" applyNumberFormat="1" applyFont="1" applyFill="1" applyBorder="1" applyAlignment="1">
      <alignment horizontal="center" vertical="center" textRotation="90" wrapText="1"/>
    </xf>
    <xf numFmtId="165"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2" fillId="0" borderId="10" xfId="0" applyFont="1" applyFill="1" applyBorder="1" applyAlignment="1">
      <alignment horizontal="center" vertical="center" wrapText="1"/>
    </xf>
    <xf numFmtId="0" fontId="29" fillId="0" borderId="0" xfId="0" applyFont="1" applyFill="1" applyAlignment="1">
      <alignment horizontal="center" vertical="center" wrapText="1"/>
    </xf>
    <xf numFmtId="4" fontId="29" fillId="0" borderId="0" xfId="0" applyNumberFormat="1" applyFont="1" applyFill="1" applyAlignment="1">
      <alignment horizontal="left" vertical="center" wrapText="1"/>
    </xf>
    <xf numFmtId="0" fontId="29" fillId="0" borderId="0" xfId="0" applyFont="1" applyFill="1" applyAlignment="1">
      <alignment horizontal="left" vertical="center" wrapText="1"/>
    </xf>
    <xf numFmtId="2" fontId="4" fillId="0" borderId="1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justify" wrapText="1"/>
    </xf>
    <xf numFmtId="0" fontId="31" fillId="0" borderId="12" xfId="0" applyFont="1" applyFill="1" applyBorder="1" applyAlignment="1">
      <alignment horizontal="center" wrapText="1" shrinkToFit="1"/>
    </xf>
    <xf numFmtId="0" fontId="4" fillId="0" borderId="10" xfId="0" applyFont="1" applyFill="1" applyBorder="1" applyAlignment="1">
      <alignment horizontal="left" vertical="center" wrapText="1"/>
    </xf>
    <xf numFmtId="0" fontId="4" fillId="0" borderId="0" xfId="0" applyFont="1" applyFill="1" applyBorder="1" applyAlignment="1">
      <alignment horizontal="center" vertical="justify" wrapText="1"/>
    </xf>
    <xf numFmtId="0" fontId="31" fillId="0" borderId="0" xfId="0" applyFont="1" applyFill="1" applyBorder="1" applyAlignment="1">
      <alignment horizontal="center" vertical="center" wrapText="1"/>
    </xf>
    <xf numFmtId="0" fontId="4" fillId="0" borderId="10" xfId="0" applyFont="1" applyFill="1" applyBorder="1">
      <alignment horizontal="left" vertical="center" wrapText="1"/>
    </xf>
  </cellXfs>
  <cellStyles count="222">
    <cellStyle name="20% — акцент1" xfId="1"/>
    <cellStyle name="20% - Акцент1 2" xfId="2"/>
    <cellStyle name="20% — акцент1 2" xfId="3"/>
    <cellStyle name="20% - Акцент1 3" xfId="4"/>
    <cellStyle name="20% — акцент1 3" xfId="5"/>
    <cellStyle name="20% - Акцент1 4" xfId="6"/>
    <cellStyle name="20% — акцент1 4" xfId="7"/>
    <cellStyle name="20% — акцент2" xfId="8"/>
    <cellStyle name="20% - Акцент2 2" xfId="9"/>
    <cellStyle name="20% — акцент2 2" xfId="10"/>
    <cellStyle name="20% - Акцент2 3" xfId="11"/>
    <cellStyle name="20% — акцент2 3" xfId="12"/>
    <cellStyle name="20% - Акцент2 4" xfId="13"/>
    <cellStyle name="20% — акцент2 4" xfId="14"/>
    <cellStyle name="20% — акцент3" xfId="15"/>
    <cellStyle name="20% - Акцент3 2" xfId="16"/>
    <cellStyle name="20% — акцент3 2" xfId="17"/>
    <cellStyle name="20% - Акцент3 3" xfId="18"/>
    <cellStyle name="20% — акцент3 3" xfId="19"/>
    <cellStyle name="20% - Акцент3 4" xfId="20"/>
    <cellStyle name="20% — акцент3 4" xfId="21"/>
    <cellStyle name="20% — акцент4" xfId="22"/>
    <cellStyle name="20% - Акцент4 2" xfId="23"/>
    <cellStyle name="20% — акцент4 2" xfId="24"/>
    <cellStyle name="20% - Акцент4 3" xfId="25"/>
    <cellStyle name="20% — акцент4 3" xfId="26"/>
    <cellStyle name="20% - Акцент4 4" xfId="27"/>
    <cellStyle name="20% — акцент4 4" xfId="28"/>
    <cellStyle name="20% — акцент5" xfId="29"/>
    <cellStyle name="20% - Акцент5 2" xfId="30"/>
    <cellStyle name="20% — акцент5 2" xfId="31"/>
    <cellStyle name="20% - Акцент5 3" xfId="32"/>
    <cellStyle name="20% — акцент5 3" xfId="33"/>
    <cellStyle name="20% - Акцент5 4" xfId="34"/>
    <cellStyle name="20% — акцент5 4" xfId="35"/>
    <cellStyle name="20% — акцент6" xfId="36"/>
    <cellStyle name="20% - Акцент6 2" xfId="37"/>
    <cellStyle name="20% — акцент6 2" xfId="38"/>
    <cellStyle name="20% - Акцент6 3" xfId="39"/>
    <cellStyle name="20% — акцент6 3" xfId="40"/>
    <cellStyle name="20% - Акцент6 4" xfId="41"/>
    <cellStyle name="20% — акцент6 4" xfId="42"/>
    <cellStyle name="40% — акцент1" xfId="43"/>
    <cellStyle name="40% - Акцент1 2" xfId="44"/>
    <cellStyle name="40% — акцент1 2" xfId="45"/>
    <cellStyle name="40% - Акцент1 3" xfId="46"/>
    <cellStyle name="40% — акцент1 3" xfId="47"/>
    <cellStyle name="40% - Акцент1 4" xfId="48"/>
    <cellStyle name="40% — акцент1 4" xfId="49"/>
    <cellStyle name="40% — акцент2" xfId="50"/>
    <cellStyle name="40% - Акцент2 2" xfId="51"/>
    <cellStyle name="40% — акцент2 2" xfId="52"/>
    <cellStyle name="40% - Акцент2 3" xfId="53"/>
    <cellStyle name="40% — акцент2 3" xfId="54"/>
    <cellStyle name="40% - Акцент2 4" xfId="55"/>
    <cellStyle name="40% — акцент2 4" xfId="56"/>
    <cellStyle name="40% — акцент3" xfId="57"/>
    <cellStyle name="40% - Акцент3 2" xfId="58"/>
    <cellStyle name="40% — акцент3 2" xfId="59"/>
    <cellStyle name="40% - Акцент3 3" xfId="60"/>
    <cellStyle name="40% — акцент3 3" xfId="61"/>
    <cellStyle name="40% - Акцент3 4" xfId="62"/>
    <cellStyle name="40% — акцент3 4" xfId="63"/>
    <cellStyle name="40% — акцент4" xfId="64"/>
    <cellStyle name="40% - Акцент4 2" xfId="65"/>
    <cellStyle name="40% — акцент4 2" xfId="66"/>
    <cellStyle name="40% - Акцент4 3" xfId="67"/>
    <cellStyle name="40% — акцент4 3" xfId="68"/>
    <cellStyle name="40% - Акцент4 4" xfId="69"/>
    <cellStyle name="40% — акцент4 4" xfId="70"/>
    <cellStyle name="40% — акцент5" xfId="71"/>
    <cellStyle name="40% - Акцент5 2" xfId="72"/>
    <cellStyle name="40% — акцент5 2" xfId="73"/>
    <cellStyle name="40% - Акцент5 3" xfId="74"/>
    <cellStyle name="40% — акцент5 3" xfId="75"/>
    <cellStyle name="40% - Акцент5 4" xfId="76"/>
    <cellStyle name="40% — акцент5 4" xfId="77"/>
    <cellStyle name="40% — акцент6" xfId="78"/>
    <cellStyle name="40% - Акцент6 2" xfId="79"/>
    <cellStyle name="40% — акцент6 2" xfId="80"/>
    <cellStyle name="40% - Акцент6 3" xfId="81"/>
    <cellStyle name="40% — акцент6 3" xfId="82"/>
    <cellStyle name="40% - Акцент6 4" xfId="83"/>
    <cellStyle name="40% — акцент6 4" xfId="84"/>
    <cellStyle name="60% — акцент1" xfId="85"/>
    <cellStyle name="60% - Акцент1 2" xfId="86"/>
    <cellStyle name="60% — акцент1 2" xfId="87"/>
    <cellStyle name="60% - Акцент1 3" xfId="88"/>
    <cellStyle name="60% — акцент1 3" xfId="89"/>
    <cellStyle name="60% - Акцент1 4" xfId="90"/>
    <cellStyle name="60% — акцент1 4" xfId="91"/>
    <cellStyle name="60% — акцент2" xfId="92"/>
    <cellStyle name="60% - Акцент2 2" xfId="93"/>
    <cellStyle name="60% — акцент2 2" xfId="94"/>
    <cellStyle name="60% - Акцент2 3" xfId="95"/>
    <cellStyle name="60% — акцент2 3" xfId="96"/>
    <cellStyle name="60% - Акцент2 4" xfId="97"/>
    <cellStyle name="60% — акцент2 4" xfId="98"/>
    <cellStyle name="60% — акцент3" xfId="99"/>
    <cellStyle name="60% - Акцент3 2" xfId="100"/>
    <cellStyle name="60% — акцент3 2" xfId="101"/>
    <cellStyle name="60% - Акцент3 3" xfId="102"/>
    <cellStyle name="60% — акцент3 3" xfId="103"/>
    <cellStyle name="60% - Акцент3 4" xfId="104"/>
    <cellStyle name="60% — акцент3 4" xfId="105"/>
    <cellStyle name="60% — акцент4" xfId="106"/>
    <cellStyle name="60% - Акцент4 2" xfId="107"/>
    <cellStyle name="60% — акцент4 2" xfId="108"/>
    <cellStyle name="60% - Акцент4 3" xfId="109"/>
    <cellStyle name="60% — акцент4 3" xfId="110"/>
    <cellStyle name="60% - Акцент4 4" xfId="111"/>
    <cellStyle name="60% — акцент4 4" xfId="112"/>
    <cellStyle name="60% — акцент5" xfId="113"/>
    <cellStyle name="60% - Акцент5 2" xfId="114"/>
    <cellStyle name="60% — акцент5 2" xfId="115"/>
    <cellStyle name="60% - Акцент5 3" xfId="116"/>
    <cellStyle name="60% — акцент5 3" xfId="117"/>
    <cellStyle name="60% - Акцент5 4" xfId="118"/>
    <cellStyle name="60% — акцент5 4" xfId="119"/>
    <cellStyle name="60% — акцент6" xfId="120"/>
    <cellStyle name="60% - Акцент6 2" xfId="121"/>
    <cellStyle name="60% — акцент6 2" xfId="122"/>
    <cellStyle name="60% - Акцент6 3" xfId="123"/>
    <cellStyle name="60% — акцент6 3" xfId="124"/>
    <cellStyle name="60% - Акцент6 4" xfId="125"/>
    <cellStyle name="60% — акцент6 4" xfId="126"/>
    <cellStyle name="Акцент1" xfId="127" builtinId="29" customBuiltin="1"/>
    <cellStyle name="Акцент1 2" xfId="128"/>
    <cellStyle name="Акцент2" xfId="129" builtinId="33" customBuiltin="1"/>
    <cellStyle name="Акцент2 2" xfId="130"/>
    <cellStyle name="Акцент3" xfId="131" builtinId="37" customBuiltin="1"/>
    <cellStyle name="Акцент3 2" xfId="132"/>
    <cellStyle name="Акцент4" xfId="133" builtinId="41" customBuiltin="1"/>
    <cellStyle name="Акцент4 2" xfId="134"/>
    <cellStyle name="Акцент5" xfId="135" builtinId="45" customBuiltin="1"/>
    <cellStyle name="Акцент5 2" xfId="136"/>
    <cellStyle name="Акцент6" xfId="137" builtinId="49" customBuiltin="1"/>
    <cellStyle name="Акцент6 2" xfId="138"/>
    <cellStyle name="Ввод " xfId="139" builtinId="20" customBuiltin="1"/>
    <cellStyle name="Ввод  2" xfId="140"/>
    <cellStyle name="Вывод" xfId="141" builtinId="21" customBuiltin="1"/>
    <cellStyle name="Вывод 2" xfId="142"/>
    <cellStyle name="Вычисление" xfId="143" builtinId="22" customBuiltin="1"/>
    <cellStyle name="Вычисление 2" xfId="144"/>
    <cellStyle name="Заголовок 1" xfId="145" builtinId="16" customBuiltin="1"/>
    <cellStyle name="Заголовок 2" xfId="146" builtinId="17" customBuiltin="1"/>
    <cellStyle name="Заголовок 3" xfId="147" builtinId="18" customBuiltin="1"/>
    <cellStyle name="Заголовок 4" xfId="148" builtinId="19" customBuiltin="1"/>
    <cellStyle name="Итог" xfId="149" builtinId="25" customBuiltin="1"/>
    <cellStyle name="Итоги" xfId="150"/>
    <cellStyle name="ИтогоБИМ" xfId="151"/>
    <cellStyle name="Контрольная ячейка" xfId="152" builtinId="23" customBuiltin="1"/>
    <cellStyle name="Контрольная ячейка 2" xfId="153"/>
    <cellStyle name="Название" xfId="154" builtinId="15" customBuiltin="1"/>
    <cellStyle name="Название 2" xfId="155"/>
    <cellStyle name="Нейтральный" xfId="156" builtinId="28" customBuiltin="1"/>
    <cellStyle name="Нейтральный 2" xfId="157"/>
    <cellStyle name="Обычный" xfId="0" builtinId="0"/>
    <cellStyle name="Обычный 10" xfId="158"/>
    <cellStyle name="Обычный 11" xfId="159"/>
    <cellStyle name="Обычный 12" xfId="160"/>
    <cellStyle name="Обычный 15" xfId="161"/>
    <cellStyle name="Обычный 16" xfId="162"/>
    <cellStyle name="Обычный 2" xfId="163"/>
    <cellStyle name="Обычный 2 2" xfId="164"/>
    <cellStyle name="Обычный 2 2 2" xfId="165"/>
    <cellStyle name="Обычный 2 2 3" xfId="166"/>
    <cellStyle name="Обычный 2 2_17.2" xfId="167"/>
    <cellStyle name="Обычный 2_17.1 перечень МКД" xfId="168"/>
    <cellStyle name="Обычный 3" xfId="169"/>
    <cellStyle name="Обычный 3 2" xfId="170"/>
    <cellStyle name="Обычный 3 2 2" xfId="171"/>
    <cellStyle name="Обычный 3 3" xfId="172"/>
    <cellStyle name="Обычный 3 3 2" xfId="173"/>
    <cellStyle name="Обычный 3 4" xfId="174"/>
    <cellStyle name="Обычный 3 5" xfId="175"/>
    <cellStyle name="Обычный 3 6" xfId="176"/>
    <cellStyle name="Обычный 3_17.2" xfId="177"/>
    <cellStyle name="Обычный 4" xfId="178"/>
    <cellStyle name="Обычный 4 2" xfId="179"/>
    <cellStyle name="Обычный 4 2 2" xfId="180"/>
    <cellStyle name="Обычный 4 3" xfId="181"/>
    <cellStyle name="Обычный 4 3 2" xfId="182"/>
    <cellStyle name="Обычный 4 4" xfId="183"/>
    <cellStyle name="Обычный 4 5" xfId="184"/>
    <cellStyle name="Обычный 4 6" xfId="185"/>
    <cellStyle name="Обычный 4 7" xfId="186"/>
    <cellStyle name="Обычный 5" xfId="187"/>
    <cellStyle name="Обычный 6" xfId="188"/>
    <cellStyle name="Обычный 6 2" xfId="189"/>
    <cellStyle name="Обычный 6 2 2" xfId="190"/>
    <cellStyle name="Обычный 6 3" xfId="191"/>
    <cellStyle name="Обычный 6 3 2" xfId="192"/>
    <cellStyle name="Обычный 6 4" xfId="193"/>
    <cellStyle name="Обычный 6 5" xfId="194"/>
    <cellStyle name="Обычный 6 6" xfId="195"/>
    <cellStyle name="Обычный 7" xfId="196"/>
    <cellStyle name="Обычный 7 2" xfId="197"/>
    <cellStyle name="Обычный 7 2 2" xfId="198"/>
    <cellStyle name="Обычный 7 3" xfId="199"/>
    <cellStyle name="Обычный 7 3 2" xfId="200"/>
    <cellStyle name="Обычный 7 4" xfId="201"/>
    <cellStyle name="Обычный 7 5" xfId="202"/>
    <cellStyle name="Обычный 8" xfId="203"/>
    <cellStyle name="Обычный 8 2" xfId="204"/>
    <cellStyle name="Обычный 9" xfId="205"/>
    <cellStyle name="Обычный_17.2" xfId="206"/>
    <cellStyle name="Обычный_17.2 виды ремонта" xfId="207"/>
    <cellStyle name="Плохой" xfId="208" builtinId="27" customBuiltin="1"/>
    <cellStyle name="Плохой 2" xfId="209"/>
    <cellStyle name="Пояснение" xfId="210" builtinId="53" customBuiltin="1"/>
    <cellStyle name="Примечание" xfId="211" builtinId="10" customBuiltin="1"/>
    <cellStyle name="Примечание 2" xfId="212"/>
    <cellStyle name="Процентный 2" xfId="213"/>
    <cellStyle name="Процентный 3" xfId="214"/>
    <cellStyle name="Процентный 3 2" xfId="215"/>
    <cellStyle name="Связанная ячейка" xfId="216" builtinId="24" customBuiltin="1"/>
    <cellStyle name="Стиль 1" xfId="217"/>
    <cellStyle name="Текст предупреждения" xfId="218" builtinId="11" customBuiltin="1"/>
    <cellStyle name="Финансовый 2" xfId="219"/>
    <cellStyle name="Хороший" xfId="220" builtinId="26" customBuiltin="1"/>
    <cellStyle name="Хороший 2" xfId="22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2"/>
  <dimension ref="A1:AA371"/>
  <sheetViews>
    <sheetView view="pageBreakPreview" topLeftCell="A342" zoomScale="130" zoomScaleNormal="130" zoomScaleSheetLayoutView="130" workbookViewId="0">
      <selection activeCell="S349" sqref="S349"/>
    </sheetView>
  </sheetViews>
  <sheetFormatPr defaultRowHeight="27.75" customHeight="1"/>
  <cols>
    <col min="1" max="1" width="4.83203125" style="5" customWidth="1"/>
    <col min="2" max="2" width="36" style="5" customWidth="1"/>
    <col min="3" max="3" width="3.83203125" style="87" customWidth="1"/>
    <col min="4" max="4" width="4" style="87" customWidth="1"/>
    <col min="5" max="5" width="10.6640625" style="87" customWidth="1"/>
    <col min="6" max="7" width="2" style="87" customWidth="1"/>
    <col min="8" max="9" width="7.33203125" style="15" customWidth="1"/>
    <col min="10" max="10" width="7.6640625" style="21" customWidth="1"/>
    <col min="11" max="11" width="6.83203125" style="22" customWidth="1"/>
    <col min="12" max="12" width="10.1640625" style="21" customWidth="1"/>
    <col min="13" max="13" width="10.33203125" style="21" customWidth="1"/>
    <col min="14" max="15" width="8.83203125" style="21" customWidth="1"/>
    <col min="16" max="16" width="10" style="21" customWidth="1"/>
    <col min="17" max="17" width="6.6640625" style="21" customWidth="1"/>
    <col min="18" max="18" width="6" style="21" customWidth="1"/>
    <col min="19" max="19" width="5.5" style="46" customWidth="1"/>
    <col min="20" max="20" width="8.6640625" style="46" hidden="1" customWidth="1"/>
    <col min="21" max="21" width="8.1640625" style="30" hidden="1" customWidth="1"/>
    <col min="22" max="22" width="11.5" style="30" hidden="1" customWidth="1"/>
    <col min="23" max="23" width="9.5" style="30" hidden="1" customWidth="1"/>
    <col min="24" max="24" width="14.1640625" style="30" hidden="1" customWidth="1"/>
    <col min="25" max="25" width="8.1640625" style="30" customWidth="1"/>
    <col min="26" max="26" width="9.33203125" style="4"/>
    <col min="27" max="27" width="15.5" style="4" bestFit="1" customWidth="1"/>
    <col min="28" max="16384" width="9.33203125" style="4"/>
  </cols>
  <sheetData>
    <row r="1" spans="1:27" ht="16.5" hidden="1" customHeight="1">
      <c r="I1" s="97" t="s">
        <v>450</v>
      </c>
      <c r="J1" s="97"/>
      <c r="K1" s="97"/>
      <c r="L1" s="97"/>
      <c r="M1" s="97"/>
      <c r="N1" s="97"/>
      <c r="O1" s="97"/>
      <c r="P1" s="97"/>
      <c r="Q1" s="97"/>
      <c r="R1" s="97"/>
      <c r="S1" s="39"/>
      <c r="T1" s="39"/>
    </row>
    <row r="2" spans="1:27" ht="27.75" hidden="1" customHeight="1">
      <c r="H2" s="40"/>
      <c r="I2" s="76"/>
      <c r="J2" s="7"/>
      <c r="K2" s="16"/>
      <c r="L2" s="7"/>
      <c r="M2" s="7"/>
      <c r="N2" s="7"/>
      <c r="O2" s="7"/>
      <c r="P2" s="7"/>
      <c r="Q2" s="7"/>
      <c r="R2" s="7"/>
      <c r="S2" s="41"/>
      <c r="T2" s="41"/>
    </row>
    <row r="3" spans="1:27" ht="52.5" customHeight="1">
      <c r="H3" s="40"/>
      <c r="I3" s="76"/>
      <c r="J3" s="7"/>
      <c r="K3" s="16"/>
      <c r="L3" s="7"/>
      <c r="M3" s="104" t="s">
        <v>514</v>
      </c>
      <c r="N3" s="104"/>
      <c r="O3" s="104"/>
      <c r="P3" s="104"/>
      <c r="Q3" s="104"/>
      <c r="R3" s="104"/>
      <c r="S3" s="104"/>
      <c r="T3" s="71"/>
    </row>
    <row r="4" spans="1:27" s="17" customFormat="1" ht="15" customHeight="1">
      <c r="A4" s="100" t="s">
        <v>36</v>
      </c>
      <c r="B4" s="100"/>
      <c r="C4" s="100"/>
      <c r="D4" s="100"/>
      <c r="E4" s="100"/>
      <c r="F4" s="100"/>
      <c r="G4" s="100"/>
      <c r="H4" s="100"/>
      <c r="I4" s="100"/>
      <c r="J4" s="100"/>
      <c r="K4" s="100"/>
      <c r="L4" s="100"/>
      <c r="M4" s="100"/>
      <c r="N4" s="100"/>
      <c r="O4" s="100"/>
      <c r="P4" s="100"/>
      <c r="Q4" s="100"/>
      <c r="R4" s="100"/>
      <c r="S4" s="100"/>
      <c r="T4" s="79"/>
      <c r="U4" s="9"/>
      <c r="V4" s="9"/>
      <c r="W4" s="9"/>
      <c r="X4" s="9"/>
      <c r="Y4" s="9"/>
    </row>
    <row r="5" spans="1:27" s="17" customFormat="1" ht="21.75" customHeight="1">
      <c r="A5" s="101" t="s">
        <v>38</v>
      </c>
      <c r="B5" s="101" t="s">
        <v>39</v>
      </c>
      <c r="C5" s="101" t="s">
        <v>40</v>
      </c>
      <c r="D5" s="101"/>
      <c r="E5" s="103" t="s">
        <v>41</v>
      </c>
      <c r="F5" s="103" t="s">
        <v>42</v>
      </c>
      <c r="G5" s="103" t="s">
        <v>43</v>
      </c>
      <c r="H5" s="110" t="s">
        <v>44</v>
      </c>
      <c r="I5" s="109" t="s">
        <v>45</v>
      </c>
      <c r="J5" s="109"/>
      <c r="K5" s="105" t="s">
        <v>46</v>
      </c>
      <c r="L5" s="98" t="s">
        <v>47</v>
      </c>
      <c r="M5" s="98"/>
      <c r="N5" s="98"/>
      <c r="O5" s="98"/>
      <c r="P5" s="98"/>
      <c r="Q5" s="99" t="s">
        <v>48</v>
      </c>
      <c r="R5" s="106" t="s">
        <v>49</v>
      </c>
      <c r="S5" s="102" t="s">
        <v>50</v>
      </c>
      <c r="T5" s="72"/>
      <c r="U5" s="9"/>
      <c r="V5" s="9"/>
      <c r="W5" s="9"/>
      <c r="X5" s="9"/>
      <c r="Y5" s="9"/>
    </row>
    <row r="6" spans="1:27" s="17" customFormat="1" ht="18" customHeight="1">
      <c r="A6" s="101"/>
      <c r="B6" s="101"/>
      <c r="C6" s="103" t="s">
        <v>51</v>
      </c>
      <c r="D6" s="103" t="s">
        <v>52</v>
      </c>
      <c r="E6" s="103"/>
      <c r="F6" s="103"/>
      <c r="G6" s="103"/>
      <c r="H6" s="110"/>
      <c r="I6" s="110" t="s">
        <v>53</v>
      </c>
      <c r="J6" s="99" t="s">
        <v>34</v>
      </c>
      <c r="K6" s="105"/>
      <c r="L6" s="99" t="s">
        <v>53</v>
      </c>
      <c r="M6" s="98" t="s">
        <v>451</v>
      </c>
      <c r="N6" s="98"/>
      <c r="O6" s="98"/>
      <c r="P6" s="98"/>
      <c r="Q6" s="99"/>
      <c r="R6" s="107"/>
      <c r="S6" s="102"/>
      <c r="T6" s="72"/>
      <c r="U6" s="9"/>
      <c r="V6" s="9"/>
      <c r="W6" s="9"/>
      <c r="X6" s="9"/>
      <c r="Y6" s="9"/>
    </row>
    <row r="7" spans="1:27" s="17" customFormat="1" ht="96.75" customHeight="1">
      <c r="A7" s="101"/>
      <c r="B7" s="101"/>
      <c r="C7" s="103"/>
      <c r="D7" s="103"/>
      <c r="E7" s="103"/>
      <c r="F7" s="103"/>
      <c r="G7" s="103"/>
      <c r="H7" s="110"/>
      <c r="I7" s="110"/>
      <c r="J7" s="99"/>
      <c r="K7" s="105"/>
      <c r="L7" s="99"/>
      <c r="M7" s="78" t="s">
        <v>445</v>
      </c>
      <c r="N7" s="78" t="s">
        <v>446</v>
      </c>
      <c r="O7" s="78" t="s">
        <v>447</v>
      </c>
      <c r="P7" s="78" t="s">
        <v>448</v>
      </c>
      <c r="Q7" s="99"/>
      <c r="R7" s="108"/>
      <c r="S7" s="102"/>
      <c r="T7" s="72"/>
      <c r="U7" s="9"/>
      <c r="V7" s="8"/>
      <c r="W7" s="9"/>
      <c r="X7" s="9"/>
      <c r="Y7" s="9"/>
    </row>
    <row r="8" spans="1:27" s="17" customFormat="1" ht="15.75" customHeight="1">
      <c r="A8" s="101"/>
      <c r="B8" s="101"/>
      <c r="C8" s="103"/>
      <c r="D8" s="103"/>
      <c r="E8" s="103"/>
      <c r="F8" s="103"/>
      <c r="G8" s="103"/>
      <c r="H8" s="82" t="s">
        <v>54</v>
      </c>
      <c r="I8" s="82" t="s">
        <v>54</v>
      </c>
      <c r="J8" s="77" t="s">
        <v>54</v>
      </c>
      <c r="K8" s="2" t="s">
        <v>55</v>
      </c>
      <c r="L8" s="77" t="s">
        <v>56</v>
      </c>
      <c r="M8" s="77" t="s">
        <v>56</v>
      </c>
      <c r="N8" s="77" t="s">
        <v>56</v>
      </c>
      <c r="O8" s="77" t="s">
        <v>56</v>
      </c>
      <c r="P8" s="77" t="s">
        <v>56</v>
      </c>
      <c r="Q8" s="77" t="s">
        <v>57</v>
      </c>
      <c r="R8" s="77" t="s">
        <v>57</v>
      </c>
      <c r="S8" s="102"/>
      <c r="T8" s="72"/>
      <c r="U8" s="9"/>
      <c r="V8" s="9"/>
      <c r="W8" s="9"/>
      <c r="X8" s="9"/>
      <c r="Y8" s="9"/>
    </row>
    <row r="9" spans="1:27" s="19" customFormat="1" ht="12" customHeight="1">
      <c r="A9" s="18">
        <v>1</v>
      </c>
      <c r="B9" s="18">
        <v>2</v>
      </c>
      <c r="C9" s="18">
        <v>3</v>
      </c>
      <c r="D9" s="18">
        <v>4</v>
      </c>
      <c r="E9" s="18">
        <v>5</v>
      </c>
      <c r="F9" s="18">
        <v>6</v>
      </c>
      <c r="G9" s="18">
        <v>7</v>
      </c>
      <c r="H9" s="18">
        <v>8</v>
      </c>
      <c r="I9" s="18">
        <v>9</v>
      </c>
      <c r="J9" s="18">
        <v>10</v>
      </c>
      <c r="K9" s="18">
        <v>11</v>
      </c>
      <c r="L9" s="18">
        <v>12</v>
      </c>
      <c r="M9" s="18">
        <v>13</v>
      </c>
      <c r="N9" s="18">
        <v>14</v>
      </c>
      <c r="O9" s="18">
        <v>15</v>
      </c>
      <c r="P9" s="18">
        <v>16</v>
      </c>
      <c r="Q9" s="18">
        <v>17</v>
      </c>
      <c r="R9" s="18">
        <v>18</v>
      </c>
      <c r="S9" s="18">
        <v>19</v>
      </c>
      <c r="T9" s="73"/>
      <c r="U9" s="9"/>
      <c r="V9" s="9"/>
      <c r="W9" s="9"/>
      <c r="X9" s="9"/>
      <c r="Y9" s="9"/>
    </row>
    <row r="10" spans="1:27" ht="12.75" customHeight="1">
      <c r="A10" s="114" t="s">
        <v>124</v>
      </c>
      <c r="B10" s="115"/>
      <c r="C10" s="80" t="s">
        <v>127</v>
      </c>
      <c r="D10" s="80" t="s">
        <v>127</v>
      </c>
      <c r="E10" s="80" t="s">
        <v>127</v>
      </c>
      <c r="F10" s="80" t="s">
        <v>127</v>
      </c>
      <c r="G10" s="80" t="s">
        <v>127</v>
      </c>
      <c r="H10" s="77">
        <f>H137+H144+H159+H165+H170+H179+H187+H201+H205+H208+H212+H215+H219+H228+H231+H234+H238+H241+H245+H249+H252+H256+H263+H266+H272+H276+H279+H282+H288+H291+H294+H297+H301+H304+H308+H311+H314+H320+H324+H328+H331+H335+H341+H345+H350+H354+H366</f>
        <v>484479.33</v>
      </c>
      <c r="I10" s="77">
        <f t="shared" ref="I10:K10" si="0">I137+I144+I159+I165+I170+I179+I187+I201+I205+I208+I212+I215+I219+I228+I231+I234+I238+I241+I245+I249+I252+I256+I263+I266+I272+I276+I279+I282+I288+I291+I294+I297+I301+I304+I308+I311+I314+I320+I324+I328+I331+I335+I341+I345+I350+I354+I366</f>
        <v>431489.85</v>
      </c>
      <c r="J10" s="77">
        <f t="shared" si="0"/>
        <v>400338.72999999992</v>
      </c>
      <c r="K10" s="34">
        <f t="shared" si="0"/>
        <v>18732</v>
      </c>
      <c r="L10" s="77">
        <f>L137+L144+L159+L165+L170+L179+L187+L201+L205+L208+L212+L215+L219+L228+L231+L234+L238+L241+L245+L249+L252+L256+L263+L266+L272+L276+L279+L282+L288+L291+L294+L297+L301+L304+L308+L311+L314+L320+L324+L328+L331+L335+L341+L345+L350+L354+L366</f>
        <v>583971458.28000033</v>
      </c>
      <c r="M10" s="77">
        <f>M137+M144+M159+M165+M170+M179+M187+M201+M205+M208+M212+M215+M219+M228+M231+M234+M238+M241+M245+M249+M252+M256+M263+M266+M272+M276+M279+M282+M288+M291+M294+M297+M301+M304+M308+M311+M314+M320+M324+M328+M331+M335+M341+M345+M350+M354+M366</f>
        <v>18227445.710000001</v>
      </c>
      <c r="N10" s="77">
        <f>N137+N144+N159+N165+N170+N179+N187+N201+N205+N208+N212+N215+N219+N228+N231+N234+N238+N241+N245+N249+N252+N256+N263+N266+N272+N276+N279+N282+N288+N291+N294+N297+N301+N304+N308+N311+N314+N320+N324+N328+N331+N335+N341+N345+N350+N354+N366</f>
        <v>6905425.4100000011</v>
      </c>
      <c r="O10" s="77">
        <f>O137+O144+O159+O165+O170+O179+O187+O201+O205+O208+O212+O215+O219+O228+O231+O234+O238+O241+O245+O249+O252+O256+O263+O266+O272+O276+O279+O282+O288+O291+O294+O297+O301+O304+O308+O311+O314+O320+O324+O328+O331+O335+O341+O345+O350+O354+O366</f>
        <v>3639734.52</v>
      </c>
      <c r="P10" s="77">
        <f>P137+P144+P159+P165+P170+P179+P187+P201+P205+P208+P212+P215+P219+P228+P231+P234+P238+P241+P245+P249+P252+P256+P263+P266+P272+P276+P279+P282+P288+P291+P294+P297+P301+P304+P308+P311+P314+P320+P324+P328+P331+P335+P341+P345+P350+P354+P366</f>
        <v>555198852.63999999</v>
      </c>
      <c r="Q10" s="77">
        <f>L10/I10</f>
        <v>1353.3839979781687</v>
      </c>
      <c r="R10" s="77"/>
      <c r="S10" s="42"/>
      <c r="T10" s="41"/>
      <c r="U10" s="31"/>
      <c r="V10" s="31"/>
      <c r="AA10" s="3"/>
    </row>
    <row r="11" spans="1:27" ht="12.75" customHeight="1">
      <c r="A11" s="111" t="s">
        <v>466</v>
      </c>
      <c r="B11" s="112"/>
      <c r="C11" s="112"/>
      <c r="D11" s="112"/>
      <c r="E11" s="112"/>
      <c r="F11" s="112"/>
      <c r="G11" s="112"/>
      <c r="H11" s="112"/>
      <c r="I11" s="112"/>
      <c r="J11" s="112"/>
      <c r="K11" s="112"/>
      <c r="L11" s="112"/>
      <c r="M11" s="112"/>
      <c r="N11" s="112"/>
      <c r="O11" s="112"/>
      <c r="P11" s="112"/>
      <c r="Q11" s="112"/>
      <c r="R11" s="112"/>
      <c r="S11" s="113"/>
      <c r="T11" s="74"/>
      <c r="U11" s="31"/>
      <c r="V11" s="32"/>
      <c r="W11" s="31"/>
    </row>
    <row r="12" spans="1:27" ht="12.75" hidden="1" customHeight="1">
      <c r="A12" s="83"/>
      <c r="B12" s="84"/>
      <c r="C12" s="84"/>
      <c r="D12" s="84"/>
      <c r="E12" s="84"/>
      <c r="F12" s="84"/>
      <c r="G12" s="84"/>
      <c r="H12" s="84"/>
      <c r="I12" s="84"/>
      <c r="J12" s="84"/>
      <c r="K12" s="84"/>
      <c r="L12" s="43">
        <f>ROUND(L10,2)</f>
        <v>583971458.27999997</v>
      </c>
      <c r="M12" s="43">
        <v>18400701.460000001</v>
      </c>
      <c r="N12" s="43">
        <v>6971063</v>
      </c>
      <c r="O12" s="43">
        <v>3674331</v>
      </c>
      <c r="P12" s="43">
        <f>L12-M12-N12-O12</f>
        <v>554925362.81999993</v>
      </c>
      <c r="Q12" s="84"/>
      <c r="R12" s="84"/>
      <c r="S12" s="85"/>
      <c r="T12" s="74"/>
      <c r="U12" s="31"/>
      <c r="V12" s="44">
        <f>L14/M14</f>
        <v>22.336941588525999</v>
      </c>
      <c r="W12" s="44">
        <f>L14/N14</f>
        <v>58.960215688829457</v>
      </c>
      <c r="X12" s="44">
        <f>L14/O14</f>
        <v>111.86129028577207</v>
      </c>
    </row>
    <row r="13" spans="1:27" ht="12.75" hidden="1" customHeight="1">
      <c r="A13" s="83"/>
      <c r="B13" s="84"/>
      <c r="C13" s="84"/>
      <c r="D13" s="84"/>
      <c r="E13" s="84"/>
      <c r="F13" s="84"/>
      <c r="G13" s="84"/>
      <c r="H13" s="84"/>
      <c r="I13" s="84"/>
      <c r="J13" s="84"/>
      <c r="K13" s="84"/>
      <c r="L13" s="43">
        <f>SUM(L137+L144+L159+L165+L170+L179+L187+L201+L205+L208+L212+L215+L219+L228+L231+L234+L238+L241+L245+L249+L252+L256+L263+L266+L272+L276+L279+L282+L288+L291+L294+L297+L301+L304+L308+L311+L314+L320+L324+L328+L331+L335+L341+L345+L350+L354+L366)</f>
        <v>583971458.28000033</v>
      </c>
      <c r="M13" s="43">
        <f>M137+M144+M159+M165+M170+M179+M187+M201+M205+M208+M212+M215+M219+M228+M231+M234+M238+M241+M245+M249+M252+M256+M263+M266+M272+M276+M279+M282+M288+M291+M294+M297+M301+M304+M308+M311+M314+M320+M324+M328+M331+M335+M341+M345+M350+M354+M366</f>
        <v>18227445.710000001</v>
      </c>
      <c r="N13" s="43">
        <f>N137+N144+N159+N165+N170+N179+N187+N201+N205+N208+N212+N215+N219+N228+N231+N234+N238+N241+N245+N249+N252+N256+N263+N266+N272+N276+N279+N282+N288+N291+N294+N297+N301+N304+N308+N311+N314+N320+N324+N328+N331+N335+N341+N345+N350+N354+N366</f>
        <v>6905425.4100000011</v>
      </c>
      <c r="O13" s="43">
        <f>O137+O144+O159+O165+O170+O179+O187+O201+O205+O208+O212+O215+O219+O228+O231+O234+O238+O241+O245+O249+O252+O256+O263+O266+O272+O276+O279+O282+O288+O291+O294+O297+O301+O304+O308+O311+O314+O320+O324+O328+O331+O335+O341+O345+O350+O354+O366</f>
        <v>3639734.52</v>
      </c>
      <c r="P13" s="43">
        <f>SUM(P137+P144+P159+P165+P170+P179+P187+P201+P205+P208+P212+P215+P219+P228+P231+P234+P238+P241+P245+P249+P252+P256+P263+P266+P272+P276+P279+P282+P288+P291+P294+P297+P301+P304+P308+P311+P314+P320+P324+P328+P331+P335+P341+P345+P350+P354+P366)</f>
        <v>555198852.63999999</v>
      </c>
      <c r="Q13" s="84"/>
      <c r="R13" s="84"/>
      <c r="S13" s="85"/>
      <c r="T13" s="74" t="s">
        <v>511</v>
      </c>
      <c r="U13" s="31"/>
      <c r="V13" s="44"/>
      <c r="W13" s="44"/>
      <c r="X13" s="44"/>
    </row>
    <row r="14" spans="1:27" ht="12.75" hidden="1" customHeight="1">
      <c r="A14" s="83"/>
      <c r="B14" s="84" t="s">
        <v>512</v>
      </c>
      <c r="C14" s="84"/>
      <c r="D14" s="84"/>
      <c r="E14" s="84"/>
      <c r="F14" s="84"/>
      <c r="G14" s="84"/>
      <c r="H14" s="84"/>
      <c r="I14" s="84"/>
      <c r="J14" s="84"/>
      <c r="K14" s="84"/>
      <c r="L14" s="43">
        <f>L12-L15-L16-L18-L20-L22-L23-L24-L25-L26-L27-L28-L29-L30-L31-L32-L33-L34-L35-L37-L38-L41-L42-L43-L44-L46-L49-L52-L53-L55-L56-L58-L59-L60-L62-L63-L64-L65-L67-L68-L69-L70-L71-L73-L74-L75-L76-L77-L78-L79-L80-L82-L83-L84-L85-L87-L89-L90-L91-L92-L93-L94-L95-L96-L97-L98-L99-L100-L101-L102-L103-L104-L105-L106-L108-L110-L112-L116-L118-L119-L120-L121-L122-L123-L124-L125-L126-L127-L129-L130-L131-L132-L133-L136-L139-L140-L141-L142-L146-L147-L151-L152-L153-L154-L155-L156-L157-L161-L162-L163-L164-L167-L172-L173-L175-L176-L177-L178-L181-L182-L183-L184-L185-L186-L189-L190-L191-L192-L193-L194-L195-L196-L197-L198-L199-L200-L203-L204-L207-L210-L211-L214-L217-L218-L223-L224-L225-L226-L227-L230-L233-L236-L237-L240-L243-L244-L247-L248-L251-L254-L255-L258-L259-L260-L261-L262-L268-L269-L270-L271-L274-L278-L281-L284-L285-L287-L290-L293-L296-L300-L303-L306-L307-L310-L313-L316-L317-L318-L322-L323-L326-L327-L330-L333-L334-L337-L338-L339-L340-L343-L344-L348-L349-L352-L362-L17-L19-L48-L72-L113-L114-L115-L148-L158-L174-L221-L222-L286-L364-L365-L265-L36-L54-L319-L150</f>
        <v>95385675.979999825</v>
      </c>
      <c r="M14" s="43">
        <f>M12-M15-M16-M18-M20-M22-M23-M24-M25-M26-M27-M28-M29-M30-M31-M32-M33-M34-M35-M37-M38-M41-M42-M43-M44-M46-M49-M52-M53-M55-M56-M58-M59-M60-M62-M63-M64-M65-M67-M68-M69-M70-M71-M73-M74-M75-M76-M77-M78-M79-M80-M82-M83-M84-M85-M87-M89-M90-M91-M92-M93-M94-M95-M96-M97-M98-M99-M100-M101-M102-M103-M104-M105-M106-M108-M110-M112-M116-M118-M119-M120-M121-M122-M123-M124-M125-M126-M127-M129-M130-M131-M132-M133-M136-M139-M140-M141-M142-M146-M147-M151-M152-M153-M154-M155-M156-M157-M161-M162-M163-M164-M167-M172-M173-M175-M176-M177-M178-M181-M182-M183-M184-M185-M186-M189-M190-M191-M192-M193-M194-M195-M196-M197-M198-M199-M200-M203-M204-M207-M210-M211-M214-M217-M218-M223-M224-M225-M226-M227-M230-M233-M236-M237-M240-M243-M244-M247-M248-M251-M254-M255-M258-M259-M260-M261-M262-M268-M269-M270-M271-M274-M278-M281-M284-M285-M287-M290-M293-M296-M300-M303-M306-M307-M310-M313-M316-M317-M318-M322-M323-M326-M327-M330-M333-M334-M337-M338-M339-M340-M343-M344-M348-M349-M352-M362-M17-M19-M48-M72-M113-M114-M115-M148-M158-M174-M221-M222-M286-M364-M365-M265-M36-M54-M319-M150</f>
        <v>4270310.4899999993</v>
      </c>
      <c r="N14" s="43">
        <f>N12-N15-N16-N18-N20-N22-N23-N24-N25-N26-N27-N28-N29-N30-N31-N32-N33-N34-N35-N37-N38-N41-N42-N43-N44-N46-N49-N52-N53-N55-N56-N58-N59-N60-N62-N63-N64-N65-N67-N68-N69-N70-N71-N73-N74-N75-N76-N77-N78-N79-N80-N82-N83-N84-N85-N87-N89-N90-N91-N92-N93-N94-N95-N96-N97-N98-N99-N100-N101-N102-N103-N104-N105-N106-N108-N110-N112-N116-N118-N119-N120-N121-N122-N123-N124-N125-N126-N127-N129-N130-N131-N132-N133-N136-N139-N140-N141-N142-N146-N147-N151-N152-N153-N154-N155-N156-N157-N161-N162-N163-N164-N167-N172-N173-N175-N176-N177-N178-N181-N182-N183-N184-N185-N186-N189-N190-N191-N192-N193-N194-N195-N196-N197-N198-N199-N200-N203-N204-N207-N210-N211-N214-N217-N218-N223-N224-N225-N226-N227-N230-N233-N236-N237-N240-N243-N244-N247-N248-N251-N254-N255-N258-N259-N260-N261-N262-N268-N269-N270-N271-N274-N278-N281-N284-N285-N287-N290-N293-N296-N300-N303-N306-N307-N310-N313-N316-N317-N318-N322-N323-N326-N327-N330-N333-N334-N337-N338-N339-N340-N343-N344-N348-N349-N352-N362-N17-N19-N48-N72-N113-N114-N115-N148-N158-N174-N221-N222-N286-N364-N365-N265-N36-N54-N319-N150</f>
        <v>1617797.2700000061</v>
      </c>
      <c r="O14" s="43">
        <f t="shared" ref="O14" si="1">O12-O15-O16-O18-O20-O22-O23-O24-O25-O26-O27-O28-O29-O30-O31-O32-O33-O34-O35-O37-O38-O41-O42-O43-O44-O46-O49-O52-O53-O55-O56-O58-O59-O60-O62-O63-O64-O65-O67-O68-O69-O70-O71-O73-O74-O75-O76-O77-O78-O79-O80-O82-O83-O84-O85-O87-O89-O90-O91-O92-O93-O94-O95-O96-O97-O98-O99-O100-O101-O102-O103-O104-O105-O106-O108-O110-O112-O116-O118-O119-O120-O121-O122-O123-O124-O125-O126-O127-O129-O130-O131-O132-O133-O136-O139-O140-O141-O142-O146-O147-O151-O152-O153-O154-O155-O156-O157-O161-O162-O163-O164-O167-O172-O173-O175-O176-O177-O178-O181-O182-O183-O184-O185-O186-O189-O190-O191-O192-O193-O194-O195-O196-O197-O198-O199-O200-O203-O204-O207-O210-O211-O214-O217-O218-O223-O224-O225-O226-O227-O230-O233-O236-O237-O240-O243-O244-O247-O248-O251-O254-O255-O258-O259-O260-O261-O262-O268-O269-O270-O271-O274-O278-O281-O284-O285-O287-O290-O293-O296-O300-O303-O306-O307-O310-O313-O316-O317-O318-O322-O323-O326-O327-O330-O333-O334-O337-O338-O339-O340-O343-O344-O348-O349-O352-O362-O17-O19-O48-O72-O113-O114-O115-O148-O158-O174-O221-O222-O286-O364-O365-O265-O36-O54-O319-O150</f>
        <v>852713.8899999992</v>
      </c>
      <c r="P14" s="43">
        <f>P12-P15-P16-P18-P20-P22-P23-P24-P25-P26-P27-P28-P29-P30-P31-P32-P33-P34-P35-P37-P38-P41-P42-P43-P44-P46-P49-P52-P53-P55-P56-P58-P59-P60-P62-P63-P64-P65-P67-P68-P69-P70-P71-P73-P74-P75-P76-P77-P78-P79-P80-P82-P83-P84-P85-P87-P89-P90-P91-P92-P93-P94-P95-P96-P97-P98-P99-P100-P101-P102-P103-P104-P105-P106-P108-P110-P112-P116-P118-P119-P120-P121-P122-P123-P124-P125-P126-P127-P129-P130-P131-P132-P133-P136-P139-P140-P141-P142-P146-P147-P151-P152-P153-P154-P155-P156-P157-P161-P162-P163-P164-P167-P172-P173-P175-P176-P177-P178-P181-P182-P183-P184-P185-P186-P189-P190-P191-P192-P193-P194-P195-P196-P197-P198-P199-P200-P203-P204-P207-P210-P211-P214-P217-P218-P223-P224-P225-P226-P227-P230-P233-P236-P237-P240-P243-P244-P247-P248-P251-P254-P255-P258-P259-P260-P261-P262-P268-P269-P270-P271-P274-P278-P281-P284-P285-P287-P290-P293-P296-P300-P303-P306-P307-P310-P313-P316-P317-P318-P322-P323-P326-P327-P330-P333-P334-P337-P338-P339-P340-P343-P344-P348-P349-P352-P362-P17-P19-P48-P72-P113-P114-P115-P148-P158-P174-P221-P222-P286-P364-P365-P265-P36-P54-P319-P150</f>
        <v>88644854.329999998</v>
      </c>
      <c r="Q14" s="84"/>
      <c r="R14" s="84"/>
      <c r="S14" s="85"/>
      <c r="T14" s="74"/>
      <c r="U14" s="31"/>
      <c r="V14" s="44"/>
      <c r="W14" s="44"/>
      <c r="X14" s="44"/>
    </row>
    <row r="15" spans="1:27" ht="12.75">
      <c r="A15" s="80">
        <v>1</v>
      </c>
      <c r="B15" s="89" t="s">
        <v>178</v>
      </c>
      <c r="C15" s="80" t="s">
        <v>82</v>
      </c>
      <c r="D15" s="80" t="s">
        <v>79</v>
      </c>
      <c r="E15" s="80" t="s">
        <v>70</v>
      </c>
      <c r="F15" s="80" t="s">
        <v>61</v>
      </c>
      <c r="G15" s="80" t="s">
        <v>62</v>
      </c>
      <c r="H15" s="77">
        <v>3655.2</v>
      </c>
      <c r="I15" s="77">
        <v>3259.2</v>
      </c>
      <c r="J15" s="77">
        <v>3107.4</v>
      </c>
      <c r="K15" s="2">
        <v>86</v>
      </c>
      <c r="L15" s="77">
        <v>4414092.58</v>
      </c>
      <c r="M15" s="77">
        <v>130294</v>
      </c>
      <c r="N15" s="77">
        <v>49361.58</v>
      </c>
      <c r="O15" s="77">
        <v>26017.66</v>
      </c>
      <c r="P15" s="77">
        <v>4208419.34</v>
      </c>
      <c r="Q15" s="77">
        <f>L15/I15</f>
        <v>1354.3484842906237</v>
      </c>
      <c r="R15" s="20">
        <v>4503.95</v>
      </c>
      <c r="S15" s="42" t="s">
        <v>508</v>
      </c>
      <c r="T15" s="41"/>
      <c r="U15" s="31">
        <f>R15-Q15</f>
        <v>3149.6015157093761</v>
      </c>
      <c r="V15" s="32">
        <f>V$12</f>
        <v>22.336941588525999</v>
      </c>
      <c r="W15" s="32">
        <f>W$12</f>
        <v>58.960215688829457</v>
      </c>
      <c r="X15" s="32">
        <f t="shared" ref="V15:X31" si="2">X$12</f>
        <v>111.86129028577207</v>
      </c>
      <c r="AA15" s="3"/>
    </row>
    <row r="16" spans="1:27" ht="12.75" customHeight="1">
      <c r="A16" s="80">
        <v>2</v>
      </c>
      <c r="B16" s="89" t="s">
        <v>179</v>
      </c>
      <c r="C16" s="80">
        <v>1975</v>
      </c>
      <c r="D16" s="80"/>
      <c r="E16" s="80" t="s">
        <v>70</v>
      </c>
      <c r="F16" s="80">
        <v>5</v>
      </c>
      <c r="G16" s="80">
        <v>2</v>
      </c>
      <c r="H16" s="77">
        <v>3466.1</v>
      </c>
      <c r="I16" s="77">
        <v>3220.1</v>
      </c>
      <c r="J16" s="77">
        <v>3220.1</v>
      </c>
      <c r="K16" s="2">
        <v>82</v>
      </c>
      <c r="L16" s="77">
        <v>2201986.9500000002</v>
      </c>
      <c r="M16" s="77">
        <v>63521.65</v>
      </c>
      <c r="N16" s="77">
        <v>24065.03</v>
      </c>
      <c r="O16" s="77">
        <v>12684.28</v>
      </c>
      <c r="P16" s="77">
        <v>2101715.9900000002</v>
      </c>
      <c r="Q16" s="77">
        <f t="shared" ref="Q16:Q79" si="3">L16/I16</f>
        <v>683.82564206080565</v>
      </c>
      <c r="R16" s="20">
        <v>2322</v>
      </c>
      <c r="S16" s="42" t="s">
        <v>449</v>
      </c>
      <c r="T16" s="41"/>
      <c r="U16" s="31">
        <f>R16-Q16</f>
        <v>1638.1743579391944</v>
      </c>
      <c r="V16" s="32">
        <f>V$12</f>
        <v>22.336941588525999</v>
      </c>
      <c r="W16" s="32">
        <f>W$12</f>
        <v>58.960215688829457</v>
      </c>
      <c r="X16" s="32">
        <f>X$12</f>
        <v>111.86129028577207</v>
      </c>
    </row>
    <row r="17" spans="1:25" ht="12.75">
      <c r="A17" s="80">
        <v>3</v>
      </c>
      <c r="B17" s="89" t="s">
        <v>180</v>
      </c>
      <c r="C17" s="80" t="s">
        <v>72</v>
      </c>
      <c r="D17" s="80" t="s">
        <v>181</v>
      </c>
      <c r="E17" s="80" t="s">
        <v>70</v>
      </c>
      <c r="F17" s="80" t="s">
        <v>61</v>
      </c>
      <c r="G17" s="80" t="s">
        <v>61</v>
      </c>
      <c r="H17" s="77">
        <v>2930.7</v>
      </c>
      <c r="I17" s="77">
        <v>2557.6999999999998</v>
      </c>
      <c r="J17" s="77">
        <v>2387.3000000000002</v>
      </c>
      <c r="K17" s="2">
        <v>105</v>
      </c>
      <c r="L17" s="77">
        <v>3160545.15</v>
      </c>
      <c r="M17" s="77">
        <v>93293.29</v>
      </c>
      <c r="N17" s="77">
        <v>35343.949999999997</v>
      </c>
      <c r="O17" s="77">
        <v>18629.21</v>
      </c>
      <c r="P17" s="77">
        <v>3013278.7</v>
      </c>
      <c r="Q17" s="77">
        <f t="shared" si="3"/>
        <v>1235.6981467724909</v>
      </c>
      <c r="R17" s="20">
        <v>3948</v>
      </c>
      <c r="S17" s="42" t="s">
        <v>449</v>
      </c>
      <c r="T17" s="41"/>
      <c r="U17" s="31">
        <f t="shared" ref="U17:U79" si="4">R17-Q17</f>
        <v>2712.3018532275091</v>
      </c>
      <c r="V17" s="32">
        <f>V$12</f>
        <v>22.336941588525999</v>
      </c>
      <c r="W17" s="32">
        <f t="shared" si="2"/>
        <v>58.960215688829457</v>
      </c>
      <c r="X17" s="32">
        <f t="shared" si="2"/>
        <v>111.86129028577207</v>
      </c>
    </row>
    <row r="18" spans="1:25" ht="12.75" customHeight="1">
      <c r="A18" s="80">
        <v>4</v>
      </c>
      <c r="B18" s="89" t="s">
        <v>182</v>
      </c>
      <c r="C18" s="80" t="s">
        <v>115</v>
      </c>
      <c r="D18" s="80" t="s">
        <v>105</v>
      </c>
      <c r="E18" s="80" t="s">
        <v>70</v>
      </c>
      <c r="F18" s="80" t="s">
        <v>62</v>
      </c>
      <c r="G18" s="80" t="s">
        <v>63</v>
      </c>
      <c r="H18" s="77">
        <v>5114.8</v>
      </c>
      <c r="I18" s="77">
        <v>4533.1000000000004</v>
      </c>
      <c r="J18" s="77">
        <v>4184.3999999999996</v>
      </c>
      <c r="K18" s="2">
        <v>218</v>
      </c>
      <c r="L18" s="77">
        <v>4264563.17</v>
      </c>
      <c r="M18" s="77">
        <v>125869.44</v>
      </c>
      <c r="N18" s="77">
        <v>47685.35</v>
      </c>
      <c r="O18" s="77">
        <v>25134.15</v>
      </c>
      <c r="P18" s="77">
        <v>4065874.23</v>
      </c>
      <c r="Q18" s="77">
        <f t="shared" si="3"/>
        <v>940.76088548675295</v>
      </c>
      <c r="R18" s="20">
        <v>3948</v>
      </c>
      <c r="S18" s="42" t="s">
        <v>449</v>
      </c>
      <c r="T18" s="41"/>
      <c r="U18" s="31">
        <f t="shared" si="4"/>
        <v>3007.2391145132469</v>
      </c>
      <c r="V18" s="32">
        <f>V$12</f>
        <v>22.336941588525999</v>
      </c>
      <c r="W18" s="32">
        <f>W$12</f>
        <v>58.960215688829457</v>
      </c>
      <c r="X18" s="32">
        <f>X$12</f>
        <v>111.86129028577207</v>
      </c>
    </row>
    <row r="19" spans="1:25" ht="12.75">
      <c r="A19" s="80">
        <v>5</v>
      </c>
      <c r="B19" s="89" t="s">
        <v>183</v>
      </c>
      <c r="C19" s="80" t="s">
        <v>81</v>
      </c>
      <c r="D19" s="80"/>
      <c r="E19" s="80" t="s">
        <v>70</v>
      </c>
      <c r="F19" s="80" t="s">
        <v>62</v>
      </c>
      <c r="G19" s="80" t="s">
        <v>61</v>
      </c>
      <c r="H19" s="77">
        <v>3689.68</v>
      </c>
      <c r="I19" s="77">
        <v>3371.58</v>
      </c>
      <c r="J19" s="77">
        <v>3170.48</v>
      </c>
      <c r="K19" s="2">
        <v>125</v>
      </c>
      <c r="L19" s="77">
        <v>3165442.98</v>
      </c>
      <c r="M19" s="77">
        <v>91132.07</v>
      </c>
      <c r="N19" s="77">
        <v>34525.17</v>
      </c>
      <c r="O19" s="77">
        <v>18197.64</v>
      </c>
      <c r="P19" s="77">
        <v>3021588.1</v>
      </c>
      <c r="Q19" s="77">
        <f t="shared" si="3"/>
        <v>938.86040965956613</v>
      </c>
      <c r="R19" s="20">
        <v>3948</v>
      </c>
      <c r="S19" s="42" t="s">
        <v>449</v>
      </c>
      <c r="T19" s="41"/>
      <c r="U19" s="31">
        <f t="shared" si="4"/>
        <v>3009.1395903404336</v>
      </c>
      <c r="V19" s="32">
        <f t="shared" si="2"/>
        <v>22.336941588525999</v>
      </c>
      <c r="W19" s="32">
        <f t="shared" si="2"/>
        <v>58.960215688829457</v>
      </c>
      <c r="X19" s="32">
        <f t="shared" si="2"/>
        <v>111.86129028577207</v>
      </c>
    </row>
    <row r="20" spans="1:25" ht="12.75" customHeight="1">
      <c r="A20" s="80">
        <v>6</v>
      </c>
      <c r="B20" s="89" t="s">
        <v>184</v>
      </c>
      <c r="C20" s="80" t="s">
        <v>115</v>
      </c>
      <c r="D20" s="80"/>
      <c r="E20" s="80" t="s">
        <v>70</v>
      </c>
      <c r="F20" s="80" t="s">
        <v>62</v>
      </c>
      <c r="G20" s="80" t="s">
        <v>61</v>
      </c>
      <c r="H20" s="77">
        <v>3515</v>
      </c>
      <c r="I20" s="77">
        <v>3177</v>
      </c>
      <c r="J20" s="77">
        <v>3092.27</v>
      </c>
      <c r="K20" s="2">
        <v>120</v>
      </c>
      <c r="L20" s="77">
        <v>2989539.01</v>
      </c>
      <c r="M20" s="77">
        <v>84594.93</v>
      </c>
      <c r="N20" s="77">
        <v>32048.59</v>
      </c>
      <c r="O20" s="77">
        <v>16892.28</v>
      </c>
      <c r="P20" s="77">
        <v>2856003.21</v>
      </c>
      <c r="Q20" s="77">
        <f t="shared" si="3"/>
        <v>940.99433742524388</v>
      </c>
      <c r="R20" s="20">
        <v>3948</v>
      </c>
      <c r="S20" s="42" t="s">
        <v>449</v>
      </c>
      <c r="T20" s="41"/>
      <c r="U20" s="31">
        <f t="shared" si="4"/>
        <v>3007.0056625747561</v>
      </c>
      <c r="V20" s="32">
        <f t="shared" si="2"/>
        <v>22.336941588525999</v>
      </c>
      <c r="W20" s="32">
        <f t="shared" si="2"/>
        <v>58.960215688829457</v>
      </c>
      <c r="X20" s="32">
        <f t="shared" si="2"/>
        <v>111.86129028577207</v>
      </c>
    </row>
    <row r="21" spans="1:25" ht="12.75" customHeight="1">
      <c r="A21" s="80">
        <v>7</v>
      </c>
      <c r="B21" s="89" t="s">
        <v>185</v>
      </c>
      <c r="C21" s="80" t="s">
        <v>74</v>
      </c>
      <c r="D21" s="80"/>
      <c r="E21" s="80" t="s">
        <v>73</v>
      </c>
      <c r="F21" s="80" t="s">
        <v>62</v>
      </c>
      <c r="G21" s="80" t="s">
        <v>61</v>
      </c>
      <c r="H21" s="77">
        <v>3816.3</v>
      </c>
      <c r="I21" s="77">
        <v>3577.3</v>
      </c>
      <c r="J21" s="77">
        <v>3577.3</v>
      </c>
      <c r="K21" s="2">
        <v>172</v>
      </c>
      <c r="L21" s="77">
        <v>2677536</v>
      </c>
      <c r="M21" s="77">
        <v>119268.09</v>
      </c>
      <c r="N21" s="77">
        <v>45184.44</v>
      </c>
      <c r="O21" s="77">
        <v>23815.96</v>
      </c>
      <c r="P21" s="77">
        <v>2489267.5099999998</v>
      </c>
      <c r="Q21" s="77">
        <f t="shared" si="3"/>
        <v>748.4795795711849</v>
      </c>
      <c r="R21" s="20">
        <v>4180</v>
      </c>
      <c r="S21" s="42" t="s">
        <v>508</v>
      </c>
      <c r="T21" s="41"/>
      <c r="U21" s="31">
        <f t="shared" si="4"/>
        <v>3431.5204204288152</v>
      </c>
      <c r="V21" s="32">
        <f t="shared" si="2"/>
        <v>22.336941588525999</v>
      </c>
      <c r="W21" s="32">
        <f t="shared" si="2"/>
        <v>58.960215688829457</v>
      </c>
      <c r="X21" s="32">
        <f t="shared" si="2"/>
        <v>111.86129028577207</v>
      </c>
    </row>
    <row r="22" spans="1:25" ht="12.75" customHeight="1">
      <c r="A22" s="80">
        <v>8</v>
      </c>
      <c r="B22" s="89" t="s">
        <v>186</v>
      </c>
      <c r="C22" s="80" t="s">
        <v>18</v>
      </c>
      <c r="D22" s="80"/>
      <c r="E22" s="80" t="s">
        <v>70</v>
      </c>
      <c r="F22" s="80" t="s">
        <v>62</v>
      </c>
      <c r="G22" s="80" t="s">
        <v>61</v>
      </c>
      <c r="H22" s="77">
        <v>3206.2</v>
      </c>
      <c r="I22" s="77">
        <v>2902.2</v>
      </c>
      <c r="J22" s="77">
        <v>2902.2</v>
      </c>
      <c r="K22" s="2">
        <v>120</v>
      </c>
      <c r="L22" s="77">
        <v>3367547.59</v>
      </c>
      <c r="M22" s="77">
        <v>94970.92</v>
      </c>
      <c r="N22" s="77">
        <v>35979.51</v>
      </c>
      <c r="O22" s="77">
        <v>18964.21</v>
      </c>
      <c r="P22" s="77">
        <v>3217632.95</v>
      </c>
      <c r="Q22" s="77">
        <f t="shared" si="3"/>
        <v>1160.3430466542623</v>
      </c>
      <c r="R22" s="20">
        <v>3948</v>
      </c>
      <c r="S22" s="42" t="s">
        <v>449</v>
      </c>
      <c r="T22" s="41"/>
      <c r="U22" s="31">
        <f t="shared" si="4"/>
        <v>2787.6569533457377</v>
      </c>
      <c r="V22" s="32">
        <f t="shared" si="2"/>
        <v>22.336941588525999</v>
      </c>
      <c r="W22" s="32">
        <f t="shared" si="2"/>
        <v>58.960215688829457</v>
      </c>
      <c r="X22" s="32">
        <f t="shared" si="2"/>
        <v>111.86129028577207</v>
      </c>
    </row>
    <row r="23" spans="1:25" ht="12.75" customHeight="1">
      <c r="A23" s="80">
        <v>9</v>
      </c>
      <c r="B23" s="89" t="s">
        <v>187</v>
      </c>
      <c r="C23" s="80" t="s">
        <v>108</v>
      </c>
      <c r="D23" s="80"/>
      <c r="E23" s="80" t="s">
        <v>70</v>
      </c>
      <c r="F23" s="80" t="s">
        <v>59</v>
      </c>
      <c r="G23" s="80" t="s">
        <v>59</v>
      </c>
      <c r="H23" s="77">
        <v>648.4</v>
      </c>
      <c r="I23" s="77">
        <v>588</v>
      </c>
      <c r="J23" s="77">
        <v>487.8</v>
      </c>
      <c r="K23" s="2">
        <v>30</v>
      </c>
      <c r="L23" s="77">
        <v>1653844.18</v>
      </c>
      <c r="M23" s="77">
        <v>46734.63</v>
      </c>
      <c r="N23" s="77">
        <v>17705.3</v>
      </c>
      <c r="O23" s="77">
        <v>9332.17</v>
      </c>
      <c r="P23" s="77">
        <v>1580072.08</v>
      </c>
      <c r="Q23" s="77">
        <f t="shared" si="3"/>
        <v>2812.6601700680271</v>
      </c>
      <c r="R23" s="20">
        <v>3948</v>
      </c>
      <c r="S23" s="42" t="s">
        <v>449</v>
      </c>
      <c r="T23" s="41"/>
      <c r="U23" s="31">
        <f t="shared" si="4"/>
        <v>1135.3398299319729</v>
      </c>
      <c r="V23" s="32">
        <f t="shared" si="2"/>
        <v>22.336941588525999</v>
      </c>
      <c r="W23" s="32">
        <f t="shared" si="2"/>
        <v>58.960215688829457</v>
      </c>
      <c r="X23" s="32">
        <f t="shared" si="2"/>
        <v>111.86129028577207</v>
      </c>
    </row>
    <row r="24" spans="1:25" ht="12.75" customHeight="1">
      <c r="A24" s="80">
        <v>10</v>
      </c>
      <c r="B24" s="89" t="s">
        <v>470</v>
      </c>
      <c r="C24" s="80">
        <v>2002</v>
      </c>
      <c r="D24" s="80"/>
      <c r="E24" s="80" t="s">
        <v>70</v>
      </c>
      <c r="F24" s="80">
        <v>4</v>
      </c>
      <c r="G24" s="80">
        <v>4</v>
      </c>
      <c r="H24" s="77">
        <v>4159.3</v>
      </c>
      <c r="I24" s="77">
        <v>3657.1</v>
      </c>
      <c r="J24" s="77">
        <v>3657.1</v>
      </c>
      <c r="K24" s="2">
        <v>129</v>
      </c>
      <c r="L24" s="77">
        <v>6141005.8099999996</v>
      </c>
      <c r="M24" s="77">
        <v>180922.83</v>
      </c>
      <c r="N24" s="77">
        <v>68542.19</v>
      </c>
      <c r="O24" s="77">
        <v>36127.449999999997</v>
      </c>
      <c r="P24" s="77">
        <v>5855413.3399999999</v>
      </c>
      <c r="Q24" s="77">
        <f t="shared" si="3"/>
        <v>1679.2009543080583</v>
      </c>
      <c r="R24" s="20">
        <v>4503.95</v>
      </c>
      <c r="S24" s="42" t="s">
        <v>510</v>
      </c>
      <c r="T24" s="41"/>
      <c r="U24" s="31">
        <f t="shared" si="4"/>
        <v>2824.7490456919413</v>
      </c>
      <c r="V24" s="32">
        <f t="shared" si="2"/>
        <v>22.336941588525999</v>
      </c>
      <c r="W24" s="32">
        <f t="shared" si="2"/>
        <v>58.960215688829457</v>
      </c>
      <c r="X24" s="32">
        <f t="shared" si="2"/>
        <v>111.86129028577207</v>
      </c>
    </row>
    <row r="25" spans="1:25" ht="12.75" customHeight="1">
      <c r="A25" s="80">
        <v>11</v>
      </c>
      <c r="B25" s="89" t="s">
        <v>188</v>
      </c>
      <c r="C25" s="80">
        <v>1954</v>
      </c>
      <c r="D25" s="80"/>
      <c r="E25" s="80" t="s">
        <v>70</v>
      </c>
      <c r="F25" s="80">
        <v>2</v>
      </c>
      <c r="G25" s="80" t="s">
        <v>59</v>
      </c>
      <c r="H25" s="77">
        <v>308.7</v>
      </c>
      <c r="I25" s="77">
        <v>282.8</v>
      </c>
      <c r="J25" s="77">
        <v>282.8</v>
      </c>
      <c r="K25" s="2">
        <v>16</v>
      </c>
      <c r="L25" s="77">
        <v>762994.74</v>
      </c>
      <c r="M25" s="77">
        <v>21557.75</v>
      </c>
      <c r="N25" s="77">
        <v>8167.11</v>
      </c>
      <c r="O25" s="77">
        <v>4304.74</v>
      </c>
      <c r="P25" s="77">
        <v>728965.14</v>
      </c>
      <c r="Q25" s="77">
        <f t="shared" si="3"/>
        <v>2698.0012022630831</v>
      </c>
      <c r="R25" s="20">
        <v>3948</v>
      </c>
      <c r="S25" s="42" t="s">
        <v>449</v>
      </c>
      <c r="T25" s="41"/>
      <c r="U25" s="31">
        <f t="shared" si="4"/>
        <v>1249.9987977369169</v>
      </c>
      <c r="V25" s="32">
        <f t="shared" si="2"/>
        <v>22.336941588525999</v>
      </c>
      <c r="W25" s="32">
        <f t="shared" si="2"/>
        <v>58.960215688829457</v>
      </c>
      <c r="X25" s="32">
        <f t="shared" si="2"/>
        <v>111.86129028577207</v>
      </c>
    </row>
    <row r="26" spans="1:25" ht="12.75" customHeight="1">
      <c r="A26" s="80">
        <v>12</v>
      </c>
      <c r="B26" s="89" t="s">
        <v>189</v>
      </c>
      <c r="C26" s="80" t="s">
        <v>17</v>
      </c>
      <c r="D26" s="80"/>
      <c r="E26" s="80" t="s">
        <v>70</v>
      </c>
      <c r="F26" s="80" t="s">
        <v>62</v>
      </c>
      <c r="G26" s="80" t="s">
        <v>61</v>
      </c>
      <c r="H26" s="77">
        <v>2605</v>
      </c>
      <c r="I26" s="77">
        <v>1889.6</v>
      </c>
      <c r="J26" s="77">
        <v>1889.6</v>
      </c>
      <c r="K26" s="2">
        <v>132</v>
      </c>
      <c r="L26" s="77">
        <v>2829761.99</v>
      </c>
      <c r="M26" s="77">
        <v>80179.47</v>
      </c>
      <c r="N26" s="77">
        <v>30375.8</v>
      </c>
      <c r="O26" s="77">
        <v>16010.58</v>
      </c>
      <c r="P26" s="77">
        <v>2703196.14</v>
      </c>
      <c r="Q26" s="77">
        <f t="shared" si="3"/>
        <v>1497.5455069856057</v>
      </c>
      <c r="R26" s="20">
        <v>3948</v>
      </c>
      <c r="S26" s="42" t="s">
        <v>449</v>
      </c>
      <c r="T26" s="41"/>
      <c r="U26" s="31">
        <f t="shared" si="4"/>
        <v>2450.4544930143943</v>
      </c>
      <c r="V26" s="32">
        <f t="shared" si="2"/>
        <v>22.336941588525999</v>
      </c>
      <c r="W26" s="32">
        <f t="shared" si="2"/>
        <v>58.960215688829457</v>
      </c>
      <c r="X26" s="32">
        <f t="shared" si="2"/>
        <v>111.86129028577207</v>
      </c>
    </row>
    <row r="27" spans="1:25" s="62" customFormat="1" ht="12.75" customHeight="1">
      <c r="A27" s="80">
        <v>13</v>
      </c>
      <c r="B27" s="89" t="s">
        <v>190</v>
      </c>
      <c r="C27" s="80" t="s">
        <v>17</v>
      </c>
      <c r="D27" s="80"/>
      <c r="E27" s="80" t="s">
        <v>73</v>
      </c>
      <c r="F27" s="80" t="s">
        <v>62</v>
      </c>
      <c r="G27" s="80" t="s">
        <v>61</v>
      </c>
      <c r="H27" s="77">
        <v>4019.8</v>
      </c>
      <c r="I27" s="77">
        <v>3627.8</v>
      </c>
      <c r="J27" s="77">
        <v>3275.4</v>
      </c>
      <c r="K27" s="2">
        <v>152</v>
      </c>
      <c r="L27" s="77">
        <v>2153009</v>
      </c>
      <c r="M27" s="77">
        <v>62220.51</v>
      </c>
      <c r="N27" s="77">
        <v>23572.1</v>
      </c>
      <c r="O27" s="77">
        <v>12424.46</v>
      </c>
      <c r="P27" s="77">
        <v>2054791.93</v>
      </c>
      <c r="Q27" s="77">
        <f t="shared" si="3"/>
        <v>593.47510888141574</v>
      </c>
      <c r="R27" s="20">
        <v>4180</v>
      </c>
      <c r="S27" s="42" t="s">
        <v>508</v>
      </c>
      <c r="T27" s="41"/>
      <c r="U27" s="31">
        <f t="shared" si="4"/>
        <v>3586.5248911185845</v>
      </c>
      <c r="V27" s="32">
        <f t="shared" si="2"/>
        <v>22.336941588525999</v>
      </c>
      <c r="W27" s="32">
        <f t="shared" si="2"/>
        <v>58.960215688829457</v>
      </c>
      <c r="X27" s="32">
        <f t="shared" si="2"/>
        <v>111.86129028577207</v>
      </c>
      <c r="Y27" s="30"/>
    </row>
    <row r="28" spans="1:25" ht="12.75" customHeight="1">
      <c r="A28" s="80">
        <v>14</v>
      </c>
      <c r="B28" s="89" t="s">
        <v>191</v>
      </c>
      <c r="C28" s="80" t="s">
        <v>76</v>
      </c>
      <c r="D28" s="80" t="s">
        <v>75</v>
      </c>
      <c r="E28" s="80" t="s">
        <v>73</v>
      </c>
      <c r="F28" s="80" t="s">
        <v>62</v>
      </c>
      <c r="G28" s="80" t="s">
        <v>61</v>
      </c>
      <c r="H28" s="77">
        <v>3829</v>
      </c>
      <c r="I28" s="77">
        <v>3525.7</v>
      </c>
      <c r="J28" s="77">
        <v>2653.6</v>
      </c>
      <c r="K28" s="2">
        <v>160</v>
      </c>
      <c r="L28" s="77">
        <v>3797459.5</v>
      </c>
      <c r="M28" s="77">
        <v>105019.53</v>
      </c>
      <c r="N28" s="77">
        <v>39786.410000000003</v>
      </c>
      <c r="O28" s="77">
        <v>20970.75</v>
      </c>
      <c r="P28" s="77">
        <v>3631682.81</v>
      </c>
      <c r="Q28" s="77">
        <f t="shared" si="3"/>
        <v>1077.0795870323625</v>
      </c>
      <c r="R28" s="20">
        <v>3948</v>
      </c>
      <c r="S28" s="42" t="s">
        <v>449</v>
      </c>
      <c r="T28" s="41"/>
      <c r="U28" s="31">
        <f t="shared" si="4"/>
        <v>2870.9204129676373</v>
      </c>
      <c r="V28" s="32">
        <f t="shared" si="2"/>
        <v>22.336941588525999</v>
      </c>
      <c r="W28" s="32">
        <f t="shared" si="2"/>
        <v>58.960215688829457</v>
      </c>
      <c r="X28" s="32">
        <f t="shared" si="2"/>
        <v>111.86129028577207</v>
      </c>
    </row>
    <row r="29" spans="1:25" ht="12.75" customHeight="1">
      <c r="A29" s="80">
        <v>15</v>
      </c>
      <c r="B29" s="89" t="s">
        <v>192</v>
      </c>
      <c r="C29" s="80" t="s">
        <v>117</v>
      </c>
      <c r="D29" s="80" t="s">
        <v>193</v>
      </c>
      <c r="E29" s="80" t="s">
        <v>73</v>
      </c>
      <c r="F29" s="80" t="s">
        <v>62</v>
      </c>
      <c r="G29" s="80" t="s">
        <v>61</v>
      </c>
      <c r="H29" s="77">
        <v>3780.6</v>
      </c>
      <c r="I29" s="77">
        <v>3476.6</v>
      </c>
      <c r="J29" s="77">
        <v>2767.7</v>
      </c>
      <c r="K29" s="2">
        <v>183</v>
      </c>
      <c r="L29" s="77">
        <v>4027819.1</v>
      </c>
      <c r="M29" s="77">
        <v>111379.69</v>
      </c>
      <c r="N29" s="77">
        <v>42195.93</v>
      </c>
      <c r="O29" s="77">
        <v>22240.77</v>
      </c>
      <c r="P29" s="77">
        <v>3852002.71</v>
      </c>
      <c r="Q29" s="77">
        <f t="shared" si="3"/>
        <v>1158.5511994477363</v>
      </c>
      <c r="R29" s="20">
        <v>3948</v>
      </c>
      <c r="S29" s="42" t="s">
        <v>449</v>
      </c>
      <c r="T29" s="41"/>
      <c r="U29" s="31">
        <f t="shared" si="4"/>
        <v>2789.4488005522635</v>
      </c>
      <c r="V29" s="32">
        <f t="shared" si="2"/>
        <v>22.336941588525999</v>
      </c>
      <c r="W29" s="32">
        <f t="shared" si="2"/>
        <v>58.960215688829457</v>
      </c>
      <c r="X29" s="32">
        <f t="shared" si="2"/>
        <v>111.86129028577207</v>
      </c>
    </row>
    <row r="30" spans="1:25" ht="12.75" customHeight="1">
      <c r="A30" s="80">
        <v>16</v>
      </c>
      <c r="B30" s="89" t="s">
        <v>194</v>
      </c>
      <c r="C30" s="80" t="s">
        <v>71</v>
      </c>
      <c r="D30" s="80"/>
      <c r="E30" s="80" t="s">
        <v>70</v>
      </c>
      <c r="F30" s="80" t="s">
        <v>59</v>
      </c>
      <c r="G30" s="80" t="s">
        <v>59</v>
      </c>
      <c r="H30" s="77">
        <v>465.5</v>
      </c>
      <c r="I30" s="77">
        <v>420.5</v>
      </c>
      <c r="J30" s="77">
        <v>241.6</v>
      </c>
      <c r="K30" s="2">
        <v>15</v>
      </c>
      <c r="L30" s="77">
        <v>1292386.48</v>
      </c>
      <c r="M30" s="77">
        <v>36583.64</v>
      </c>
      <c r="N30" s="77">
        <v>13859.63</v>
      </c>
      <c r="O30" s="77">
        <v>7305.18</v>
      </c>
      <c r="P30" s="77">
        <v>1234638.03</v>
      </c>
      <c r="Q30" s="77">
        <f t="shared" si="3"/>
        <v>3073.4517954815697</v>
      </c>
      <c r="R30" s="20">
        <v>3948</v>
      </c>
      <c r="S30" s="42" t="s">
        <v>449</v>
      </c>
      <c r="T30" s="41"/>
      <c r="U30" s="31">
        <f t="shared" si="4"/>
        <v>874.54820451843034</v>
      </c>
      <c r="V30" s="32">
        <f t="shared" si="2"/>
        <v>22.336941588525999</v>
      </c>
      <c r="W30" s="32">
        <f t="shared" si="2"/>
        <v>58.960215688829457</v>
      </c>
      <c r="X30" s="32">
        <f t="shared" si="2"/>
        <v>111.86129028577207</v>
      </c>
    </row>
    <row r="31" spans="1:25" ht="12.75" customHeight="1">
      <c r="A31" s="80">
        <v>17</v>
      </c>
      <c r="B31" s="89" t="s">
        <v>195</v>
      </c>
      <c r="C31" s="80" t="s">
        <v>74</v>
      </c>
      <c r="D31" s="80" t="s">
        <v>193</v>
      </c>
      <c r="E31" s="80" t="s">
        <v>73</v>
      </c>
      <c r="F31" s="80" t="s">
        <v>62</v>
      </c>
      <c r="G31" s="80" t="s">
        <v>61</v>
      </c>
      <c r="H31" s="77">
        <v>3857.8</v>
      </c>
      <c r="I31" s="77">
        <v>3553.8</v>
      </c>
      <c r="J31" s="77">
        <v>2959.9</v>
      </c>
      <c r="K31" s="2">
        <v>164</v>
      </c>
      <c r="L31" s="77">
        <v>3595143.39</v>
      </c>
      <c r="M31" s="77">
        <v>101661.44</v>
      </c>
      <c r="N31" s="77">
        <v>38514.199999999997</v>
      </c>
      <c r="O31" s="77">
        <v>20300.2</v>
      </c>
      <c r="P31" s="77">
        <v>3434667.55</v>
      </c>
      <c r="Q31" s="77">
        <f t="shared" si="3"/>
        <v>1011.6335725139287</v>
      </c>
      <c r="R31" s="20">
        <v>3948</v>
      </c>
      <c r="S31" s="42" t="s">
        <v>449</v>
      </c>
      <c r="T31" s="41"/>
      <c r="U31" s="31">
        <f t="shared" si="4"/>
        <v>2936.3664274860712</v>
      </c>
      <c r="V31" s="32">
        <f t="shared" si="2"/>
        <v>22.336941588525999</v>
      </c>
      <c r="W31" s="32">
        <f t="shared" si="2"/>
        <v>58.960215688829457</v>
      </c>
      <c r="X31" s="32">
        <f t="shared" si="2"/>
        <v>111.86129028577207</v>
      </c>
    </row>
    <row r="32" spans="1:25" ht="12.75" customHeight="1">
      <c r="A32" s="80">
        <v>18</v>
      </c>
      <c r="B32" s="89" t="s">
        <v>196</v>
      </c>
      <c r="C32" s="80" t="s">
        <v>120</v>
      </c>
      <c r="D32" s="80" t="s">
        <v>181</v>
      </c>
      <c r="E32" s="80" t="s">
        <v>70</v>
      </c>
      <c r="F32" s="80" t="s">
        <v>62</v>
      </c>
      <c r="G32" s="80" t="s">
        <v>61</v>
      </c>
      <c r="H32" s="77">
        <v>3715</v>
      </c>
      <c r="I32" s="77">
        <v>3469.9</v>
      </c>
      <c r="J32" s="77">
        <v>3279.4</v>
      </c>
      <c r="K32" s="2">
        <v>105</v>
      </c>
      <c r="L32" s="77">
        <v>3292790.08</v>
      </c>
      <c r="M32" s="77">
        <v>94810.99</v>
      </c>
      <c r="N32" s="77">
        <v>35918.92</v>
      </c>
      <c r="O32" s="77">
        <v>18932.27</v>
      </c>
      <c r="P32" s="77">
        <v>3143127.9</v>
      </c>
      <c r="Q32" s="77">
        <f t="shared" si="3"/>
        <v>948.95820628836566</v>
      </c>
      <c r="R32" s="20">
        <v>3948</v>
      </c>
      <c r="S32" s="42" t="s">
        <v>449</v>
      </c>
      <c r="T32" s="41"/>
      <c r="U32" s="31">
        <f t="shared" si="4"/>
        <v>2999.0417937116345</v>
      </c>
      <c r="V32" s="32">
        <f t="shared" ref="V32:X95" si="5">V$12</f>
        <v>22.336941588525999</v>
      </c>
      <c r="W32" s="32">
        <f t="shared" si="5"/>
        <v>58.960215688829457</v>
      </c>
      <c r="X32" s="32">
        <f t="shared" si="5"/>
        <v>111.86129028577207</v>
      </c>
    </row>
    <row r="33" spans="1:24" ht="12.75" customHeight="1">
      <c r="A33" s="80">
        <v>19</v>
      </c>
      <c r="B33" s="89" t="s">
        <v>197</v>
      </c>
      <c r="C33" s="80" t="s">
        <v>108</v>
      </c>
      <c r="D33" s="80"/>
      <c r="E33" s="80" t="s">
        <v>70</v>
      </c>
      <c r="F33" s="80" t="s">
        <v>59</v>
      </c>
      <c r="G33" s="80" t="s">
        <v>59</v>
      </c>
      <c r="H33" s="77">
        <v>521.6</v>
      </c>
      <c r="I33" s="77">
        <v>473.2</v>
      </c>
      <c r="J33" s="77">
        <v>353.3</v>
      </c>
      <c r="K33" s="2">
        <v>10</v>
      </c>
      <c r="L33" s="77">
        <v>1118330.28</v>
      </c>
      <c r="M33" s="77">
        <v>32238.9</v>
      </c>
      <c r="N33" s="77">
        <v>12213.64</v>
      </c>
      <c r="O33" s="77">
        <v>6437.6</v>
      </c>
      <c r="P33" s="77">
        <v>1067440.1399999999</v>
      </c>
      <c r="Q33" s="77">
        <f t="shared" si="3"/>
        <v>2363.3353338968723</v>
      </c>
      <c r="R33" s="20">
        <v>3948</v>
      </c>
      <c r="S33" s="42" t="s">
        <v>449</v>
      </c>
      <c r="T33" s="41"/>
      <c r="U33" s="31">
        <f t="shared" si="4"/>
        <v>1584.6646661031277</v>
      </c>
      <c r="V33" s="32">
        <f t="shared" si="5"/>
        <v>22.336941588525999</v>
      </c>
      <c r="W33" s="32">
        <f t="shared" si="5"/>
        <v>58.960215688829457</v>
      </c>
      <c r="X33" s="32">
        <f t="shared" si="5"/>
        <v>111.86129028577207</v>
      </c>
    </row>
    <row r="34" spans="1:24" ht="12.75" customHeight="1">
      <c r="A34" s="80">
        <v>20</v>
      </c>
      <c r="B34" s="89" t="s">
        <v>198</v>
      </c>
      <c r="C34" s="80" t="s">
        <v>453</v>
      </c>
      <c r="D34" s="80"/>
      <c r="E34" s="80" t="s">
        <v>70</v>
      </c>
      <c r="F34" s="80" t="s">
        <v>59</v>
      </c>
      <c r="G34" s="80" t="s">
        <v>59</v>
      </c>
      <c r="H34" s="77">
        <v>505.1</v>
      </c>
      <c r="I34" s="77">
        <v>459.1</v>
      </c>
      <c r="J34" s="77">
        <v>273.8</v>
      </c>
      <c r="K34" s="2">
        <v>12</v>
      </c>
      <c r="L34" s="77">
        <v>1159739.82</v>
      </c>
      <c r="M34" s="77">
        <v>33412.01</v>
      </c>
      <c r="N34" s="77">
        <v>12658.06</v>
      </c>
      <c r="O34" s="77">
        <v>6671.86</v>
      </c>
      <c r="P34" s="77">
        <v>1106997.8899999999</v>
      </c>
      <c r="Q34" s="77">
        <f t="shared" si="3"/>
        <v>2526.115922456981</v>
      </c>
      <c r="R34" s="20">
        <v>3948</v>
      </c>
      <c r="S34" s="42" t="s">
        <v>449</v>
      </c>
      <c r="T34" s="41"/>
      <c r="U34" s="31">
        <f t="shared" si="4"/>
        <v>1421.884077543019</v>
      </c>
      <c r="V34" s="32">
        <f t="shared" si="5"/>
        <v>22.336941588525999</v>
      </c>
      <c r="W34" s="32">
        <f t="shared" si="5"/>
        <v>58.960215688829457</v>
      </c>
      <c r="X34" s="32">
        <f t="shared" si="5"/>
        <v>111.86129028577207</v>
      </c>
    </row>
    <row r="35" spans="1:24" ht="12.75" customHeight="1">
      <c r="A35" s="80">
        <v>21</v>
      </c>
      <c r="B35" s="89" t="s">
        <v>199</v>
      </c>
      <c r="C35" s="80" t="s">
        <v>78</v>
      </c>
      <c r="D35" s="80" t="s">
        <v>181</v>
      </c>
      <c r="E35" s="80" t="s">
        <v>70</v>
      </c>
      <c r="F35" s="80" t="s">
        <v>60</v>
      </c>
      <c r="G35" s="80" t="s">
        <v>61</v>
      </c>
      <c r="H35" s="77">
        <v>2178.5</v>
      </c>
      <c r="I35" s="77">
        <v>2017.4</v>
      </c>
      <c r="J35" s="77">
        <v>1962.1</v>
      </c>
      <c r="K35" s="2">
        <v>75</v>
      </c>
      <c r="L35" s="77">
        <v>3793630.49</v>
      </c>
      <c r="M35" s="77">
        <v>104753.49</v>
      </c>
      <c r="N35" s="77">
        <v>39685.620000000003</v>
      </c>
      <c r="O35" s="77">
        <v>20917.62</v>
      </c>
      <c r="P35" s="77">
        <v>3628273.76</v>
      </c>
      <c r="Q35" s="77">
        <f t="shared" si="3"/>
        <v>1880.4552840289482</v>
      </c>
      <c r="R35" s="20">
        <v>3948</v>
      </c>
      <c r="S35" s="42" t="s">
        <v>449</v>
      </c>
      <c r="T35" s="41"/>
      <c r="U35" s="31">
        <f t="shared" si="4"/>
        <v>2067.544715971052</v>
      </c>
      <c r="V35" s="32">
        <f t="shared" si="5"/>
        <v>22.336941588525999</v>
      </c>
      <c r="W35" s="32">
        <f t="shared" si="5"/>
        <v>58.960215688829457</v>
      </c>
      <c r="X35" s="32">
        <f t="shared" si="5"/>
        <v>111.86129028577207</v>
      </c>
    </row>
    <row r="36" spans="1:24" ht="12.75" customHeight="1">
      <c r="A36" s="80">
        <v>22</v>
      </c>
      <c r="B36" s="89" t="s">
        <v>200</v>
      </c>
      <c r="C36" s="80" t="s">
        <v>120</v>
      </c>
      <c r="D36" s="80"/>
      <c r="E36" s="80" t="s">
        <v>70</v>
      </c>
      <c r="F36" s="80" t="s">
        <v>62</v>
      </c>
      <c r="G36" s="80" t="s">
        <v>61</v>
      </c>
      <c r="H36" s="77">
        <v>3561.46</v>
      </c>
      <c r="I36" s="77">
        <v>3249.46</v>
      </c>
      <c r="J36" s="77">
        <v>2975.76</v>
      </c>
      <c r="K36" s="2">
        <v>102</v>
      </c>
      <c r="L36" s="77">
        <v>3122569.79</v>
      </c>
      <c r="M36" s="77">
        <v>88234.97</v>
      </c>
      <c r="N36" s="77">
        <v>33427.61</v>
      </c>
      <c r="O36" s="77">
        <v>17619.14</v>
      </c>
      <c r="P36" s="77">
        <v>2983288.07</v>
      </c>
      <c r="Q36" s="77">
        <f t="shared" si="3"/>
        <v>960.95037021535882</v>
      </c>
      <c r="R36" s="20">
        <v>3948</v>
      </c>
      <c r="S36" s="42" t="s">
        <v>449</v>
      </c>
      <c r="T36" s="41"/>
      <c r="U36" s="31">
        <f t="shared" si="4"/>
        <v>2987.0496297846412</v>
      </c>
      <c r="V36" s="32">
        <f t="shared" si="5"/>
        <v>22.336941588525999</v>
      </c>
      <c r="W36" s="32">
        <f t="shared" si="5"/>
        <v>58.960215688829457</v>
      </c>
      <c r="X36" s="32">
        <f t="shared" si="5"/>
        <v>111.86129028577207</v>
      </c>
    </row>
    <row r="37" spans="1:24" ht="12.75" customHeight="1">
      <c r="A37" s="80">
        <v>23</v>
      </c>
      <c r="B37" s="89" t="s">
        <v>201</v>
      </c>
      <c r="C37" s="80" t="s">
        <v>120</v>
      </c>
      <c r="D37" s="80"/>
      <c r="E37" s="80" t="s">
        <v>70</v>
      </c>
      <c r="F37" s="80" t="s">
        <v>62</v>
      </c>
      <c r="G37" s="80" t="s">
        <v>61</v>
      </c>
      <c r="H37" s="77">
        <v>3595.42</v>
      </c>
      <c r="I37" s="77">
        <v>2127</v>
      </c>
      <c r="J37" s="77">
        <v>1774.6</v>
      </c>
      <c r="K37" s="2">
        <v>162</v>
      </c>
      <c r="L37" s="77">
        <v>3665631.69</v>
      </c>
      <c r="M37" s="77">
        <v>101360.15</v>
      </c>
      <c r="N37" s="77">
        <v>38400.06</v>
      </c>
      <c r="O37" s="77">
        <v>20240.03</v>
      </c>
      <c r="P37" s="77">
        <v>3505631.45</v>
      </c>
      <c r="Q37" s="77">
        <f t="shared" si="3"/>
        <v>1723.3811424541607</v>
      </c>
      <c r="R37" s="20">
        <v>3948</v>
      </c>
      <c r="S37" s="42" t="s">
        <v>449</v>
      </c>
      <c r="T37" s="41"/>
      <c r="U37" s="31">
        <f t="shared" si="4"/>
        <v>2224.6188575458391</v>
      </c>
      <c r="V37" s="32">
        <f t="shared" si="5"/>
        <v>22.336941588525999</v>
      </c>
      <c r="W37" s="32">
        <f t="shared" si="5"/>
        <v>58.960215688829457</v>
      </c>
      <c r="X37" s="32">
        <f t="shared" si="5"/>
        <v>111.86129028577207</v>
      </c>
    </row>
    <row r="38" spans="1:24" ht="12.75" customHeight="1">
      <c r="A38" s="80">
        <v>24</v>
      </c>
      <c r="B38" s="89" t="s">
        <v>202</v>
      </c>
      <c r="C38" s="80" t="s">
        <v>120</v>
      </c>
      <c r="D38" s="80"/>
      <c r="E38" s="80" t="s">
        <v>70</v>
      </c>
      <c r="F38" s="80" t="s">
        <v>62</v>
      </c>
      <c r="G38" s="80" t="s">
        <v>60</v>
      </c>
      <c r="H38" s="77">
        <v>2710</v>
      </c>
      <c r="I38" s="77">
        <v>2531</v>
      </c>
      <c r="J38" s="77">
        <v>2531</v>
      </c>
      <c r="K38" s="2">
        <v>106</v>
      </c>
      <c r="L38" s="77">
        <v>2720033.53</v>
      </c>
      <c r="M38" s="77">
        <v>75226.960000000006</v>
      </c>
      <c r="N38" s="77">
        <v>28499.56</v>
      </c>
      <c r="O38" s="77">
        <v>15021.64</v>
      </c>
      <c r="P38" s="77">
        <v>2601285.37</v>
      </c>
      <c r="Q38" s="77">
        <f t="shared" si="3"/>
        <v>1074.6872896088503</v>
      </c>
      <c r="R38" s="20">
        <v>3948</v>
      </c>
      <c r="S38" s="42" t="s">
        <v>449</v>
      </c>
      <c r="T38" s="41"/>
      <c r="U38" s="31">
        <f t="shared" si="4"/>
        <v>2873.3127103911497</v>
      </c>
      <c r="V38" s="32">
        <f t="shared" si="5"/>
        <v>22.336941588525999</v>
      </c>
      <c r="W38" s="32">
        <f t="shared" si="5"/>
        <v>58.960215688829457</v>
      </c>
      <c r="X38" s="32">
        <f t="shared" si="5"/>
        <v>111.86129028577207</v>
      </c>
    </row>
    <row r="39" spans="1:24" ht="12.75" customHeight="1">
      <c r="A39" s="80">
        <v>25</v>
      </c>
      <c r="B39" s="89" t="s">
        <v>203</v>
      </c>
      <c r="C39" s="80" t="s">
        <v>83</v>
      </c>
      <c r="D39" s="80"/>
      <c r="E39" s="80" t="s">
        <v>70</v>
      </c>
      <c r="F39" s="80" t="s">
        <v>62</v>
      </c>
      <c r="G39" s="80" t="s">
        <v>61</v>
      </c>
      <c r="H39" s="77">
        <v>2220.1999999999998</v>
      </c>
      <c r="I39" s="77">
        <v>1997.2</v>
      </c>
      <c r="J39" s="77">
        <v>1757.4</v>
      </c>
      <c r="K39" s="2">
        <v>64</v>
      </c>
      <c r="L39" s="77">
        <v>2950375.02</v>
      </c>
      <c r="M39" s="77">
        <v>131421.41999999998</v>
      </c>
      <c r="N39" s="77">
        <v>49788.71</v>
      </c>
      <c r="O39" s="77">
        <v>26242.799999999999</v>
      </c>
      <c r="P39" s="77">
        <v>2742922.0900000003</v>
      </c>
      <c r="Q39" s="77">
        <f t="shared" si="3"/>
        <v>1477.2556679351092</v>
      </c>
      <c r="R39" s="20">
        <v>4180</v>
      </c>
      <c r="S39" s="42" t="s">
        <v>510</v>
      </c>
      <c r="T39" s="41"/>
      <c r="U39" s="31">
        <f t="shared" si="4"/>
        <v>2702.7443320648908</v>
      </c>
      <c r="V39" s="32">
        <f t="shared" si="5"/>
        <v>22.336941588525999</v>
      </c>
      <c r="W39" s="32">
        <f t="shared" si="5"/>
        <v>58.960215688829457</v>
      </c>
      <c r="X39" s="32">
        <f t="shared" si="5"/>
        <v>111.86129028577207</v>
      </c>
    </row>
    <row r="40" spans="1:24" ht="12.75" customHeight="1">
      <c r="A40" s="80">
        <v>26</v>
      </c>
      <c r="B40" s="89" t="s">
        <v>204</v>
      </c>
      <c r="C40" s="80" t="s">
        <v>79</v>
      </c>
      <c r="D40" s="80"/>
      <c r="E40" s="80" t="s">
        <v>73</v>
      </c>
      <c r="F40" s="80" t="s">
        <v>62</v>
      </c>
      <c r="G40" s="80" t="s">
        <v>62</v>
      </c>
      <c r="H40" s="77">
        <v>4977.3999999999996</v>
      </c>
      <c r="I40" s="77">
        <v>3479.4</v>
      </c>
      <c r="J40" s="77">
        <v>3127.9</v>
      </c>
      <c r="K40" s="2">
        <v>140</v>
      </c>
      <c r="L40" s="77">
        <v>2350257.04</v>
      </c>
      <c r="M40" s="77">
        <v>104689.78</v>
      </c>
      <c r="N40" s="77">
        <v>39661.490000000005</v>
      </c>
      <c r="O40" s="77">
        <v>20904.91</v>
      </c>
      <c r="P40" s="77">
        <v>2185000.86</v>
      </c>
      <c r="Q40" s="77">
        <f t="shared" si="3"/>
        <v>675.47768005978037</v>
      </c>
      <c r="R40" s="20">
        <v>4180</v>
      </c>
      <c r="S40" s="42" t="s">
        <v>510</v>
      </c>
      <c r="T40" s="41"/>
      <c r="U40" s="31">
        <f t="shared" si="4"/>
        <v>3504.5223199402199</v>
      </c>
      <c r="V40" s="32">
        <f t="shared" si="5"/>
        <v>22.336941588525999</v>
      </c>
      <c r="W40" s="32">
        <f t="shared" si="5"/>
        <v>58.960215688829457</v>
      </c>
      <c r="X40" s="32">
        <f t="shared" si="5"/>
        <v>111.86129028577207</v>
      </c>
    </row>
    <row r="41" spans="1:24" ht="12.75" customHeight="1">
      <c r="A41" s="80">
        <v>27</v>
      </c>
      <c r="B41" s="89" t="s">
        <v>205</v>
      </c>
      <c r="C41" s="80" t="s">
        <v>452</v>
      </c>
      <c r="D41" s="80"/>
      <c r="E41" s="80" t="s">
        <v>70</v>
      </c>
      <c r="F41" s="80" t="s">
        <v>59</v>
      </c>
      <c r="G41" s="80" t="s">
        <v>59</v>
      </c>
      <c r="H41" s="77">
        <v>614.6</v>
      </c>
      <c r="I41" s="77">
        <v>530</v>
      </c>
      <c r="J41" s="77">
        <v>490.3</v>
      </c>
      <c r="K41" s="2">
        <v>30</v>
      </c>
      <c r="L41" s="77">
        <v>1259852.01</v>
      </c>
      <c r="M41" s="77">
        <v>35944</v>
      </c>
      <c r="N41" s="77">
        <v>13617.3</v>
      </c>
      <c r="O41" s="77">
        <v>7177.46</v>
      </c>
      <c r="P41" s="77">
        <v>1203113.25</v>
      </c>
      <c r="Q41" s="77">
        <f t="shared" si="3"/>
        <v>2377.0792641509433</v>
      </c>
      <c r="R41" s="20">
        <v>3948</v>
      </c>
      <c r="S41" s="42" t="s">
        <v>449</v>
      </c>
      <c r="T41" s="41"/>
      <c r="U41" s="31">
        <f t="shared" si="4"/>
        <v>1570.9207358490567</v>
      </c>
      <c r="V41" s="32">
        <f t="shared" si="5"/>
        <v>22.336941588525999</v>
      </c>
      <c r="W41" s="32">
        <f t="shared" si="5"/>
        <v>58.960215688829457</v>
      </c>
      <c r="X41" s="32">
        <f t="shared" si="5"/>
        <v>111.86129028577207</v>
      </c>
    </row>
    <row r="42" spans="1:24" ht="12.75" customHeight="1">
      <c r="A42" s="80">
        <v>28</v>
      </c>
      <c r="B42" s="89" t="s">
        <v>206</v>
      </c>
      <c r="C42" s="80" t="s">
        <v>114</v>
      </c>
      <c r="D42" s="80"/>
      <c r="E42" s="80" t="s">
        <v>70</v>
      </c>
      <c r="F42" s="80" t="s">
        <v>62</v>
      </c>
      <c r="G42" s="80" t="s">
        <v>61</v>
      </c>
      <c r="H42" s="77">
        <v>3067</v>
      </c>
      <c r="I42" s="77">
        <v>2757.7</v>
      </c>
      <c r="J42" s="77">
        <v>2305.5</v>
      </c>
      <c r="K42" s="2">
        <v>174</v>
      </c>
      <c r="L42" s="77">
        <v>5493855.0899999999</v>
      </c>
      <c r="M42" s="77">
        <v>155559.53</v>
      </c>
      <c r="N42" s="77">
        <v>58933.37</v>
      </c>
      <c r="O42" s="77">
        <v>31062.79</v>
      </c>
      <c r="P42" s="77">
        <v>5248299.4000000004</v>
      </c>
      <c r="Q42" s="77">
        <f>L42/I42</f>
        <v>1992.1873626572869</v>
      </c>
      <c r="R42" s="20">
        <v>2706</v>
      </c>
      <c r="S42" s="42" t="s">
        <v>449</v>
      </c>
      <c r="T42" s="41"/>
      <c r="U42" s="31">
        <f t="shared" si="4"/>
        <v>713.81263734271306</v>
      </c>
      <c r="V42" s="32">
        <f t="shared" si="5"/>
        <v>22.336941588525999</v>
      </c>
      <c r="W42" s="32">
        <f t="shared" si="5"/>
        <v>58.960215688829457</v>
      </c>
      <c r="X42" s="32">
        <f t="shared" si="5"/>
        <v>111.86129028577207</v>
      </c>
    </row>
    <row r="43" spans="1:24" ht="12.75" customHeight="1">
      <c r="A43" s="80">
        <v>29</v>
      </c>
      <c r="B43" s="89" t="s">
        <v>207</v>
      </c>
      <c r="C43" s="80" t="s">
        <v>83</v>
      </c>
      <c r="D43" s="80" t="s">
        <v>104</v>
      </c>
      <c r="E43" s="80" t="s">
        <v>70</v>
      </c>
      <c r="F43" s="80" t="s">
        <v>62</v>
      </c>
      <c r="G43" s="80" t="s">
        <v>60</v>
      </c>
      <c r="H43" s="77">
        <v>2709.9</v>
      </c>
      <c r="I43" s="77">
        <v>2537.6</v>
      </c>
      <c r="J43" s="77">
        <v>2461.4</v>
      </c>
      <c r="K43" s="2">
        <v>120</v>
      </c>
      <c r="L43" s="77">
        <v>3056696.21</v>
      </c>
      <c r="M43" s="77">
        <v>84575.18</v>
      </c>
      <c r="N43" s="77">
        <v>32041.11</v>
      </c>
      <c r="O43" s="77">
        <v>16888.330000000002</v>
      </c>
      <c r="P43" s="77">
        <v>2923191.59</v>
      </c>
      <c r="Q43" s="77">
        <f t="shared" si="3"/>
        <v>1204.5618734237075</v>
      </c>
      <c r="R43" s="20">
        <v>3948</v>
      </c>
      <c r="S43" s="42" t="s">
        <v>449</v>
      </c>
      <c r="T43" s="41"/>
      <c r="U43" s="31">
        <f t="shared" si="4"/>
        <v>2743.4381265762922</v>
      </c>
      <c r="V43" s="32">
        <f t="shared" si="5"/>
        <v>22.336941588525999</v>
      </c>
      <c r="W43" s="32">
        <f t="shared" si="5"/>
        <v>58.960215688829457</v>
      </c>
      <c r="X43" s="32">
        <f t="shared" si="5"/>
        <v>111.86129028577207</v>
      </c>
    </row>
    <row r="44" spans="1:24" ht="12.75" customHeight="1">
      <c r="A44" s="80">
        <v>30</v>
      </c>
      <c r="B44" s="89" t="s">
        <v>208</v>
      </c>
      <c r="C44" s="80" t="s">
        <v>76</v>
      </c>
      <c r="D44" s="80" t="s">
        <v>84</v>
      </c>
      <c r="E44" s="80" t="s">
        <v>70</v>
      </c>
      <c r="F44" s="80" t="s">
        <v>62</v>
      </c>
      <c r="G44" s="80" t="s">
        <v>61</v>
      </c>
      <c r="H44" s="77">
        <v>3368.3</v>
      </c>
      <c r="I44" s="77">
        <v>3160.8</v>
      </c>
      <c r="J44" s="77">
        <v>3005.5</v>
      </c>
      <c r="K44" s="2">
        <v>152</v>
      </c>
      <c r="L44" s="77">
        <v>3498513</v>
      </c>
      <c r="M44" s="77">
        <v>103270.52</v>
      </c>
      <c r="N44" s="77">
        <v>39123.81</v>
      </c>
      <c r="O44" s="77">
        <v>20621.5</v>
      </c>
      <c r="P44" s="77">
        <v>3335497.17</v>
      </c>
      <c r="Q44" s="77">
        <f t="shared" si="3"/>
        <v>1106.8441533788914</v>
      </c>
      <c r="R44" s="20">
        <v>3948</v>
      </c>
      <c r="S44" s="42" t="s">
        <v>449</v>
      </c>
      <c r="T44" s="41"/>
      <c r="U44" s="31">
        <f t="shared" si="4"/>
        <v>2841.1558466211086</v>
      </c>
      <c r="V44" s="32">
        <f t="shared" si="5"/>
        <v>22.336941588525999</v>
      </c>
      <c r="W44" s="32">
        <f t="shared" si="5"/>
        <v>58.960215688829457</v>
      </c>
      <c r="X44" s="32">
        <f t="shared" si="5"/>
        <v>111.86129028577207</v>
      </c>
    </row>
    <row r="45" spans="1:24" ht="12.75" customHeight="1">
      <c r="A45" s="80">
        <v>31</v>
      </c>
      <c r="B45" s="89" t="s">
        <v>209</v>
      </c>
      <c r="C45" s="80" t="s">
        <v>79</v>
      </c>
      <c r="D45" s="80"/>
      <c r="E45" s="80" t="s">
        <v>73</v>
      </c>
      <c r="F45" s="80" t="s">
        <v>62</v>
      </c>
      <c r="G45" s="80" t="s">
        <v>62</v>
      </c>
      <c r="H45" s="77">
        <v>4382.5</v>
      </c>
      <c r="I45" s="77">
        <v>3937.5</v>
      </c>
      <c r="J45" s="77">
        <v>3505.7</v>
      </c>
      <c r="K45" s="2">
        <v>175</v>
      </c>
      <c r="L45" s="77">
        <f>ROUND(SUM(M45:P45),2)</f>
        <v>2468323.04</v>
      </c>
      <c r="M45" s="77">
        <v>43728.18</v>
      </c>
      <c r="N45" s="77">
        <v>16566.32</v>
      </c>
      <c r="O45" s="77">
        <v>8731.83</v>
      </c>
      <c r="P45" s="77">
        <v>2399296.71</v>
      </c>
      <c r="Q45" s="77">
        <f>L45/I45</f>
        <v>626.87569269841276</v>
      </c>
      <c r="R45" s="20">
        <v>4180</v>
      </c>
      <c r="S45" s="42" t="s">
        <v>509</v>
      </c>
      <c r="T45" s="41"/>
      <c r="U45" s="31">
        <f t="shared" si="4"/>
        <v>3553.1243073015871</v>
      </c>
      <c r="V45" s="32">
        <f t="shared" si="5"/>
        <v>22.336941588525999</v>
      </c>
      <c r="W45" s="32">
        <f t="shared" si="5"/>
        <v>58.960215688829457</v>
      </c>
      <c r="X45" s="32">
        <f t="shared" si="5"/>
        <v>111.86129028577207</v>
      </c>
    </row>
    <row r="46" spans="1:24" ht="12.75" customHeight="1">
      <c r="A46" s="80">
        <v>32</v>
      </c>
      <c r="B46" s="89" t="s">
        <v>210</v>
      </c>
      <c r="C46" s="80" t="s">
        <v>108</v>
      </c>
      <c r="D46" s="80" t="s">
        <v>106</v>
      </c>
      <c r="E46" s="80" t="s">
        <v>70</v>
      </c>
      <c r="F46" s="80" t="s">
        <v>59</v>
      </c>
      <c r="G46" s="80" t="s">
        <v>59</v>
      </c>
      <c r="H46" s="77">
        <v>472.2</v>
      </c>
      <c r="I46" s="77">
        <v>426.2</v>
      </c>
      <c r="J46" s="77">
        <v>426.2</v>
      </c>
      <c r="K46" s="2">
        <v>9</v>
      </c>
      <c r="L46" s="77">
        <v>1234544.17</v>
      </c>
      <c r="M46" s="77">
        <v>34923.54</v>
      </c>
      <c r="N46" s="77">
        <v>13230.7</v>
      </c>
      <c r="O46" s="77">
        <v>6973.69</v>
      </c>
      <c r="P46" s="77">
        <v>1179416.24</v>
      </c>
      <c r="Q46" s="77">
        <f t="shared" si="3"/>
        <v>2896.6310886907554</v>
      </c>
      <c r="R46" s="20">
        <v>3948</v>
      </c>
      <c r="S46" s="42" t="s">
        <v>449</v>
      </c>
      <c r="T46" s="41"/>
      <c r="U46" s="31">
        <f t="shared" si="4"/>
        <v>1051.3689113092446</v>
      </c>
      <c r="V46" s="32">
        <f t="shared" si="5"/>
        <v>22.336941588525999</v>
      </c>
      <c r="W46" s="32">
        <f t="shared" si="5"/>
        <v>58.960215688829457</v>
      </c>
      <c r="X46" s="32">
        <f t="shared" si="5"/>
        <v>111.86129028577207</v>
      </c>
    </row>
    <row r="47" spans="1:24" ht="12.75" customHeight="1">
      <c r="A47" s="80">
        <v>33</v>
      </c>
      <c r="B47" s="89" t="s">
        <v>211</v>
      </c>
      <c r="C47" s="80" t="s">
        <v>80</v>
      </c>
      <c r="D47" s="80"/>
      <c r="E47" s="80" t="s">
        <v>73</v>
      </c>
      <c r="F47" s="80" t="s">
        <v>62</v>
      </c>
      <c r="G47" s="80" t="s">
        <v>65</v>
      </c>
      <c r="H47" s="77">
        <v>5807</v>
      </c>
      <c r="I47" s="77">
        <v>5231</v>
      </c>
      <c r="J47" s="77">
        <v>5231</v>
      </c>
      <c r="K47" s="2">
        <v>352</v>
      </c>
      <c r="L47" s="77">
        <v>3981273.67</v>
      </c>
      <c r="M47" s="77">
        <v>177341.75</v>
      </c>
      <c r="N47" s="77">
        <v>67185.509999999995</v>
      </c>
      <c r="O47" s="77">
        <v>35412.36</v>
      </c>
      <c r="P47" s="77">
        <v>3701334.0500000003</v>
      </c>
      <c r="Q47" s="77">
        <f>L47/I47</f>
        <v>761.09227107627601</v>
      </c>
      <c r="R47" s="20">
        <v>4180</v>
      </c>
      <c r="S47" s="42" t="s">
        <v>509</v>
      </c>
      <c r="T47" s="41"/>
      <c r="U47" s="31">
        <f t="shared" si="4"/>
        <v>3418.9077289237239</v>
      </c>
      <c r="V47" s="32">
        <f t="shared" si="5"/>
        <v>22.336941588525999</v>
      </c>
      <c r="W47" s="32">
        <f t="shared" si="5"/>
        <v>58.960215688829457</v>
      </c>
      <c r="X47" s="32">
        <f t="shared" si="5"/>
        <v>111.86129028577207</v>
      </c>
    </row>
    <row r="48" spans="1:24" ht="12.75">
      <c r="A48" s="80">
        <v>34</v>
      </c>
      <c r="B48" s="89" t="s">
        <v>212</v>
      </c>
      <c r="C48" s="80" t="s">
        <v>77</v>
      </c>
      <c r="D48" s="80"/>
      <c r="E48" s="80" t="s">
        <v>70</v>
      </c>
      <c r="F48" s="80" t="s">
        <v>59</v>
      </c>
      <c r="G48" s="80" t="s">
        <v>59</v>
      </c>
      <c r="H48" s="77">
        <v>847.1</v>
      </c>
      <c r="I48" s="77">
        <v>771.1</v>
      </c>
      <c r="J48" s="77">
        <v>771.1</v>
      </c>
      <c r="K48" s="2">
        <v>36</v>
      </c>
      <c r="L48" s="77">
        <v>1558016.07</v>
      </c>
      <c r="M48" s="77">
        <v>45998</v>
      </c>
      <c r="N48" s="77">
        <v>17426.240000000002</v>
      </c>
      <c r="O48" s="77">
        <v>9185.08</v>
      </c>
      <c r="P48" s="77">
        <v>1485406.75</v>
      </c>
      <c r="Q48" s="77">
        <f t="shared" si="3"/>
        <v>2020.5110491505641</v>
      </c>
      <c r="R48" s="20">
        <v>3948</v>
      </c>
      <c r="S48" s="42" t="s">
        <v>449</v>
      </c>
      <c r="T48" s="41"/>
      <c r="U48" s="31">
        <f t="shared" si="4"/>
        <v>1927.4889508494359</v>
      </c>
      <c r="V48" s="32">
        <f t="shared" si="5"/>
        <v>22.336941588525999</v>
      </c>
      <c r="W48" s="32">
        <f t="shared" si="5"/>
        <v>58.960215688829457</v>
      </c>
      <c r="X48" s="32">
        <f t="shared" si="5"/>
        <v>111.86129028577207</v>
      </c>
    </row>
    <row r="49" spans="1:25" ht="12.75" customHeight="1">
      <c r="A49" s="80">
        <v>35</v>
      </c>
      <c r="B49" s="89" t="s">
        <v>213</v>
      </c>
      <c r="C49" s="80" t="s">
        <v>77</v>
      </c>
      <c r="D49" s="80"/>
      <c r="E49" s="80" t="s">
        <v>70</v>
      </c>
      <c r="F49" s="80" t="s">
        <v>59</v>
      </c>
      <c r="G49" s="80" t="s">
        <v>62</v>
      </c>
      <c r="H49" s="77">
        <v>1762.8</v>
      </c>
      <c r="I49" s="77">
        <v>1593.7</v>
      </c>
      <c r="J49" s="77">
        <v>1593.7</v>
      </c>
      <c r="K49" s="2">
        <v>92</v>
      </c>
      <c r="L49" s="77">
        <v>4588427</v>
      </c>
      <c r="M49" s="77">
        <v>129149.26</v>
      </c>
      <c r="N49" s="77">
        <v>48927.9</v>
      </c>
      <c r="O49" s="77">
        <v>25789.08</v>
      </c>
      <c r="P49" s="77">
        <v>4384560.76</v>
      </c>
      <c r="Q49" s="77">
        <f t="shared" si="3"/>
        <v>2879.1033444186482</v>
      </c>
      <c r="R49" s="20">
        <v>3948</v>
      </c>
      <c r="S49" s="42" t="s">
        <v>449</v>
      </c>
      <c r="T49" s="41"/>
      <c r="U49" s="31">
        <f t="shared" si="4"/>
        <v>1068.8966555813518</v>
      </c>
      <c r="V49" s="32">
        <f t="shared" si="5"/>
        <v>22.336941588525999</v>
      </c>
      <c r="W49" s="32">
        <f t="shared" si="5"/>
        <v>58.960215688829457</v>
      </c>
      <c r="X49" s="32">
        <f t="shared" si="5"/>
        <v>111.86129028577207</v>
      </c>
    </row>
    <row r="50" spans="1:25" s="62" customFormat="1" ht="12.75" customHeight="1">
      <c r="A50" s="80">
        <v>36</v>
      </c>
      <c r="B50" s="89" t="s">
        <v>433</v>
      </c>
      <c r="C50" s="80">
        <v>1976</v>
      </c>
      <c r="D50" s="80"/>
      <c r="E50" s="80" t="s">
        <v>70</v>
      </c>
      <c r="F50" s="80">
        <v>5</v>
      </c>
      <c r="G50" s="80" t="s">
        <v>63</v>
      </c>
      <c r="H50" s="77">
        <v>5084.1000000000004</v>
      </c>
      <c r="I50" s="77">
        <v>4554.1000000000004</v>
      </c>
      <c r="J50" s="77">
        <v>4554.1000000000004</v>
      </c>
      <c r="K50" s="2">
        <v>238</v>
      </c>
      <c r="L50" s="77">
        <v>3592973</v>
      </c>
      <c r="M50" s="77">
        <v>160045.29</v>
      </c>
      <c r="N50" s="77">
        <v>60632.79</v>
      </c>
      <c r="O50" s="77">
        <v>31958.53</v>
      </c>
      <c r="P50" s="77">
        <v>3340336.39</v>
      </c>
      <c r="Q50" s="77">
        <f t="shared" si="3"/>
        <v>788.95347049911061</v>
      </c>
      <c r="R50" s="20">
        <v>4503.95</v>
      </c>
      <c r="S50" s="42" t="s">
        <v>508</v>
      </c>
      <c r="T50" s="41"/>
      <c r="U50" s="31">
        <f t="shared" si="4"/>
        <v>3714.9965295008892</v>
      </c>
      <c r="V50" s="32">
        <f t="shared" si="5"/>
        <v>22.336941588525999</v>
      </c>
      <c r="W50" s="32">
        <f t="shared" si="5"/>
        <v>58.960215688829457</v>
      </c>
      <c r="X50" s="32">
        <f t="shared" si="5"/>
        <v>111.86129028577207</v>
      </c>
      <c r="Y50" s="30"/>
    </row>
    <row r="51" spans="1:25" s="62" customFormat="1" ht="12.75" customHeight="1">
      <c r="A51" s="80">
        <v>37</v>
      </c>
      <c r="B51" s="89" t="s">
        <v>214</v>
      </c>
      <c r="C51" s="80" t="s">
        <v>120</v>
      </c>
      <c r="D51" s="80"/>
      <c r="E51" s="80" t="s">
        <v>73</v>
      </c>
      <c r="F51" s="80" t="s">
        <v>62</v>
      </c>
      <c r="G51" s="80" t="s">
        <v>61</v>
      </c>
      <c r="H51" s="77">
        <v>3876.44</v>
      </c>
      <c r="I51" s="77">
        <v>3575</v>
      </c>
      <c r="J51" s="77">
        <v>3575</v>
      </c>
      <c r="K51" s="2">
        <v>141</v>
      </c>
      <c r="L51" s="77">
        <v>2377343.7999999998</v>
      </c>
      <c r="M51" s="77">
        <v>105896.34</v>
      </c>
      <c r="N51" s="77">
        <v>40118.58</v>
      </c>
      <c r="O51" s="77">
        <v>21145.83</v>
      </c>
      <c r="P51" s="77">
        <v>2210183.0499999998</v>
      </c>
      <c r="Q51" s="77">
        <f t="shared" si="3"/>
        <v>664.99127272727264</v>
      </c>
      <c r="R51" s="20">
        <v>4180</v>
      </c>
      <c r="S51" s="42" t="s">
        <v>508</v>
      </c>
      <c r="T51" s="41"/>
      <c r="U51" s="31">
        <f t="shared" si="4"/>
        <v>3515.0087272727274</v>
      </c>
      <c r="V51" s="32">
        <f t="shared" si="5"/>
        <v>22.336941588525999</v>
      </c>
      <c r="W51" s="32">
        <f t="shared" si="5"/>
        <v>58.960215688829457</v>
      </c>
      <c r="X51" s="32">
        <f t="shared" si="5"/>
        <v>111.86129028577207</v>
      </c>
      <c r="Y51" s="30"/>
    </row>
    <row r="52" spans="1:25" ht="12.75" customHeight="1">
      <c r="A52" s="80">
        <v>38</v>
      </c>
      <c r="B52" s="89" t="s">
        <v>215</v>
      </c>
      <c r="C52" s="80" t="s">
        <v>82</v>
      </c>
      <c r="D52" s="80"/>
      <c r="E52" s="80" t="s">
        <v>70</v>
      </c>
      <c r="F52" s="80" t="s">
        <v>60</v>
      </c>
      <c r="G52" s="80" t="s">
        <v>59</v>
      </c>
      <c r="H52" s="77">
        <v>1562.7</v>
      </c>
      <c r="I52" s="77">
        <v>1437.8</v>
      </c>
      <c r="J52" s="77">
        <v>1437.8</v>
      </c>
      <c r="K52" s="2">
        <v>64</v>
      </c>
      <c r="L52" s="77">
        <v>1870094.55</v>
      </c>
      <c r="M52" s="77">
        <v>51713.26</v>
      </c>
      <c r="N52" s="77">
        <v>19591.45</v>
      </c>
      <c r="O52" s="77">
        <v>10326.33</v>
      </c>
      <c r="P52" s="77">
        <v>1788463.51</v>
      </c>
      <c r="Q52" s="77">
        <f t="shared" si="3"/>
        <v>1300.6638962303521</v>
      </c>
      <c r="R52" s="20">
        <v>3948</v>
      </c>
      <c r="S52" s="42" t="s">
        <v>449</v>
      </c>
      <c r="T52" s="41"/>
      <c r="U52" s="31">
        <f t="shared" si="4"/>
        <v>2647.3361037696477</v>
      </c>
      <c r="V52" s="32">
        <f t="shared" si="5"/>
        <v>22.336941588525999</v>
      </c>
      <c r="W52" s="32">
        <f t="shared" si="5"/>
        <v>58.960215688829457</v>
      </c>
      <c r="X52" s="32">
        <f t="shared" si="5"/>
        <v>111.86129028577207</v>
      </c>
    </row>
    <row r="53" spans="1:25" ht="12.75" customHeight="1">
      <c r="A53" s="80">
        <v>39</v>
      </c>
      <c r="B53" s="89" t="s">
        <v>216</v>
      </c>
      <c r="C53" s="80" t="s">
        <v>74</v>
      </c>
      <c r="D53" s="80"/>
      <c r="E53" s="80" t="s">
        <v>70</v>
      </c>
      <c r="F53" s="80" t="s">
        <v>62</v>
      </c>
      <c r="G53" s="80" t="s">
        <v>61</v>
      </c>
      <c r="H53" s="77">
        <v>4275</v>
      </c>
      <c r="I53" s="77">
        <v>4029</v>
      </c>
      <c r="J53" s="77">
        <v>3685.6</v>
      </c>
      <c r="K53" s="2">
        <v>132</v>
      </c>
      <c r="L53" s="77">
        <v>2776581.31</v>
      </c>
      <c r="M53" s="77">
        <v>78293.899999999994</v>
      </c>
      <c r="N53" s="77">
        <v>29661.46</v>
      </c>
      <c r="O53" s="77">
        <v>15634.07</v>
      </c>
      <c r="P53" s="77">
        <v>2652991.88</v>
      </c>
      <c r="Q53" s="77">
        <f t="shared" si="3"/>
        <v>689.14899726979399</v>
      </c>
      <c r="R53" s="20">
        <v>3948</v>
      </c>
      <c r="S53" s="42" t="s">
        <v>449</v>
      </c>
      <c r="T53" s="41"/>
      <c r="U53" s="31">
        <f t="shared" si="4"/>
        <v>3258.8510027302059</v>
      </c>
      <c r="V53" s="32">
        <f t="shared" si="5"/>
        <v>22.336941588525999</v>
      </c>
      <c r="W53" s="32">
        <f t="shared" si="5"/>
        <v>58.960215688829457</v>
      </c>
      <c r="X53" s="32">
        <f t="shared" si="5"/>
        <v>111.86129028577207</v>
      </c>
    </row>
    <row r="54" spans="1:25" ht="12.75" customHeight="1">
      <c r="A54" s="80">
        <v>40</v>
      </c>
      <c r="B54" s="89" t="s">
        <v>217</v>
      </c>
      <c r="C54" s="80" t="s">
        <v>18</v>
      </c>
      <c r="D54" s="80"/>
      <c r="E54" s="80" t="s">
        <v>70</v>
      </c>
      <c r="F54" s="80" t="s">
        <v>62</v>
      </c>
      <c r="G54" s="80" t="s">
        <v>61</v>
      </c>
      <c r="H54" s="77">
        <v>2936.2</v>
      </c>
      <c r="I54" s="77">
        <v>2661.2</v>
      </c>
      <c r="J54" s="77">
        <v>2661.2</v>
      </c>
      <c r="K54" s="2">
        <v>116</v>
      </c>
      <c r="L54" s="77">
        <v>3118799.19</v>
      </c>
      <c r="M54" s="77">
        <v>90132.07</v>
      </c>
      <c r="N54" s="77">
        <v>34146.33</v>
      </c>
      <c r="O54" s="77">
        <v>17997.96</v>
      </c>
      <c r="P54" s="77">
        <v>2976522.83</v>
      </c>
      <c r="Q54" s="77">
        <f t="shared" si="3"/>
        <v>1171.9521982564258</v>
      </c>
      <c r="R54" s="20">
        <v>4180</v>
      </c>
      <c r="S54" s="42" t="s">
        <v>508</v>
      </c>
      <c r="T54" s="41"/>
      <c r="U54" s="31">
        <f t="shared" si="4"/>
        <v>3008.0478017435744</v>
      </c>
      <c r="V54" s="32">
        <f t="shared" si="5"/>
        <v>22.336941588525999</v>
      </c>
      <c r="W54" s="32">
        <f t="shared" si="5"/>
        <v>58.960215688829457</v>
      </c>
      <c r="X54" s="32">
        <f t="shared" si="5"/>
        <v>111.86129028577207</v>
      </c>
    </row>
    <row r="55" spans="1:25" ht="12.75" customHeight="1">
      <c r="A55" s="80">
        <v>41</v>
      </c>
      <c r="B55" s="89" t="s">
        <v>218</v>
      </c>
      <c r="C55" s="80" t="s">
        <v>103</v>
      </c>
      <c r="D55" s="80"/>
      <c r="E55" s="80" t="s">
        <v>73</v>
      </c>
      <c r="F55" s="80" t="s">
        <v>62</v>
      </c>
      <c r="G55" s="80" t="s">
        <v>61</v>
      </c>
      <c r="H55" s="77">
        <v>4151.5</v>
      </c>
      <c r="I55" s="77">
        <v>3852.3</v>
      </c>
      <c r="J55" s="77">
        <v>3852.3</v>
      </c>
      <c r="K55" s="2">
        <v>195</v>
      </c>
      <c r="L55" s="77">
        <v>2280160.12</v>
      </c>
      <c r="M55" s="77">
        <v>65762.55</v>
      </c>
      <c r="N55" s="77">
        <v>24913.99</v>
      </c>
      <c r="O55" s="77">
        <v>13131.74</v>
      </c>
      <c r="P55" s="77">
        <v>2176351.84</v>
      </c>
      <c r="Q55" s="77">
        <f t="shared" si="3"/>
        <v>591.89578174077826</v>
      </c>
      <c r="R55" s="20">
        <v>2322</v>
      </c>
      <c r="S55" s="42" t="s">
        <v>449</v>
      </c>
      <c r="T55" s="41"/>
      <c r="U55" s="31">
        <f t="shared" si="4"/>
        <v>1730.1042182592219</v>
      </c>
      <c r="V55" s="32">
        <f t="shared" si="5"/>
        <v>22.336941588525999</v>
      </c>
      <c r="W55" s="32">
        <f t="shared" si="5"/>
        <v>58.960215688829457</v>
      </c>
      <c r="X55" s="32">
        <f t="shared" si="5"/>
        <v>111.86129028577207</v>
      </c>
    </row>
    <row r="56" spans="1:25" ht="12.75" customHeight="1">
      <c r="A56" s="80">
        <v>42</v>
      </c>
      <c r="B56" s="89" t="s">
        <v>219</v>
      </c>
      <c r="C56" s="80">
        <v>1976</v>
      </c>
      <c r="D56" s="80"/>
      <c r="E56" s="80" t="s">
        <v>70</v>
      </c>
      <c r="F56" s="80">
        <v>5</v>
      </c>
      <c r="G56" s="80">
        <v>1</v>
      </c>
      <c r="H56" s="77">
        <v>1649.7</v>
      </c>
      <c r="I56" s="77">
        <v>1540.7</v>
      </c>
      <c r="J56" s="77">
        <v>1540.7</v>
      </c>
      <c r="K56" s="2">
        <v>105</v>
      </c>
      <c r="L56" s="77">
        <v>1504902.86</v>
      </c>
      <c r="M56" s="77">
        <v>43669.48</v>
      </c>
      <c r="N56" s="77">
        <v>16544.080000000002</v>
      </c>
      <c r="O56" s="77">
        <v>8720.11</v>
      </c>
      <c r="P56" s="77">
        <v>1435969.19</v>
      </c>
      <c r="Q56" s="77">
        <f t="shared" si="3"/>
        <v>976.76566495748693</v>
      </c>
      <c r="R56" s="20">
        <v>2322</v>
      </c>
      <c r="S56" s="42" t="s">
        <v>449</v>
      </c>
      <c r="T56" s="41"/>
      <c r="U56" s="31">
        <f t="shared" si="4"/>
        <v>1345.2343350425131</v>
      </c>
      <c r="V56" s="32">
        <f t="shared" si="5"/>
        <v>22.336941588525999</v>
      </c>
      <c r="W56" s="32">
        <f t="shared" si="5"/>
        <v>58.960215688829457</v>
      </c>
      <c r="X56" s="32">
        <f t="shared" si="5"/>
        <v>111.86129028577207</v>
      </c>
    </row>
    <row r="57" spans="1:25" ht="12.75" customHeight="1">
      <c r="A57" s="80">
        <v>43</v>
      </c>
      <c r="B57" s="89" t="s">
        <v>220</v>
      </c>
      <c r="C57" s="80" t="s">
        <v>16</v>
      </c>
      <c r="D57" s="80"/>
      <c r="E57" s="80" t="s">
        <v>73</v>
      </c>
      <c r="F57" s="80" t="s">
        <v>62</v>
      </c>
      <c r="G57" s="80" t="s">
        <v>63</v>
      </c>
      <c r="H57" s="77">
        <v>6270.7</v>
      </c>
      <c r="I57" s="77">
        <v>5820.7</v>
      </c>
      <c r="J57" s="77">
        <v>4886</v>
      </c>
      <c r="K57" s="2">
        <v>240</v>
      </c>
      <c r="L57" s="77">
        <f>ROUND(M57+N57+O57+P57,2)</f>
        <v>4376942.8099999996</v>
      </c>
      <c r="M57" s="77">
        <v>197232.47</v>
      </c>
      <c r="N57" s="77">
        <v>74721.070000000007</v>
      </c>
      <c r="O57" s="77">
        <v>39384.230000000003</v>
      </c>
      <c r="P57" s="77">
        <v>4065605.04</v>
      </c>
      <c r="Q57" s="77">
        <f t="shared" si="3"/>
        <v>751.96158709433564</v>
      </c>
      <c r="R57" s="20">
        <v>4180</v>
      </c>
      <c r="S57" s="42" t="s">
        <v>509</v>
      </c>
      <c r="T57" s="41"/>
      <c r="U57" s="31">
        <f t="shared" si="4"/>
        <v>3428.0384129056642</v>
      </c>
      <c r="V57" s="32">
        <f t="shared" si="5"/>
        <v>22.336941588525999</v>
      </c>
      <c r="W57" s="32">
        <f t="shared" si="5"/>
        <v>58.960215688829457</v>
      </c>
      <c r="X57" s="32">
        <f t="shared" si="5"/>
        <v>111.86129028577207</v>
      </c>
    </row>
    <row r="58" spans="1:25" ht="12.75" customHeight="1">
      <c r="A58" s="80">
        <v>44</v>
      </c>
      <c r="B58" s="89" t="s">
        <v>221</v>
      </c>
      <c r="C58" s="80" t="s">
        <v>109</v>
      </c>
      <c r="D58" s="80" t="s">
        <v>110</v>
      </c>
      <c r="E58" s="80" t="s">
        <v>70</v>
      </c>
      <c r="F58" s="80" t="s">
        <v>61</v>
      </c>
      <c r="G58" s="80" t="s">
        <v>62</v>
      </c>
      <c r="H58" s="77">
        <v>4612.3999999999996</v>
      </c>
      <c r="I58" s="77">
        <v>4214</v>
      </c>
      <c r="J58" s="77">
        <v>3852.1</v>
      </c>
      <c r="K58" s="2">
        <v>104</v>
      </c>
      <c r="L58" s="77">
        <v>5505559.7199999997</v>
      </c>
      <c r="M58" s="77">
        <v>155424.29999999999</v>
      </c>
      <c r="N58" s="77">
        <v>58882.13</v>
      </c>
      <c r="O58" s="77">
        <v>31035.79</v>
      </c>
      <c r="P58" s="77">
        <v>5260217.5</v>
      </c>
      <c r="Q58" s="77">
        <f t="shared" si="3"/>
        <v>1306.4925771238727</v>
      </c>
      <c r="R58" s="20">
        <v>3948</v>
      </c>
      <c r="S58" s="42" t="s">
        <v>449</v>
      </c>
      <c r="T58" s="41"/>
      <c r="U58" s="31">
        <f t="shared" si="4"/>
        <v>2641.5074228761273</v>
      </c>
      <c r="V58" s="32">
        <f t="shared" si="5"/>
        <v>22.336941588525999</v>
      </c>
      <c r="W58" s="32">
        <f t="shared" si="5"/>
        <v>58.960215688829457</v>
      </c>
      <c r="X58" s="32">
        <f t="shared" si="5"/>
        <v>111.86129028577207</v>
      </c>
    </row>
    <row r="59" spans="1:25" ht="12.75" customHeight="1">
      <c r="A59" s="80">
        <v>45</v>
      </c>
      <c r="B59" s="89" t="s">
        <v>222</v>
      </c>
      <c r="C59" s="80" t="s">
        <v>121</v>
      </c>
      <c r="D59" s="80" t="s">
        <v>78</v>
      </c>
      <c r="E59" s="80" t="s">
        <v>70</v>
      </c>
      <c r="F59" s="80" t="s">
        <v>61</v>
      </c>
      <c r="G59" s="80" t="s">
        <v>59</v>
      </c>
      <c r="H59" s="77">
        <v>1606.7</v>
      </c>
      <c r="I59" s="77">
        <v>1429</v>
      </c>
      <c r="J59" s="77">
        <v>1351.9</v>
      </c>
      <c r="K59" s="2">
        <v>44</v>
      </c>
      <c r="L59" s="77">
        <v>2592827.75</v>
      </c>
      <c r="M59" s="77">
        <v>72949.37</v>
      </c>
      <c r="N59" s="77">
        <v>27636.7</v>
      </c>
      <c r="O59" s="77">
        <v>14566.84</v>
      </c>
      <c r="P59" s="77">
        <v>2477674.84</v>
      </c>
      <c r="Q59" s="77">
        <f t="shared" si="3"/>
        <v>1814.4350944716584</v>
      </c>
      <c r="R59" s="20">
        <v>3948</v>
      </c>
      <c r="S59" s="42" t="s">
        <v>449</v>
      </c>
      <c r="T59" s="41"/>
      <c r="U59" s="31">
        <f t="shared" si="4"/>
        <v>2133.5649055283416</v>
      </c>
      <c r="V59" s="32">
        <f t="shared" si="5"/>
        <v>22.336941588525999</v>
      </c>
      <c r="W59" s="32">
        <f t="shared" si="5"/>
        <v>58.960215688829457</v>
      </c>
      <c r="X59" s="32">
        <f t="shared" si="5"/>
        <v>111.86129028577207</v>
      </c>
    </row>
    <row r="60" spans="1:25" ht="12.75" customHeight="1">
      <c r="A60" s="80">
        <v>46</v>
      </c>
      <c r="B60" s="89" t="s">
        <v>223</v>
      </c>
      <c r="C60" s="80" t="s">
        <v>413</v>
      </c>
      <c r="D60" s="80" t="s">
        <v>104</v>
      </c>
      <c r="E60" s="80" t="s">
        <v>70</v>
      </c>
      <c r="F60" s="80" t="s">
        <v>61</v>
      </c>
      <c r="G60" s="80" t="s">
        <v>61</v>
      </c>
      <c r="H60" s="77">
        <v>2637.7</v>
      </c>
      <c r="I60" s="77">
        <v>2129.4</v>
      </c>
      <c r="J60" s="77">
        <v>2129.4</v>
      </c>
      <c r="K60" s="2">
        <v>63</v>
      </c>
      <c r="L60" s="77">
        <v>3483748.43</v>
      </c>
      <c r="M60" s="77">
        <v>98313.06</v>
      </c>
      <c r="N60" s="77">
        <v>37245.67</v>
      </c>
      <c r="O60" s="77">
        <v>19631.580000000002</v>
      </c>
      <c r="P60" s="77">
        <v>3328558.12</v>
      </c>
      <c r="Q60" s="77">
        <f t="shared" si="3"/>
        <v>1636.0234948811872</v>
      </c>
      <c r="R60" s="20">
        <v>3948</v>
      </c>
      <c r="S60" s="42" t="s">
        <v>449</v>
      </c>
      <c r="T60" s="41"/>
      <c r="U60" s="31">
        <f t="shared" si="4"/>
        <v>2311.9765051188128</v>
      </c>
      <c r="V60" s="32">
        <f t="shared" si="5"/>
        <v>22.336941588525999</v>
      </c>
      <c r="W60" s="32">
        <f t="shared" si="5"/>
        <v>58.960215688829457</v>
      </c>
      <c r="X60" s="32">
        <f t="shared" si="5"/>
        <v>111.86129028577207</v>
      </c>
    </row>
    <row r="61" spans="1:25" ht="12.75" customHeight="1">
      <c r="A61" s="80">
        <v>47</v>
      </c>
      <c r="B61" s="89" t="s">
        <v>224</v>
      </c>
      <c r="C61" s="80" t="s">
        <v>103</v>
      </c>
      <c r="D61" s="80"/>
      <c r="E61" s="80" t="s">
        <v>73</v>
      </c>
      <c r="F61" s="80" t="s">
        <v>62</v>
      </c>
      <c r="G61" s="80" t="s">
        <v>63</v>
      </c>
      <c r="H61" s="77">
        <v>6182.1</v>
      </c>
      <c r="I61" s="77">
        <v>5735.1</v>
      </c>
      <c r="J61" s="77">
        <v>5735.1</v>
      </c>
      <c r="K61" s="2">
        <v>243</v>
      </c>
      <c r="L61" s="77">
        <v>3913370.9</v>
      </c>
      <c r="M61" s="77">
        <v>174317.09</v>
      </c>
      <c r="N61" s="77">
        <v>66039.63</v>
      </c>
      <c r="O61" s="77">
        <v>34808.379999999997</v>
      </c>
      <c r="P61" s="77">
        <v>3638205.8000000003</v>
      </c>
      <c r="Q61" s="77">
        <f t="shared" si="3"/>
        <v>682.35443148332195</v>
      </c>
      <c r="R61" s="20">
        <v>4180</v>
      </c>
      <c r="S61" s="42" t="s">
        <v>509</v>
      </c>
      <c r="T61" s="41"/>
      <c r="U61" s="31">
        <f t="shared" si="4"/>
        <v>3497.6455685166779</v>
      </c>
      <c r="V61" s="32">
        <f t="shared" si="5"/>
        <v>22.336941588525999</v>
      </c>
      <c r="W61" s="32">
        <f t="shared" si="5"/>
        <v>58.960215688829457</v>
      </c>
      <c r="X61" s="32">
        <f t="shared" si="5"/>
        <v>111.86129028577207</v>
      </c>
    </row>
    <row r="62" spans="1:25" ht="12.75" customHeight="1">
      <c r="A62" s="80">
        <v>48</v>
      </c>
      <c r="B62" s="89" t="s">
        <v>225</v>
      </c>
      <c r="C62" s="80" t="s">
        <v>452</v>
      </c>
      <c r="D62" s="80"/>
      <c r="E62" s="80" t="s">
        <v>70</v>
      </c>
      <c r="F62" s="80" t="s">
        <v>61</v>
      </c>
      <c r="G62" s="80" t="s">
        <v>59</v>
      </c>
      <c r="H62" s="77">
        <v>1349.6</v>
      </c>
      <c r="I62" s="77">
        <v>1256</v>
      </c>
      <c r="J62" s="77">
        <v>1256</v>
      </c>
      <c r="K62" s="2">
        <v>58</v>
      </c>
      <c r="L62" s="77">
        <v>1846705.57</v>
      </c>
      <c r="M62" s="77">
        <v>51067.5</v>
      </c>
      <c r="N62" s="77">
        <v>19346.8</v>
      </c>
      <c r="O62" s="77">
        <v>10197.379999999999</v>
      </c>
      <c r="P62" s="77">
        <v>1766093.89</v>
      </c>
      <c r="Q62" s="77">
        <f t="shared" si="3"/>
        <v>1470.3069824840766</v>
      </c>
      <c r="R62" s="20">
        <v>3948</v>
      </c>
      <c r="S62" s="42" t="s">
        <v>449</v>
      </c>
      <c r="T62" s="41"/>
      <c r="U62" s="31">
        <f t="shared" si="4"/>
        <v>2477.6930175159232</v>
      </c>
      <c r="V62" s="32">
        <f t="shared" si="5"/>
        <v>22.336941588525999</v>
      </c>
      <c r="W62" s="32">
        <f t="shared" si="5"/>
        <v>58.960215688829457</v>
      </c>
      <c r="X62" s="32">
        <f t="shared" si="5"/>
        <v>111.86129028577207</v>
      </c>
    </row>
    <row r="63" spans="1:25" ht="12.75" customHeight="1">
      <c r="A63" s="80">
        <v>49</v>
      </c>
      <c r="B63" s="89" t="s">
        <v>226</v>
      </c>
      <c r="C63" s="80" t="s">
        <v>123</v>
      </c>
      <c r="D63" s="80"/>
      <c r="E63" s="80" t="s">
        <v>70</v>
      </c>
      <c r="F63" s="80" t="s">
        <v>61</v>
      </c>
      <c r="G63" s="80" t="s">
        <v>60</v>
      </c>
      <c r="H63" s="77">
        <v>2196.6</v>
      </c>
      <c r="I63" s="77">
        <v>2049.8000000000002</v>
      </c>
      <c r="J63" s="77">
        <v>2049.8000000000002</v>
      </c>
      <c r="K63" s="2">
        <v>78</v>
      </c>
      <c r="L63" s="77">
        <v>2826732.16</v>
      </c>
      <c r="M63" s="77">
        <v>78176.800000000003</v>
      </c>
      <c r="N63" s="77">
        <v>29617.1</v>
      </c>
      <c r="O63" s="77">
        <v>15610.68</v>
      </c>
      <c r="P63" s="77">
        <v>2703327.58</v>
      </c>
      <c r="Q63" s="77">
        <f t="shared" si="3"/>
        <v>1379.0282759293589</v>
      </c>
      <c r="R63" s="20">
        <v>3948</v>
      </c>
      <c r="S63" s="42" t="s">
        <v>449</v>
      </c>
      <c r="T63" s="41"/>
      <c r="U63" s="31">
        <f t="shared" si="4"/>
        <v>2568.9717240706414</v>
      </c>
      <c r="V63" s="32">
        <f t="shared" si="5"/>
        <v>22.336941588525999</v>
      </c>
      <c r="W63" s="32">
        <f t="shared" si="5"/>
        <v>58.960215688829457</v>
      </c>
      <c r="X63" s="32">
        <f t="shared" si="5"/>
        <v>111.86129028577207</v>
      </c>
    </row>
    <row r="64" spans="1:25" ht="12.75" customHeight="1">
      <c r="A64" s="80">
        <v>50</v>
      </c>
      <c r="B64" s="89" t="s">
        <v>227</v>
      </c>
      <c r="C64" s="80" t="s">
        <v>116</v>
      </c>
      <c r="D64" s="80"/>
      <c r="E64" s="80" t="s">
        <v>73</v>
      </c>
      <c r="F64" s="80" t="s">
        <v>62</v>
      </c>
      <c r="G64" s="80" t="s">
        <v>61</v>
      </c>
      <c r="H64" s="77">
        <v>4141.8999999999996</v>
      </c>
      <c r="I64" s="77">
        <v>3841.9</v>
      </c>
      <c r="J64" s="77">
        <v>3841.9</v>
      </c>
      <c r="K64" s="2">
        <v>162</v>
      </c>
      <c r="L64" s="77">
        <v>2151599.79</v>
      </c>
      <c r="M64" s="77">
        <v>61958.18</v>
      </c>
      <c r="N64" s="77">
        <v>23472.71</v>
      </c>
      <c r="O64" s="77">
        <v>12372.08</v>
      </c>
      <c r="P64" s="77">
        <v>2053796.82</v>
      </c>
      <c r="Q64" s="77">
        <f t="shared" si="3"/>
        <v>560.03534449100709</v>
      </c>
      <c r="R64" s="20">
        <v>2322</v>
      </c>
      <c r="S64" s="42" t="s">
        <v>449</v>
      </c>
      <c r="T64" s="41"/>
      <c r="U64" s="31">
        <f t="shared" si="4"/>
        <v>1761.964655508993</v>
      </c>
      <c r="V64" s="32">
        <f t="shared" si="5"/>
        <v>22.336941588525999</v>
      </c>
      <c r="W64" s="32">
        <f t="shared" si="5"/>
        <v>58.960215688829457</v>
      </c>
      <c r="X64" s="32">
        <f t="shared" si="5"/>
        <v>111.86129028577207</v>
      </c>
    </row>
    <row r="65" spans="1:25" ht="12.75" customHeight="1">
      <c r="A65" s="80">
        <v>51</v>
      </c>
      <c r="B65" s="89" t="s">
        <v>228</v>
      </c>
      <c r="C65" s="80" t="s">
        <v>123</v>
      </c>
      <c r="D65" s="80"/>
      <c r="E65" s="80" t="s">
        <v>70</v>
      </c>
      <c r="F65" s="80" t="s">
        <v>61</v>
      </c>
      <c r="G65" s="80" t="s">
        <v>59</v>
      </c>
      <c r="H65" s="77">
        <v>1377.9</v>
      </c>
      <c r="I65" s="77">
        <v>1279.3</v>
      </c>
      <c r="J65" s="77">
        <v>1279.3</v>
      </c>
      <c r="K65" s="2">
        <v>47</v>
      </c>
      <c r="L65" s="77">
        <v>2009497</v>
      </c>
      <c r="M65" s="77">
        <v>56598.51</v>
      </c>
      <c r="N65" s="77">
        <v>21442.21</v>
      </c>
      <c r="O65" s="77">
        <v>11301.84</v>
      </c>
      <c r="P65" s="77">
        <v>1920154.44</v>
      </c>
      <c r="Q65" s="77">
        <f t="shared" si="3"/>
        <v>1570.7785507699523</v>
      </c>
      <c r="R65" s="20">
        <v>3948</v>
      </c>
      <c r="S65" s="42" t="s">
        <v>449</v>
      </c>
      <c r="T65" s="41"/>
      <c r="U65" s="31">
        <f t="shared" si="4"/>
        <v>2377.2214492300477</v>
      </c>
      <c r="V65" s="32">
        <f t="shared" si="5"/>
        <v>22.336941588525999</v>
      </c>
      <c r="W65" s="32">
        <f t="shared" si="5"/>
        <v>58.960215688829457</v>
      </c>
      <c r="X65" s="32">
        <f t="shared" si="5"/>
        <v>111.86129028577207</v>
      </c>
    </row>
    <row r="66" spans="1:25" ht="12.75" customHeight="1">
      <c r="A66" s="80">
        <v>52</v>
      </c>
      <c r="B66" s="89" t="s">
        <v>229</v>
      </c>
      <c r="C66" s="80" t="s">
        <v>115</v>
      </c>
      <c r="D66" s="80"/>
      <c r="E66" s="80" t="s">
        <v>73</v>
      </c>
      <c r="F66" s="80" t="s">
        <v>62</v>
      </c>
      <c r="G66" s="80" t="s">
        <v>61</v>
      </c>
      <c r="H66" s="77">
        <v>3698.9</v>
      </c>
      <c r="I66" s="77">
        <v>3422.9</v>
      </c>
      <c r="J66" s="77">
        <v>3080.1</v>
      </c>
      <c r="K66" s="2">
        <v>159</v>
      </c>
      <c r="L66" s="77">
        <v>2280495</v>
      </c>
      <c r="M66" s="77">
        <v>101582.31</v>
      </c>
      <c r="N66" s="77">
        <v>38484.22</v>
      </c>
      <c r="O66" s="77">
        <v>20284.39</v>
      </c>
      <c r="P66" s="77">
        <v>2120144.0799999996</v>
      </c>
      <c r="Q66" s="77">
        <f t="shared" si="3"/>
        <v>666.24645768208245</v>
      </c>
      <c r="R66" s="20">
        <v>4180</v>
      </c>
      <c r="S66" s="42" t="s">
        <v>508</v>
      </c>
      <c r="T66" s="41"/>
      <c r="U66" s="31">
        <f t="shared" si="4"/>
        <v>3513.7535423179174</v>
      </c>
      <c r="V66" s="32">
        <f t="shared" si="5"/>
        <v>22.336941588525999</v>
      </c>
      <c r="W66" s="32">
        <f t="shared" si="5"/>
        <v>58.960215688829457</v>
      </c>
      <c r="X66" s="32">
        <f t="shared" si="5"/>
        <v>111.86129028577207</v>
      </c>
    </row>
    <row r="67" spans="1:25" ht="12.75" customHeight="1">
      <c r="A67" s="80">
        <v>53</v>
      </c>
      <c r="B67" s="89" t="s">
        <v>230</v>
      </c>
      <c r="C67" s="80" t="s">
        <v>117</v>
      </c>
      <c r="D67" s="80"/>
      <c r="E67" s="80" t="s">
        <v>70</v>
      </c>
      <c r="F67" s="80" t="s">
        <v>62</v>
      </c>
      <c r="G67" s="80" t="s">
        <v>60</v>
      </c>
      <c r="H67" s="77">
        <v>3026.8</v>
      </c>
      <c r="I67" s="77">
        <v>2842.3</v>
      </c>
      <c r="J67" s="77">
        <v>2436</v>
      </c>
      <c r="K67" s="2">
        <v>95</v>
      </c>
      <c r="L67" s="77">
        <v>3162507.94</v>
      </c>
      <c r="M67" s="77">
        <v>87474.97</v>
      </c>
      <c r="N67" s="77">
        <v>33139.69</v>
      </c>
      <c r="O67" s="77">
        <v>17467.38</v>
      </c>
      <c r="P67" s="77">
        <v>3024425.9</v>
      </c>
      <c r="Q67" s="77">
        <f t="shared" si="3"/>
        <v>1112.6580375048375</v>
      </c>
      <c r="R67" s="20">
        <v>3948</v>
      </c>
      <c r="S67" s="42" t="s">
        <v>449</v>
      </c>
      <c r="T67" s="41"/>
      <c r="U67" s="31">
        <f t="shared" si="4"/>
        <v>2835.3419624951625</v>
      </c>
      <c r="V67" s="32">
        <f t="shared" si="5"/>
        <v>22.336941588525999</v>
      </c>
      <c r="W67" s="32">
        <f t="shared" si="5"/>
        <v>58.960215688829457</v>
      </c>
      <c r="X67" s="32">
        <f t="shared" si="5"/>
        <v>111.86129028577207</v>
      </c>
    </row>
    <row r="68" spans="1:25" ht="12.75" customHeight="1">
      <c r="A68" s="80">
        <v>54</v>
      </c>
      <c r="B68" s="89" t="s">
        <v>231</v>
      </c>
      <c r="C68" s="80" t="s">
        <v>453</v>
      </c>
      <c r="D68" s="80"/>
      <c r="E68" s="80" t="s">
        <v>70</v>
      </c>
      <c r="F68" s="80" t="s">
        <v>61</v>
      </c>
      <c r="G68" s="80" t="s">
        <v>58</v>
      </c>
      <c r="H68" s="77">
        <v>1555.7</v>
      </c>
      <c r="I68" s="77">
        <v>1258.7</v>
      </c>
      <c r="J68" s="77">
        <v>1173.2</v>
      </c>
      <c r="K68" s="2">
        <v>46</v>
      </c>
      <c r="L68" s="77">
        <v>2090903.27</v>
      </c>
      <c r="M68" s="77">
        <v>60605.03</v>
      </c>
      <c r="N68" s="77">
        <v>22960.080000000002</v>
      </c>
      <c r="O68" s="77">
        <v>12101.87</v>
      </c>
      <c r="P68" s="77">
        <v>1995236.29</v>
      </c>
      <c r="Q68" s="77">
        <f t="shared" si="3"/>
        <v>1661.1609358862318</v>
      </c>
      <c r="R68" s="20">
        <v>4503.95</v>
      </c>
      <c r="S68" s="42" t="s">
        <v>508</v>
      </c>
      <c r="T68" s="41"/>
      <c r="U68" s="31">
        <f t="shared" si="4"/>
        <v>2842.7890641137683</v>
      </c>
      <c r="V68" s="32">
        <f t="shared" si="5"/>
        <v>22.336941588525999</v>
      </c>
      <c r="W68" s="32">
        <f t="shared" si="5"/>
        <v>58.960215688829457</v>
      </c>
      <c r="X68" s="32">
        <f t="shared" si="5"/>
        <v>111.86129028577207</v>
      </c>
    </row>
    <row r="69" spans="1:25" ht="12.75" customHeight="1">
      <c r="A69" s="80">
        <v>55</v>
      </c>
      <c r="B69" s="89" t="s">
        <v>232</v>
      </c>
      <c r="C69" s="80" t="s">
        <v>82</v>
      </c>
      <c r="D69" s="80" t="s">
        <v>72</v>
      </c>
      <c r="E69" s="80" t="s">
        <v>70</v>
      </c>
      <c r="F69" s="80" t="s">
        <v>61</v>
      </c>
      <c r="G69" s="80" t="s">
        <v>66</v>
      </c>
      <c r="H69" s="77">
        <v>8398.5</v>
      </c>
      <c r="I69" s="77">
        <v>7566.2</v>
      </c>
      <c r="J69" s="77">
        <v>7362.9</v>
      </c>
      <c r="K69" s="2">
        <v>195</v>
      </c>
      <c r="L69" s="77">
        <v>11007794</v>
      </c>
      <c r="M69" s="77">
        <v>310303.55</v>
      </c>
      <c r="N69" s="77">
        <v>117557.78</v>
      </c>
      <c r="O69" s="77">
        <v>61962.74</v>
      </c>
      <c r="P69" s="77">
        <v>10517969.93</v>
      </c>
      <c r="Q69" s="77">
        <f t="shared" si="3"/>
        <v>1454.8642647564168</v>
      </c>
      <c r="R69" s="20">
        <v>3948</v>
      </c>
      <c r="S69" s="42" t="s">
        <v>449</v>
      </c>
      <c r="T69" s="41"/>
      <c r="U69" s="31">
        <f t="shared" si="4"/>
        <v>2493.1357352435834</v>
      </c>
      <c r="V69" s="32">
        <f t="shared" si="5"/>
        <v>22.336941588525999</v>
      </c>
      <c r="W69" s="32">
        <f t="shared" si="5"/>
        <v>58.960215688829457</v>
      </c>
      <c r="X69" s="32">
        <f t="shared" si="5"/>
        <v>111.86129028577207</v>
      </c>
    </row>
    <row r="70" spans="1:25" ht="12.75" customHeight="1">
      <c r="A70" s="80">
        <v>56</v>
      </c>
      <c r="B70" s="89" t="s">
        <v>233</v>
      </c>
      <c r="C70" s="80" t="s">
        <v>109</v>
      </c>
      <c r="D70" s="80"/>
      <c r="E70" s="80" t="s">
        <v>70</v>
      </c>
      <c r="F70" s="80" t="s">
        <v>62</v>
      </c>
      <c r="G70" s="80" t="s">
        <v>59</v>
      </c>
      <c r="H70" s="77">
        <v>2371.4</v>
      </c>
      <c r="I70" s="77">
        <v>2198.6</v>
      </c>
      <c r="J70" s="77">
        <v>2072.8000000000002</v>
      </c>
      <c r="K70" s="2">
        <v>51</v>
      </c>
      <c r="L70" s="77">
        <v>2242331.65</v>
      </c>
      <c r="M70" s="77">
        <v>64814.99</v>
      </c>
      <c r="N70" s="77">
        <v>24555.01</v>
      </c>
      <c r="O70" s="77">
        <v>12942.53</v>
      </c>
      <c r="P70" s="77">
        <v>2140019.12</v>
      </c>
      <c r="Q70" s="77">
        <f t="shared" si="3"/>
        <v>1019.8906804330028</v>
      </c>
      <c r="R70" s="20">
        <v>3948</v>
      </c>
      <c r="S70" s="42" t="s">
        <v>449</v>
      </c>
      <c r="T70" s="41"/>
      <c r="U70" s="31">
        <f t="shared" si="4"/>
        <v>2928.1093195669973</v>
      </c>
      <c r="V70" s="32">
        <f t="shared" si="5"/>
        <v>22.336941588525999</v>
      </c>
      <c r="W70" s="32">
        <f t="shared" si="5"/>
        <v>58.960215688829457</v>
      </c>
      <c r="X70" s="32">
        <f t="shared" si="5"/>
        <v>111.86129028577207</v>
      </c>
    </row>
    <row r="71" spans="1:25" ht="12.75" customHeight="1">
      <c r="A71" s="80">
        <v>57</v>
      </c>
      <c r="B71" s="89" t="s">
        <v>234</v>
      </c>
      <c r="C71" s="80" t="s">
        <v>120</v>
      </c>
      <c r="D71" s="80"/>
      <c r="E71" s="80" t="s">
        <v>70</v>
      </c>
      <c r="F71" s="80" t="s">
        <v>62</v>
      </c>
      <c r="G71" s="80" t="s">
        <v>60</v>
      </c>
      <c r="H71" s="77">
        <v>2798.1</v>
      </c>
      <c r="I71" s="77">
        <v>2575.1</v>
      </c>
      <c r="J71" s="77">
        <v>2159.4</v>
      </c>
      <c r="K71" s="2">
        <v>91</v>
      </c>
      <c r="L71" s="77">
        <v>2818272</v>
      </c>
      <c r="M71" s="77">
        <v>83188.210000000006</v>
      </c>
      <c r="N71" s="77">
        <v>31515.66</v>
      </c>
      <c r="O71" s="77">
        <v>16611.38</v>
      </c>
      <c r="P71" s="77">
        <v>2686956.75</v>
      </c>
      <c r="Q71" s="77">
        <f t="shared" si="3"/>
        <v>1094.4320608908392</v>
      </c>
      <c r="R71" s="20">
        <v>3948</v>
      </c>
      <c r="S71" s="42" t="s">
        <v>449</v>
      </c>
      <c r="T71" s="41"/>
      <c r="U71" s="31">
        <f t="shared" si="4"/>
        <v>2853.5679391091608</v>
      </c>
      <c r="V71" s="32">
        <f t="shared" si="5"/>
        <v>22.336941588525999</v>
      </c>
      <c r="W71" s="32">
        <f t="shared" si="5"/>
        <v>58.960215688829457</v>
      </c>
      <c r="X71" s="32">
        <f t="shared" si="5"/>
        <v>111.86129028577207</v>
      </c>
    </row>
    <row r="72" spans="1:25" ht="12.75">
      <c r="A72" s="80">
        <v>58</v>
      </c>
      <c r="B72" s="89" t="s">
        <v>238</v>
      </c>
      <c r="C72" s="80" t="s">
        <v>78</v>
      </c>
      <c r="D72" s="80"/>
      <c r="E72" s="80" t="s">
        <v>70</v>
      </c>
      <c r="F72" s="80" t="s">
        <v>62</v>
      </c>
      <c r="G72" s="80" t="s">
        <v>65</v>
      </c>
      <c r="H72" s="77">
        <v>8792.6</v>
      </c>
      <c r="I72" s="77">
        <v>7838.1</v>
      </c>
      <c r="J72" s="77">
        <v>5901.01</v>
      </c>
      <c r="K72" s="2">
        <v>240</v>
      </c>
      <c r="L72" s="77">
        <v>8646957.5399999991</v>
      </c>
      <c r="M72" s="77">
        <v>250245.75</v>
      </c>
      <c r="N72" s="77">
        <v>94805.02</v>
      </c>
      <c r="O72" s="77">
        <v>49970.14</v>
      </c>
      <c r="P72" s="77">
        <v>8251936.6299999999</v>
      </c>
      <c r="Q72" s="77">
        <f t="shared" si="3"/>
        <v>1103.1956137329198</v>
      </c>
      <c r="R72" s="20">
        <v>4503.95</v>
      </c>
      <c r="S72" s="42" t="s">
        <v>508</v>
      </c>
      <c r="T72" s="41"/>
      <c r="U72" s="31">
        <f t="shared" si="4"/>
        <v>3400.75438626708</v>
      </c>
      <c r="V72" s="32">
        <f t="shared" si="5"/>
        <v>22.336941588525999</v>
      </c>
      <c r="W72" s="32">
        <f t="shared" si="5"/>
        <v>58.960215688829457</v>
      </c>
      <c r="X72" s="32">
        <f t="shared" si="5"/>
        <v>111.86129028577207</v>
      </c>
    </row>
    <row r="73" spans="1:25" ht="12.75" customHeight="1">
      <c r="A73" s="80">
        <v>59</v>
      </c>
      <c r="B73" s="89" t="s">
        <v>239</v>
      </c>
      <c r="C73" s="80" t="s">
        <v>82</v>
      </c>
      <c r="D73" s="80"/>
      <c r="E73" s="80" t="s">
        <v>70</v>
      </c>
      <c r="F73" s="80" t="s">
        <v>61</v>
      </c>
      <c r="G73" s="80" t="s">
        <v>59</v>
      </c>
      <c r="H73" s="77">
        <v>1346.9</v>
      </c>
      <c r="I73" s="77">
        <v>1247.5</v>
      </c>
      <c r="J73" s="77">
        <v>1081.4000000000001</v>
      </c>
      <c r="K73" s="2">
        <v>56</v>
      </c>
      <c r="L73" s="77">
        <v>1407872.69</v>
      </c>
      <c r="M73" s="77">
        <v>40601.24</v>
      </c>
      <c r="N73" s="77">
        <v>15381.69</v>
      </c>
      <c r="O73" s="77">
        <v>8107.43</v>
      </c>
      <c r="P73" s="77">
        <v>1343782.33</v>
      </c>
      <c r="Q73" s="77">
        <f t="shared" si="3"/>
        <v>1128.55526252505</v>
      </c>
      <c r="R73" s="20">
        <v>3948</v>
      </c>
      <c r="S73" s="42" t="s">
        <v>449</v>
      </c>
      <c r="T73" s="41"/>
      <c r="U73" s="31">
        <f t="shared" si="4"/>
        <v>2819.4447374749498</v>
      </c>
      <c r="V73" s="32">
        <f t="shared" si="5"/>
        <v>22.336941588525999</v>
      </c>
      <c r="W73" s="32">
        <f t="shared" si="5"/>
        <v>58.960215688829457</v>
      </c>
      <c r="X73" s="32">
        <f t="shared" si="5"/>
        <v>111.86129028577207</v>
      </c>
    </row>
    <row r="74" spans="1:25" s="62" customFormat="1" ht="12.75" customHeight="1">
      <c r="A74" s="80">
        <v>60</v>
      </c>
      <c r="B74" s="89" t="s">
        <v>240</v>
      </c>
      <c r="C74" s="80" t="s">
        <v>114</v>
      </c>
      <c r="D74" s="80"/>
      <c r="E74" s="80" t="s">
        <v>70</v>
      </c>
      <c r="F74" s="80" t="s">
        <v>62</v>
      </c>
      <c r="G74" s="80" t="s">
        <v>58</v>
      </c>
      <c r="H74" s="77">
        <v>2550.5</v>
      </c>
      <c r="I74" s="77">
        <v>2413.5</v>
      </c>
      <c r="J74" s="77">
        <v>2024.6</v>
      </c>
      <c r="K74" s="2">
        <v>110</v>
      </c>
      <c r="L74" s="77">
        <v>2314620.63</v>
      </c>
      <c r="M74" s="77">
        <v>66897.850000000006</v>
      </c>
      <c r="N74" s="77">
        <v>25344.1</v>
      </c>
      <c r="O74" s="77">
        <v>13358.45</v>
      </c>
      <c r="P74" s="77">
        <v>2209020.23</v>
      </c>
      <c r="Q74" s="77">
        <f t="shared" si="3"/>
        <v>959.03071472964575</v>
      </c>
      <c r="R74" s="20">
        <v>4180</v>
      </c>
      <c r="S74" s="42" t="s">
        <v>508</v>
      </c>
      <c r="T74" s="41"/>
      <c r="U74" s="31">
        <f t="shared" si="4"/>
        <v>3220.9692852703542</v>
      </c>
      <c r="V74" s="32">
        <f t="shared" si="5"/>
        <v>22.336941588525999</v>
      </c>
      <c r="W74" s="32">
        <f t="shared" si="5"/>
        <v>58.960215688829457</v>
      </c>
      <c r="X74" s="32">
        <f t="shared" si="5"/>
        <v>111.86129028577207</v>
      </c>
      <c r="Y74" s="30"/>
    </row>
    <row r="75" spans="1:25" ht="12.75" customHeight="1">
      <c r="A75" s="80">
        <v>61</v>
      </c>
      <c r="B75" s="89" t="s">
        <v>241</v>
      </c>
      <c r="C75" s="80" t="s">
        <v>123</v>
      </c>
      <c r="D75" s="80"/>
      <c r="E75" s="80" t="s">
        <v>70</v>
      </c>
      <c r="F75" s="80" t="s">
        <v>61</v>
      </c>
      <c r="G75" s="80" t="s">
        <v>59</v>
      </c>
      <c r="H75" s="77">
        <v>1374.5</v>
      </c>
      <c r="I75" s="77">
        <v>1278.5</v>
      </c>
      <c r="J75" s="77">
        <v>1237.9000000000001</v>
      </c>
      <c r="K75" s="2">
        <v>52</v>
      </c>
      <c r="L75" s="77">
        <v>1750867.51</v>
      </c>
      <c r="M75" s="77">
        <v>48399.62</v>
      </c>
      <c r="N75" s="77">
        <v>18336.080000000002</v>
      </c>
      <c r="O75" s="77">
        <v>9664.64</v>
      </c>
      <c r="P75" s="77">
        <v>1674467.17</v>
      </c>
      <c r="Q75" s="77">
        <f t="shared" si="3"/>
        <v>1369.4700899491593</v>
      </c>
      <c r="R75" s="20">
        <v>3948</v>
      </c>
      <c r="S75" s="42" t="s">
        <v>449</v>
      </c>
      <c r="T75" s="41"/>
      <c r="U75" s="31">
        <f t="shared" si="4"/>
        <v>2578.529910050841</v>
      </c>
      <c r="V75" s="32">
        <f t="shared" si="5"/>
        <v>22.336941588525999</v>
      </c>
      <c r="W75" s="32">
        <f t="shared" si="5"/>
        <v>58.960215688829457</v>
      </c>
      <c r="X75" s="32">
        <f t="shared" si="5"/>
        <v>111.86129028577207</v>
      </c>
    </row>
    <row r="76" spans="1:25" ht="12.75" customHeight="1">
      <c r="A76" s="80">
        <v>62</v>
      </c>
      <c r="B76" s="89" t="s">
        <v>242</v>
      </c>
      <c r="C76" s="80" t="s">
        <v>83</v>
      </c>
      <c r="D76" s="80"/>
      <c r="E76" s="80" t="s">
        <v>70</v>
      </c>
      <c r="F76" s="80" t="s">
        <v>61</v>
      </c>
      <c r="G76" s="80" t="s">
        <v>59</v>
      </c>
      <c r="H76" s="77">
        <v>1370.8</v>
      </c>
      <c r="I76" s="77">
        <v>1272.9000000000001</v>
      </c>
      <c r="J76" s="77">
        <v>1159.4000000000001</v>
      </c>
      <c r="K76" s="2">
        <v>59</v>
      </c>
      <c r="L76" s="77">
        <v>1864834.23</v>
      </c>
      <c r="M76" s="77">
        <v>52535.02</v>
      </c>
      <c r="N76" s="77">
        <v>19902.77</v>
      </c>
      <c r="O76" s="77">
        <v>10490.42</v>
      </c>
      <c r="P76" s="77">
        <v>1781906.02</v>
      </c>
      <c r="Q76" s="77">
        <f t="shared" si="3"/>
        <v>1465.0280697619608</v>
      </c>
      <c r="R76" s="20">
        <v>3948</v>
      </c>
      <c r="S76" s="42" t="s">
        <v>449</v>
      </c>
      <c r="T76" s="41"/>
      <c r="U76" s="31">
        <f t="shared" si="4"/>
        <v>2482.971930238039</v>
      </c>
      <c r="V76" s="32">
        <f t="shared" si="5"/>
        <v>22.336941588525999</v>
      </c>
      <c r="W76" s="32">
        <f t="shared" si="5"/>
        <v>58.960215688829457</v>
      </c>
      <c r="X76" s="32">
        <f t="shared" si="5"/>
        <v>111.86129028577207</v>
      </c>
    </row>
    <row r="77" spans="1:25" ht="12.75" customHeight="1">
      <c r="A77" s="80">
        <v>63</v>
      </c>
      <c r="B77" s="89" t="s">
        <v>243</v>
      </c>
      <c r="C77" s="80" t="s">
        <v>108</v>
      </c>
      <c r="D77" s="80"/>
      <c r="E77" s="80" t="s">
        <v>70</v>
      </c>
      <c r="F77" s="80" t="s">
        <v>59</v>
      </c>
      <c r="G77" s="80" t="s">
        <v>60</v>
      </c>
      <c r="H77" s="77">
        <v>951.2</v>
      </c>
      <c r="I77" s="77">
        <v>850</v>
      </c>
      <c r="J77" s="77">
        <v>790.6</v>
      </c>
      <c r="K77" s="2">
        <v>25</v>
      </c>
      <c r="L77" s="77">
        <v>1757582.26</v>
      </c>
      <c r="M77" s="77">
        <v>50804.33</v>
      </c>
      <c r="N77" s="77">
        <v>19247.099999999999</v>
      </c>
      <c r="O77" s="77">
        <v>10144.83</v>
      </c>
      <c r="P77" s="77">
        <v>1677386</v>
      </c>
      <c r="Q77" s="77">
        <f t="shared" si="3"/>
        <v>2067.7438352941176</v>
      </c>
      <c r="R77" s="20">
        <v>3948</v>
      </c>
      <c r="S77" s="42" t="s">
        <v>449</v>
      </c>
      <c r="T77" s="41"/>
      <c r="U77" s="31">
        <f t="shared" si="4"/>
        <v>1880.2561647058824</v>
      </c>
      <c r="V77" s="32">
        <f t="shared" si="5"/>
        <v>22.336941588525999</v>
      </c>
      <c r="W77" s="32">
        <f t="shared" si="5"/>
        <v>58.960215688829457</v>
      </c>
      <c r="X77" s="32">
        <f t="shared" si="5"/>
        <v>111.86129028577207</v>
      </c>
    </row>
    <row r="78" spans="1:25" ht="12.75" customHeight="1">
      <c r="A78" s="80">
        <v>64</v>
      </c>
      <c r="B78" s="89" t="s">
        <v>244</v>
      </c>
      <c r="C78" s="80" t="s">
        <v>82</v>
      </c>
      <c r="D78" s="80"/>
      <c r="E78" s="80" t="s">
        <v>70</v>
      </c>
      <c r="F78" s="80" t="s">
        <v>59</v>
      </c>
      <c r="G78" s="80" t="s">
        <v>59</v>
      </c>
      <c r="H78" s="77">
        <v>679</v>
      </c>
      <c r="I78" s="77">
        <v>636</v>
      </c>
      <c r="J78" s="77">
        <v>523.79999999999995</v>
      </c>
      <c r="K78" s="2">
        <v>18</v>
      </c>
      <c r="L78" s="77">
        <v>1306217.18</v>
      </c>
      <c r="M78" s="77">
        <v>37698.43</v>
      </c>
      <c r="N78" s="77">
        <v>14281.96</v>
      </c>
      <c r="O78" s="77">
        <v>7527.79</v>
      </c>
      <c r="P78" s="77">
        <v>1246709</v>
      </c>
      <c r="Q78" s="77">
        <f t="shared" si="3"/>
        <v>2053.8005974842768</v>
      </c>
      <c r="R78" s="20">
        <v>3948</v>
      </c>
      <c r="S78" s="42" t="s">
        <v>449</v>
      </c>
      <c r="T78" s="41"/>
      <c r="U78" s="31">
        <f t="shared" si="4"/>
        <v>1894.1994025157232</v>
      </c>
      <c r="V78" s="32">
        <f t="shared" si="5"/>
        <v>22.336941588525999</v>
      </c>
      <c r="W78" s="32">
        <f t="shared" si="5"/>
        <v>58.960215688829457</v>
      </c>
      <c r="X78" s="32">
        <f t="shared" si="5"/>
        <v>111.86129028577207</v>
      </c>
    </row>
    <row r="79" spans="1:25" ht="12.75" customHeight="1">
      <c r="A79" s="80">
        <v>65</v>
      </c>
      <c r="B79" s="89" t="s">
        <v>245</v>
      </c>
      <c r="C79" s="80" t="s">
        <v>112</v>
      </c>
      <c r="D79" s="80"/>
      <c r="E79" s="80" t="s">
        <v>70</v>
      </c>
      <c r="F79" s="80" t="s">
        <v>59</v>
      </c>
      <c r="G79" s="80" t="s">
        <v>60</v>
      </c>
      <c r="H79" s="77">
        <v>984.8</v>
      </c>
      <c r="I79" s="77">
        <v>884</v>
      </c>
      <c r="J79" s="77">
        <v>681.5</v>
      </c>
      <c r="K79" s="2">
        <v>18</v>
      </c>
      <c r="L79" s="77">
        <v>2637908.61</v>
      </c>
      <c r="M79" s="77">
        <v>72995.31</v>
      </c>
      <c r="N79" s="77">
        <v>27654.1</v>
      </c>
      <c r="O79" s="77">
        <v>14576.02</v>
      </c>
      <c r="P79" s="77">
        <v>2522683.1800000002</v>
      </c>
      <c r="Q79" s="77">
        <f t="shared" si="3"/>
        <v>2984.0595135746603</v>
      </c>
      <c r="R79" s="20">
        <v>3948</v>
      </c>
      <c r="S79" s="42" t="s">
        <v>449</v>
      </c>
      <c r="T79" s="41"/>
      <c r="U79" s="31">
        <f t="shared" si="4"/>
        <v>963.94048642533971</v>
      </c>
      <c r="V79" s="32">
        <f t="shared" si="5"/>
        <v>22.336941588525999</v>
      </c>
      <c r="W79" s="32">
        <f t="shared" si="5"/>
        <v>58.960215688829457</v>
      </c>
      <c r="X79" s="32">
        <f t="shared" si="5"/>
        <v>111.86129028577207</v>
      </c>
    </row>
    <row r="80" spans="1:25" ht="12.75" customHeight="1">
      <c r="A80" s="80">
        <v>66</v>
      </c>
      <c r="B80" s="89" t="s">
        <v>246</v>
      </c>
      <c r="C80" s="80" t="s">
        <v>452</v>
      </c>
      <c r="D80" s="80" t="s">
        <v>80</v>
      </c>
      <c r="E80" s="80" t="s">
        <v>70</v>
      </c>
      <c r="F80" s="80" t="s">
        <v>59</v>
      </c>
      <c r="G80" s="80" t="s">
        <v>59</v>
      </c>
      <c r="H80" s="77">
        <v>690.4</v>
      </c>
      <c r="I80" s="77">
        <v>642.20000000000005</v>
      </c>
      <c r="J80" s="77">
        <v>477.8</v>
      </c>
      <c r="K80" s="2">
        <v>31</v>
      </c>
      <c r="L80" s="77">
        <v>2075262.96</v>
      </c>
      <c r="M80" s="77">
        <v>58608.27</v>
      </c>
      <c r="N80" s="77">
        <v>22203.599999999999</v>
      </c>
      <c r="O80" s="77">
        <v>11703.15</v>
      </c>
      <c r="P80" s="77">
        <v>1982747.94</v>
      </c>
      <c r="Q80" s="77">
        <f t="shared" ref="Q80:Q137" si="6">L80/I80</f>
        <v>3231.4901276860787</v>
      </c>
      <c r="R80" s="20">
        <v>3948</v>
      </c>
      <c r="S80" s="42" t="s">
        <v>449</v>
      </c>
      <c r="T80" s="41"/>
      <c r="U80" s="31">
        <f t="shared" ref="U80:U143" si="7">R80-Q80</f>
        <v>716.50987231392128</v>
      </c>
      <c r="V80" s="32">
        <f t="shared" si="5"/>
        <v>22.336941588525999</v>
      </c>
      <c r="W80" s="32">
        <f t="shared" si="5"/>
        <v>58.960215688829457</v>
      </c>
      <c r="X80" s="32">
        <f t="shared" si="5"/>
        <v>111.86129028577207</v>
      </c>
    </row>
    <row r="81" spans="1:25" ht="12.75" customHeight="1">
      <c r="A81" s="80">
        <v>67</v>
      </c>
      <c r="B81" s="89" t="s">
        <v>247</v>
      </c>
      <c r="C81" s="80" t="s">
        <v>111</v>
      </c>
      <c r="D81" s="80"/>
      <c r="E81" s="80" t="s">
        <v>73</v>
      </c>
      <c r="F81" s="80" t="s">
        <v>62</v>
      </c>
      <c r="G81" s="80" t="s">
        <v>61</v>
      </c>
      <c r="H81" s="77">
        <v>3600</v>
      </c>
      <c r="I81" s="77">
        <v>3328</v>
      </c>
      <c r="J81" s="77">
        <v>3097</v>
      </c>
      <c r="K81" s="2">
        <v>140</v>
      </c>
      <c r="L81" s="77">
        <v>2630342.0499999998</v>
      </c>
      <c r="M81" s="77">
        <v>117165.89</v>
      </c>
      <c r="N81" s="77">
        <v>44388.03</v>
      </c>
      <c r="O81" s="77">
        <v>23396.19</v>
      </c>
      <c r="P81" s="77">
        <v>2445391.94</v>
      </c>
      <c r="Q81" s="77">
        <f t="shared" si="6"/>
        <v>790.36720252403836</v>
      </c>
      <c r="R81" s="20">
        <v>4180</v>
      </c>
      <c r="S81" s="42" t="s">
        <v>508</v>
      </c>
      <c r="T81" s="41"/>
      <c r="U81" s="31">
        <f t="shared" si="7"/>
        <v>3389.6327974759615</v>
      </c>
      <c r="V81" s="32">
        <f t="shared" si="5"/>
        <v>22.336941588525999</v>
      </c>
      <c r="W81" s="32">
        <f t="shared" si="5"/>
        <v>58.960215688829457</v>
      </c>
      <c r="X81" s="32">
        <f t="shared" si="5"/>
        <v>111.86129028577207</v>
      </c>
    </row>
    <row r="82" spans="1:25" ht="12.75" customHeight="1">
      <c r="A82" s="80">
        <v>68</v>
      </c>
      <c r="B82" s="89" t="s">
        <v>248</v>
      </c>
      <c r="C82" s="80" t="s">
        <v>82</v>
      </c>
      <c r="D82" s="80"/>
      <c r="E82" s="80" t="s">
        <v>70</v>
      </c>
      <c r="F82" s="80" t="s">
        <v>60</v>
      </c>
      <c r="G82" s="80" t="s">
        <v>61</v>
      </c>
      <c r="H82" s="77">
        <v>2018.7</v>
      </c>
      <c r="I82" s="77">
        <v>1851.6</v>
      </c>
      <c r="J82" s="77">
        <v>1747.1</v>
      </c>
      <c r="K82" s="2">
        <v>60</v>
      </c>
      <c r="L82" s="77">
        <v>3830764.22</v>
      </c>
      <c r="M82" s="77">
        <v>108211</v>
      </c>
      <c r="N82" s="77">
        <v>40995.49</v>
      </c>
      <c r="O82" s="77">
        <v>21608.04</v>
      </c>
      <c r="P82" s="77">
        <v>3659949.69</v>
      </c>
      <c r="Q82" s="77">
        <f t="shared" si="6"/>
        <v>2068.8940483905812</v>
      </c>
      <c r="R82" s="20">
        <v>3948</v>
      </c>
      <c r="S82" s="42" t="s">
        <v>449</v>
      </c>
      <c r="T82" s="41"/>
      <c r="U82" s="31">
        <f t="shared" si="7"/>
        <v>1879.1059516094188</v>
      </c>
      <c r="V82" s="32">
        <f t="shared" si="5"/>
        <v>22.336941588525999</v>
      </c>
      <c r="W82" s="32">
        <f t="shared" si="5"/>
        <v>58.960215688829457</v>
      </c>
      <c r="X82" s="32">
        <f t="shared" si="5"/>
        <v>111.86129028577207</v>
      </c>
    </row>
    <row r="83" spans="1:25" ht="12.75" customHeight="1">
      <c r="A83" s="80">
        <v>69</v>
      </c>
      <c r="B83" s="89" t="s">
        <v>249</v>
      </c>
      <c r="C83" s="80" t="s">
        <v>78</v>
      </c>
      <c r="D83" s="80"/>
      <c r="E83" s="80" t="s">
        <v>70</v>
      </c>
      <c r="F83" s="80" t="s">
        <v>59</v>
      </c>
      <c r="G83" s="80" t="s">
        <v>59</v>
      </c>
      <c r="H83" s="77">
        <v>796.6</v>
      </c>
      <c r="I83" s="77">
        <v>721.3</v>
      </c>
      <c r="J83" s="77">
        <v>323.31</v>
      </c>
      <c r="K83" s="2">
        <v>37</v>
      </c>
      <c r="L83" s="77">
        <v>2440284.5099999998</v>
      </c>
      <c r="M83" s="77">
        <v>68978.12</v>
      </c>
      <c r="N83" s="77">
        <v>26132.2</v>
      </c>
      <c r="O83" s="77">
        <v>13773.85</v>
      </c>
      <c r="P83" s="77">
        <v>2331400.34</v>
      </c>
      <c r="Q83" s="77">
        <f t="shared" si="6"/>
        <v>3383.1755302925271</v>
      </c>
      <c r="R83" s="20">
        <v>3948</v>
      </c>
      <c r="S83" s="42" t="s">
        <v>449</v>
      </c>
      <c r="T83" s="41"/>
      <c r="U83" s="31">
        <f t="shared" si="7"/>
        <v>564.82446970747287</v>
      </c>
      <c r="V83" s="32">
        <f t="shared" si="5"/>
        <v>22.336941588525999</v>
      </c>
      <c r="W83" s="32">
        <f t="shared" si="5"/>
        <v>58.960215688829457</v>
      </c>
      <c r="X83" s="32">
        <f t="shared" si="5"/>
        <v>111.86129028577207</v>
      </c>
    </row>
    <row r="84" spans="1:25" ht="12.75" customHeight="1">
      <c r="A84" s="80">
        <v>70</v>
      </c>
      <c r="B84" s="89" t="s">
        <v>250</v>
      </c>
      <c r="C84" s="80" t="s">
        <v>76</v>
      </c>
      <c r="D84" s="80"/>
      <c r="E84" s="80" t="s">
        <v>70</v>
      </c>
      <c r="F84" s="80" t="s">
        <v>61</v>
      </c>
      <c r="G84" s="80" t="s">
        <v>60</v>
      </c>
      <c r="H84" s="77">
        <v>2160.3000000000002</v>
      </c>
      <c r="I84" s="77">
        <v>2012.7</v>
      </c>
      <c r="J84" s="77">
        <v>1624.2</v>
      </c>
      <c r="K84" s="2">
        <v>78</v>
      </c>
      <c r="L84" s="77">
        <v>2558237</v>
      </c>
      <c r="M84" s="77">
        <v>72521.38</v>
      </c>
      <c r="N84" s="77">
        <v>27474.560000000001</v>
      </c>
      <c r="O84" s="77">
        <v>14481.38</v>
      </c>
      <c r="P84" s="77">
        <v>2443759.6800000002</v>
      </c>
      <c r="Q84" s="77">
        <f t="shared" si="6"/>
        <v>1271.0473493317434</v>
      </c>
      <c r="R84" s="20">
        <v>3948</v>
      </c>
      <c r="S84" s="42" t="s">
        <v>449</v>
      </c>
      <c r="T84" s="41"/>
      <c r="U84" s="31">
        <f t="shared" si="7"/>
        <v>2676.9526506682569</v>
      </c>
      <c r="V84" s="32">
        <f t="shared" si="5"/>
        <v>22.336941588525999</v>
      </c>
      <c r="W84" s="32">
        <f t="shared" si="5"/>
        <v>58.960215688829457</v>
      </c>
      <c r="X84" s="32">
        <f t="shared" si="5"/>
        <v>111.86129028577207</v>
      </c>
    </row>
    <row r="85" spans="1:25" s="62" customFormat="1" ht="12.75" customHeight="1">
      <c r="A85" s="80">
        <v>71</v>
      </c>
      <c r="B85" s="89" t="s">
        <v>251</v>
      </c>
      <c r="C85" s="80" t="s">
        <v>74</v>
      </c>
      <c r="D85" s="80"/>
      <c r="E85" s="80" t="s">
        <v>70</v>
      </c>
      <c r="F85" s="80" t="s">
        <v>62</v>
      </c>
      <c r="G85" s="80" t="s">
        <v>62</v>
      </c>
      <c r="H85" s="77">
        <v>4854.9799999999996</v>
      </c>
      <c r="I85" s="77">
        <v>4472.78</v>
      </c>
      <c r="J85" s="77">
        <v>4472.78</v>
      </c>
      <c r="K85" s="2">
        <v>208</v>
      </c>
      <c r="L85" s="77">
        <v>4625635.88</v>
      </c>
      <c r="M85" s="77">
        <v>136544.15</v>
      </c>
      <c r="N85" s="77">
        <v>51729.43</v>
      </c>
      <c r="O85" s="77">
        <v>27265.72</v>
      </c>
      <c r="P85" s="77">
        <v>4410096.58</v>
      </c>
      <c r="Q85" s="77">
        <f t="shared" si="6"/>
        <v>1034.1746922495629</v>
      </c>
      <c r="R85" s="20">
        <v>4503.95</v>
      </c>
      <c r="S85" s="42" t="s">
        <v>508</v>
      </c>
      <c r="T85" s="41"/>
      <c r="U85" s="31">
        <f t="shared" si="7"/>
        <v>3469.7753077504367</v>
      </c>
      <c r="V85" s="32">
        <f t="shared" si="5"/>
        <v>22.336941588525999</v>
      </c>
      <c r="W85" s="32">
        <f t="shared" si="5"/>
        <v>58.960215688829457</v>
      </c>
      <c r="X85" s="32">
        <f t="shared" si="5"/>
        <v>111.86129028577207</v>
      </c>
      <c r="Y85" s="30"/>
    </row>
    <row r="86" spans="1:25" s="62" customFormat="1" ht="12.75" customHeight="1">
      <c r="A86" s="80">
        <v>72</v>
      </c>
      <c r="B86" s="89" t="s">
        <v>252</v>
      </c>
      <c r="C86" s="80" t="s">
        <v>104</v>
      </c>
      <c r="D86" s="80"/>
      <c r="E86" s="80" t="s">
        <v>73</v>
      </c>
      <c r="F86" s="80" t="s">
        <v>62</v>
      </c>
      <c r="G86" s="80" t="s">
        <v>63</v>
      </c>
      <c r="H86" s="77">
        <v>4814</v>
      </c>
      <c r="I86" s="77">
        <v>4310</v>
      </c>
      <c r="J86" s="77">
        <v>2664.1</v>
      </c>
      <c r="K86" s="2">
        <v>196</v>
      </c>
      <c r="L86" s="77">
        <v>2994546</v>
      </c>
      <c r="M86" s="77">
        <v>133388.98000000001</v>
      </c>
      <c r="N86" s="77">
        <v>50534.11</v>
      </c>
      <c r="O86" s="77">
        <v>26635.68</v>
      </c>
      <c r="P86" s="77">
        <v>2783987.23</v>
      </c>
      <c r="Q86" s="77">
        <f t="shared" si="6"/>
        <v>694.79025522041763</v>
      </c>
      <c r="R86" s="20">
        <v>4180</v>
      </c>
      <c r="S86" s="42" t="s">
        <v>508</v>
      </c>
      <c r="T86" s="41"/>
      <c r="U86" s="31">
        <f t="shared" si="7"/>
        <v>3485.2097447795823</v>
      </c>
      <c r="V86" s="32">
        <f t="shared" si="5"/>
        <v>22.336941588525999</v>
      </c>
      <c r="W86" s="32">
        <f t="shared" si="5"/>
        <v>58.960215688829457</v>
      </c>
      <c r="X86" s="32">
        <f t="shared" si="5"/>
        <v>111.86129028577207</v>
      </c>
      <c r="Y86" s="30"/>
    </row>
    <row r="87" spans="1:25" ht="12.75" customHeight="1">
      <c r="A87" s="80">
        <v>73</v>
      </c>
      <c r="B87" s="89" t="s">
        <v>253</v>
      </c>
      <c r="C87" s="80" t="s">
        <v>113</v>
      </c>
      <c r="D87" s="80" t="s">
        <v>20</v>
      </c>
      <c r="E87" s="80" t="s">
        <v>70</v>
      </c>
      <c r="F87" s="80" t="s">
        <v>59</v>
      </c>
      <c r="G87" s="80" t="s">
        <v>59</v>
      </c>
      <c r="H87" s="77">
        <v>1106.9000000000001</v>
      </c>
      <c r="I87" s="77">
        <v>721.1</v>
      </c>
      <c r="J87" s="77">
        <v>476.6</v>
      </c>
      <c r="K87" s="2">
        <v>46</v>
      </c>
      <c r="L87" s="77">
        <v>1881221</v>
      </c>
      <c r="M87" s="77">
        <v>54136.57</v>
      </c>
      <c r="N87" s="77">
        <v>20509.509999999998</v>
      </c>
      <c r="O87" s="77">
        <v>10810.23</v>
      </c>
      <c r="P87" s="77">
        <v>1795764.69</v>
      </c>
      <c r="Q87" s="77">
        <f t="shared" si="6"/>
        <v>2608.8212453196506</v>
      </c>
      <c r="R87" s="20">
        <v>3948</v>
      </c>
      <c r="S87" s="42" t="s">
        <v>449</v>
      </c>
      <c r="T87" s="41"/>
      <c r="U87" s="31">
        <f t="shared" si="7"/>
        <v>1339.1787546803494</v>
      </c>
      <c r="V87" s="32">
        <f t="shared" si="5"/>
        <v>22.336941588525999</v>
      </c>
      <c r="W87" s="32">
        <f t="shared" si="5"/>
        <v>58.960215688829457</v>
      </c>
      <c r="X87" s="32">
        <f t="shared" si="5"/>
        <v>111.86129028577207</v>
      </c>
    </row>
    <row r="88" spans="1:25" ht="12.75" customHeight="1">
      <c r="A88" s="80">
        <v>74</v>
      </c>
      <c r="B88" s="89" t="s">
        <v>254</v>
      </c>
      <c r="C88" s="80" t="s">
        <v>106</v>
      </c>
      <c r="D88" s="80"/>
      <c r="E88" s="80" t="s">
        <v>70</v>
      </c>
      <c r="F88" s="80" t="s">
        <v>62</v>
      </c>
      <c r="G88" s="80" t="s">
        <v>61</v>
      </c>
      <c r="H88" s="77">
        <v>4019.1</v>
      </c>
      <c r="I88" s="77">
        <v>3659.1</v>
      </c>
      <c r="J88" s="77">
        <v>3295.8</v>
      </c>
      <c r="K88" s="2">
        <v>109</v>
      </c>
      <c r="L88" s="77">
        <v>2770821.02</v>
      </c>
      <c r="M88" s="77">
        <v>123423.38</v>
      </c>
      <c r="N88" s="77">
        <v>46758.66</v>
      </c>
      <c r="O88" s="77">
        <v>24645.71</v>
      </c>
      <c r="P88" s="77">
        <v>2575993.27</v>
      </c>
      <c r="Q88" s="77">
        <f t="shared" si="6"/>
        <v>757.2411303325955</v>
      </c>
      <c r="R88" s="20">
        <v>4180</v>
      </c>
      <c r="S88" s="42" t="s">
        <v>509</v>
      </c>
      <c r="T88" s="41"/>
      <c r="U88" s="31">
        <f t="shared" si="7"/>
        <v>3422.7588696674047</v>
      </c>
      <c r="V88" s="32">
        <f t="shared" si="5"/>
        <v>22.336941588525999</v>
      </c>
      <c r="W88" s="32">
        <f t="shared" si="5"/>
        <v>58.960215688829457</v>
      </c>
      <c r="X88" s="32">
        <f t="shared" si="5"/>
        <v>111.86129028577207</v>
      </c>
    </row>
    <row r="89" spans="1:25" ht="12.75" customHeight="1">
      <c r="A89" s="80">
        <v>75</v>
      </c>
      <c r="B89" s="89" t="s">
        <v>255</v>
      </c>
      <c r="C89" s="80" t="s">
        <v>119</v>
      </c>
      <c r="D89" s="80"/>
      <c r="E89" s="80" t="s">
        <v>70</v>
      </c>
      <c r="F89" s="80" t="s">
        <v>59</v>
      </c>
      <c r="G89" s="80" t="s">
        <v>58</v>
      </c>
      <c r="H89" s="77">
        <v>446.5</v>
      </c>
      <c r="I89" s="77">
        <v>407.5</v>
      </c>
      <c r="J89" s="77">
        <v>266.10000000000002</v>
      </c>
      <c r="K89" s="2">
        <v>18</v>
      </c>
      <c r="L89" s="77">
        <v>1223357.24</v>
      </c>
      <c r="M89" s="77">
        <v>34486.67</v>
      </c>
      <c r="N89" s="77">
        <v>13065.19</v>
      </c>
      <c r="O89" s="77">
        <v>6886.45</v>
      </c>
      <c r="P89" s="77">
        <v>1168918.93</v>
      </c>
      <c r="Q89" s="77">
        <f t="shared" si="6"/>
        <v>3002.1036564417177</v>
      </c>
      <c r="R89" s="20">
        <v>3948</v>
      </c>
      <c r="S89" s="42" t="s">
        <v>449</v>
      </c>
      <c r="T89" s="41"/>
      <c r="U89" s="31">
        <f t="shared" si="7"/>
        <v>945.8963435582823</v>
      </c>
      <c r="V89" s="32">
        <f t="shared" si="5"/>
        <v>22.336941588525999</v>
      </c>
      <c r="W89" s="32">
        <f t="shared" si="5"/>
        <v>58.960215688829457</v>
      </c>
      <c r="X89" s="32">
        <f t="shared" si="5"/>
        <v>111.86129028577207</v>
      </c>
    </row>
    <row r="90" spans="1:25" ht="12.75" customHeight="1">
      <c r="A90" s="80">
        <v>76</v>
      </c>
      <c r="B90" s="89" t="s">
        <v>256</v>
      </c>
      <c r="C90" s="80" t="s">
        <v>123</v>
      </c>
      <c r="D90" s="80"/>
      <c r="E90" s="80" t="s">
        <v>70</v>
      </c>
      <c r="F90" s="80" t="s">
        <v>61</v>
      </c>
      <c r="G90" s="80" t="s">
        <v>60</v>
      </c>
      <c r="H90" s="77">
        <v>2135.1</v>
      </c>
      <c r="I90" s="77">
        <v>1980.1</v>
      </c>
      <c r="J90" s="77">
        <v>1729.5</v>
      </c>
      <c r="K90" s="2">
        <v>124</v>
      </c>
      <c r="L90" s="77">
        <v>2405117.21</v>
      </c>
      <c r="M90" s="77">
        <v>67639.649999999994</v>
      </c>
      <c r="N90" s="77">
        <v>25625.119999999999</v>
      </c>
      <c r="O90" s="77">
        <v>13506.57</v>
      </c>
      <c r="P90" s="77">
        <v>2298345.87</v>
      </c>
      <c r="Q90" s="77">
        <f t="shared" si="6"/>
        <v>1214.6443159436392</v>
      </c>
      <c r="R90" s="20">
        <v>3948</v>
      </c>
      <c r="S90" s="42" t="s">
        <v>449</v>
      </c>
      <c r="T90" s="41"/>
      <c r="U90" s="31">
        <f t="shared" si="7"/>
        <v>2733.3556840563606</v>
      </c>
      <c r="V90" s="32">
        <f t="shared" si="5"/>
        <v>22.336941588525999</v>
      </c>
      <c r="W90" s="32">
        <f t="shared" si="5"/>
        <v>58.960215688829457</v>
      </c>
      <c r="X90" s="32">
        <f t="shared" si="5"/>
        <v>111.86129028577207</v>
      </c>
    </row>
    <row r="91" spans="1:25" ht="12.75" customHeight="1">
      <c r="A91" s="80">
        <v>77</v>
      </c>
      <c r="B91" s="89" t="s">
        <v>257</v>
      </c>
      <c r="C91" s="80" t="s">
        <v>109</v>
      </c>
      <c r="D91" s="80"/>
      <c r="E91" s="80" t="s">
        <v>70</v>
      </c>
      <c r="F91" s="80" t="s">
        <v>59</v>
      </c>
      <c r="G91" s="80" t="s">
        <v>59</v>
      </c>
      <c r="H91" s="77">
        <v>728.2</v>
      </c>
      <c r="I91" s="77">
        <v>678</v>
      </c>
      <c r="J91" s="77">
        <v>619.29999999999995</v>
      </c>
      <c r="K91" s="2">
        <v>24</v>
      </c>
      <c r="L91" s="77">
        <v>2332234.54</v>
      </c>
      <c r="M91" s="77">
        <v>64494.41</v>
      </c>
      <c r="N91" s="77">
        <v>24433.56</v>
      </c>
      <c r="O91" s="77">
        <v>12878.52</v>
      </c>
      <c r="P91" s="77">
        <v>2230428.0499999998</v>
      </c>
      <c r="Q91" s="77">
        <f t="shared" si="6"/>
        <v>3439.8739528023598</v>
      </c>
      <c r="R91" s="20">
        <v>3948</v>
      </c>
      <c r="S91" s="42" t="s">
        <v>449</v>
      </c>
      <c r="T91" s="41"/>
      <c r="U91" s="31">
        <f t="shared" si="7"/>
        <v>508.12604719764022</v>
      </c>
      <c r="V91" s="32">
        <f t="shared" si="5"/>
        <v>22.336941588525999</v>
      </c>
      <c r="W91" s="32">
        <f t="shared" si="5"/>
        <v>58.960215688829457</v>
      </c>
      <c r="X91" s="32">
        <f t="shared" si="5"/>
        <v>111.86129028577207</v>
      </c>
    </row>
    <row r="92" spans="1:25" ht="12.75" customHeight="1">
      <c r="A92" s="80">
        <v>78</v>
      </c>
      <c r="B92" s="89" t="s">
        <v>258</v>
      </c>
      <c r="C92" s="80" t="s">
        <v>18</v>
      </c>
      <c r="D92" s="80"/>
      <c r="E92" s="80" t="s">
        <v>70</v>
      </c>
      <c r="F92" s="80" t="s">
        <v>62</v>
      </c>
      <c r="G92" s="80" t="s">
        <v>61</v>
      </c>
      <c r="H92" s="77">
        <v>2950</v>
      </c>
      <c r="I92" s="77">
        <v>2620</v>
      </c>
      <c r="J92" s="77">
        <v>2620</v>
      </c>
      <c r="K92" s="2">
        <v>126</v>
      </c>
      <c r="L92" s="77">
        <v>3020610.63</v>
      </c>
      <c r="M92" s="77">
        <v>83521.850000000006</v>
      </c>
      <c r="N92" s="77">
        <v>31642.06</v>
      </c>
      <c r="O92" s="77">
        <v>16678</v>
      </c>
      <c r="P92" s="77">
        <v>2888768.72</v>
      </c>
      <c r="Q92" s="77">
        <f t="shared" si="6"/>
        <v>1152.904820610687</v>
      </c>
      <c r="R92" s="20">
        <v>3948</v>
      </c>
      <c r="S92" s="42" t="s">
        <v>449</v>
      </c>
      <c r="T92" s="41"/>
      <c r="U92" s="31">
        <f t="shared" si="7"/>
        <v>2795.0951793893128</v>
      </c>
      <c r="V92" s="32">
        <f t="shared" si="5"/>
        <v>22.336941588525999</v>
      </c>
      <c r="W92" s="32">
        <f t="shared" si="5"/>
        <v>58.960215688829457</v>
      </c>
      <c r="X92" s="32">
        <f t="shared" si="5"/>
        <v>111.86129028577207</v>
      </c>
    </row>
    <row r="93" spans="1:25" ht="12.75" customHeight="1">
      <c r="A93" s="80">
        <v>79</v>
      </c>
      <c r="B93" s="89" t="s">
        <v>259</v>
      </c>
      <c r="C93" s="80" t="s">
        <v>76</v>
      </c>
      <c r="D93" s="80"/>
      <c r="E93" s="80" t="s">
        <v>70</v>
      </c>
      <c r="F93" s="80" t="s">
        <v>61</v>
      </c>
      <c r="G93" s="80" t="s">
        <v>59</v>
      </c>
      <c r="H93" s="77">
        <v>1389.7</v>
      </c>
      <c r="I93" s="77">
        <v>1291.1099999999999</v>
      </c>
      <c r="J93" s="77">
        <v>1130.71</v>
      </c>
      <c r="K93" s="2">
        <v>73</v>
      </c>
      <c r="L93" s="77">
        <v>1632798</v>
      </c>
      <c r="M93" s="77">
        <v>46227.81</v>
      </c>
      <c r="N93" s="77">
        <v>17513.3</v>
      </c>
      <c r="O93" s="77">
        <v>9230.9699999999993</v>
      </c>
      <c r="P93" s="77">
        <v>1559825.92</v>
      </c>
      <c r="Q93" s="77">
        <f t="shared" si="6"/>
        <v>1264.6466993517206</v>
      </c>
      <c r="R93" s="20">
        <v>3948</v>
      </c>
      <c r="S93" s="42" t="s">
        <v>449</v>
      </c>
      <c r="T93" s="41"/>
      <c r="U93" s="31">
        <f t="shared" si="7"/>
        <v>2683.3533006482794</v>
      </c>
      <c r="V93" s="32">
        <f t="shared" si="5"/>
        <v>22.336941588525999</v>
      </c>
      <c r="W93" s="32">
        <f t="shared" si="5"/>
        <v>58.960215688829457</v>
      </c>
      <c r="X93" s="32">
        <f t="shared" si="5"/>
        <v>111.86129028577207</v>
      </c>
    </row>
    <row r="94" spans="1:25" ht="12.75" customHeight="1">
      <c r="A94" s="80">
        <v>80</v>
      </c>
      <c r="B94" s="89" t="s">
        <v>260</v>
      </c>
      <c r="C94" s="80" t="s">
        <v>76</v>
      </c>
      <c r="D94" s="80"/>
      <c r="E94" s="80" t="s">
        <v>70</v>
      </c>
      <c r="F94" s="80" t="s">
        <v>62</v>
      </c>
      <c r="G94" s="80" t="s">
        <v>61</v>
      </c>
      <c r="H94" s="77">
        <v>3412.3</v>
      </c>
      <c r="I94" s="77">
        <v>3180.8</v>
      </c>
      <c r="J94" s="77">
        <v>2429.6</v>
      </c>
      <c r="K94" s="2">
        <v>170</v>
      </c>
      <c r="L94" s="77">
        <v>3154611</v>
      </c>
      <c r="M94" s="77">
        <v>89330.44</v>
      </c>
      <c r="N94" s="77">
        <v>33842.629999999997</v>
      </c>
      <c r="O94" s="77">
        <v>17837.88</v>
      </c>
      <c r="P94" s="77">
        <v>3013600.05</v>
      </c>
      <c r="Q94" s="77">
        <f t="shared" si="6"/>
        <v>991.76653672032182</v>
      </c>
      <c r="R94" s="20">
        <v>3948</v>
      </c>
      <c r="S94" s="42" t="s">
        <v>449</v>
      </c>
      <c r="T94" s="41"/>
      <c r="U94" s="31">
        <f t="shared" si="7"/>
        <v>2956.2334632796783</v>
      </c>
      <c r="V94" s="32">
        <f t="shared" si="5"/>
        <v>22.336941588525999</v>
      </c>
      <c r="W94" s="32">
        <f t="shared" si="5"/>
        <v>58.960215688829457</v>
      </c>
      <c r="X94" s="32">
        <f t="shared" si="5"/>
        <v>111.86129028577207</v>
      </c>
    </row>
    <row r="95" spans="1:25" ht="12.75" customHeight="1">
      <c r="A95" s="80">
        <v>81</v>
      </c>
      <c r="B95" s="89" t="s">
        <v>261</v>
      </c>
      <c r="C95" s="80">
        <v>1972</v>
      </c>
      <c r="D95" s="80"/>
      <c r="E95" s="80" t="s">
        <v>70</v>
      </c>
      <c r="F95" s="80">
        <v>5</v>
      </c>
      <c r="G95" s="80">
        <v>3</v>
      </c>
      <c r="H95" s="77">
        <v>2567.4</v>
      </c>
      <c r="I95" s="77">
        <v>2356.4</v>
      </c>
      <c r="J95" s="77">
        <v>2356.4</v>
      </c>
      <c r="K95" s="2">
        <v>102</v>
      </c>
      <c r="L95" s="77">
        <v>2354742</v>
      </c>
      <c r="M95" s="77">
        <v>66703.03</v>
      </c>
      <c r="N95" s="77">
        <v>25270.29</v>
      </c>
      <c r="O95" s="77">
        <v>13319.54</v>
      </c>
      <c r="P95" s="77">
        <v>2249449.14</v>
      </c>
      <c r="Q95" s="77">
        <f t="shared" si="6"/>
        <v>999.2963843150568</v>
      </c>
      <c r="R95" s="20">
        <v>3948</v>
      </c>
      <c r="S95" s="42" t="s">
        <v>449</v>
      </c>
      <c r="T95" s="41"/>
      <c r="U95" s="31">
        <f t="shared" si="7"/>
        <v>2948.7036156849431</v>
      </c>
      <c r="V95" s="32">
        <f t="shared" si="5"/>
        <v>22.336941588525999</v>
      </c>
      <c r="W95" s="32">
        <f t="shared" si="5"/>
        <v>58.960215688829457</v>
      </c>
      <c r="X95" s="32">
        <f t="shared" si="5"/>
        <v>111.86129028577207</v>
      </c>
    </row>
    <row r="96" spans="1:25" ht="12.75" customHeight="1">
      <c r="A96" s="80">
        <v>82</v>
      </c>
      <c r="B96" s="89" t="s">
        <v>262</v>
      </c>
      <c r="C96" s="80" t="s">
        <v>452</v>
      </c>
      <c r="D96" s="80"/>
      <c r="E96" s="80" t="s">
        <v>70</v>
      </c>
      <c r="F96" s="80" t="s">
        <v>59</v>
      </c>
      <c r="G96" s="80" t="s">
        <v>60</v>
      </c>
      <c r="H96" s="77">
        <v>998.7</v>
      </c>
      <c r="I96" s="77">
        <v>891</v>
      </c>
      <c r="J96" s="77">
        <v>660.3</v>
      </c>
      <c r="K96" s="2">
        <v>40</v>
      </c>
      <c r="L96" s="77">
        <v>1976253.22</v>
      </c>
      <c r="M96" s="77">
        <v>55908.26</v>
      </c>
      <c r="N96" s="77">
        <v>21180.720000000001</v>
      </c>
      <c r="O96" s="77">
        <v>11164</v>
      </c>
      <c r="P96" s="77">
        <v>1888000.24</v>
      </c>
      <c r="Q96" s="77">
        <f t="shared" si="6"/>
        <v>2218.0170819304153</v>
      </c>
      <c r="R96" s="20">
        <v>3948</v>
      </c>
      <c r="S96" s="42" t="s">
        <v>449</v>
      </c>
      <c r="T96" s="41"/>
      <c r="U96" s="31">
        <f t="shared" si="7"/>
        <v>1729.9829180695847</v>
      </c>
      <c r="V96" s="32">
        <f t="shared" ref="V96:X164" si="8">V$12</f>
        <v>22.336941588525999</v>
      </c>
      <c r="W96" s="32">
        <f t="shared" si="8"/>
        <v>58.960215688829457</v>
      </c>
      <c r="X96" s="32">
        <f t="shared" si="8"/>
        <v>111.86129028577207</v>
      </c>
    </row>
    <row r="97" spans="1:25" ht="12.75" customHeight="1">
      <c r="A97" s="80">
        <v>83</v>
      </c>
      <c r="B97" s="89" t="s">
        <v>263</v>
      </c>
      <c r="C97" s="80" t="s">
        <v>112</v>
      </c>
      <c r="D97" s="80"/>
      <c r="E97" s="80" t="s">
        <v>70</v>
      </c>
      <c r="F97" s="80" t="s">
        <v>59</v>
      </c>
      <c r="G97" s="80" t="s">
        <v>59</v>
      </c>
      <c r="H97" s="77">
        <v>675</v>
      </c>
      <c r="I97" s="77">
        <v>611</v>
      </c>
      <c r="J97" s="77">
        <v>525.79999999999995</v>
      </c>
      <c r="K97" s="2">
        <v>28</v>
      </c>
      <c r="L97" s="77">
        <v>1527948.88</v>
      </c>
      <c r="M97" s="77">
        <v>43191.88</v>
      </c>
      <c r="N97" s="77">
        <v>16363.14</v>
      </c>
      <c r="O97" s="77">
        <v>8624.74</v>
      </c>
      <c r="P97" s="77">
        <v>1459769.12</v>
      </c>
      <c r="Q97" s="77">
        <f t="shared" si="6"/>
        <v>2500.7346644844515</v>
      </c>
      <c r="R97" s="20">
        <v>3948</v>
      </c>
      <c r="S97" s="42" t="s">
        <v>449</v>
      </c>
      <c r="T97" s="41"/>
      <c r="U97" s="31">
        <f t="shared" si="7"/>
        <v>1447.2653355155485</v>
      </c>
      <c r="V97" s="32">
        <f t="shared" si="8"/>
        <v>22.336941588525999</v>
      </c>
      <c r="W97" s="32">
        <f t="shared" si="8"/>
        <v>58.960215688829457</v>
      </c>
      <c r="X97" s="32">
        <f t="shared" si="8"/>
        <v>111.86129028577207</v>
      </c>
    </row>
    <row r="98" spans="1:25" ht="12.75" customHeight="1">
      <c r="A98" s="80">
        <v>84</v>
      </c>
      <c r="B98" s="89" t="s">
        <v>264</v>
      </c>
      <c r="C98" s="80" t="s">
        <v>77</v>
      </c>
      <c r="D98" s="80"/>
      <c r="E98" s="80" t="s">
        <v>70</v>
      </c>
      <c r="F98" s="80" t="s">
        <v>59</v>
      </c>
      <c r="G98" s="80" t="s">
        <v>59</v>
      </c>
      <c r="H98" s="77">
        <v>675</v>
      </c>
      <c r="I98" s="77">
        <v>611</v>
      </c>
      <c r="J98" s="77">
        <v>611</v>
      </c>
      <c r="K98" s="2">
        <v>32</v>
      </c>
      <c r="L98" s="77">
        <v>1863880.96</v>
      </c>
      <c r="M98" s="77">
        <v>52633.120000000003</v>
      </c>
      <c r="N98" s="77">
        <v>19939.939999999999</v>
      </c>
      <c r="O98" s="77">
        <v>10510.01</v>
      </c>
      <c r="P98" s="77">
        <v>1780797.89</v>
      </c>
      <c r="Q98" s="77">
        <f t="shared" si="6"/>
        <v>3050.5416693944353</v>
      </c>
      <c r="R98" s="20">
        <v>3948</v>
      </c>
      <c r="S98" s="42" t="s">
        <v>449</v>
      </c>
      <c r="T98" s="41"/>
      <c r="U98" s="31">
        <f t="shared" si="7"/>
        <v>897.4583306055647</v>
      </c>
      <c r="V98" s="32">
        <f t="shared" si="8"/>
        <v>22.336941588525999</v>
      </c>
      <c r="W98" s="32">
        <f t="shared" si="8"/>
        <v>58.960215688829457</v>
      </c>
      <c r="X98" s="32">
        <f t="shared" si="8"/>
        <v>111.86129028577207</v>
      </c>
    </row>
    <row r="99" spans="1:25" ht="12.75" customHeight="1">
      <c r="A99" s="80">
        <v>85</v>
      </c>
      <c r="B99" s="89" t="s">
        <v>265</v>
      </c>
      <c r="C99" s="80" t="s">
        <v>71</v>
      </c>
      <c r="D99" s="80"/>
      <c r="E99" s="80" t="s">
        <v>70</v>
      </c>
      <c r="F99" s="80" t="s">
        <v>60</v>
      </c>
      <c r="G99" s="80" t="s">
        <v>59</v>
      </c>
      <c r="H99" s="77">
        <v>829.4</v>
      </c>
      <c r="I99" s="77">
        <v>740.6</v>
      </c>
      <c r="J99" s="77">
        <v>740.6</v>
      </c>
      <c r="K99" s="2">
        <v>28</v>
      </c>
      <c r="L99" s="77">
        <v>1866994.49</v>
      </c>
      <c r="M99" s="77">
        <v>84304.56</v>
      </c>
      <c r="N99" s="77">
        <v>31938.59</v>
      </c>
      <c r="O99" s="77">
        <v>16834.3</v>
      </c>
      <c r="P99" s="77">
        <v>1733917.04</v>
      </c>
      <c r="Q99" s="77">
        <f t="shared" si="6"/>
        <v>2520.9215365919522</v>
      </c>
      <c r="R99" s="20">
        <v>4503.95</v>
      </c>
      <c r="S99" s="42" t="s">
        <v>508</v>
      </c>
      <c r="T99" s="41"/>
      <c r="U99" s="31">
        <f t="shared" si="7"/>
        <v>1983.0284634080476</v>
      </c>
      <c r="V99" s="32">
        <f t="shared" si="8"/>
        <v>22.336941588525999</v>
      </c>
      <c r="W99" s="32">
        <f t="shared" si="8"/>
        <v>58.960215688829457</v>
      </c>
      <c r="X99" s="32">
        <f t="shared" si="8"/>
        <v>111.86129028577207</v>
      </c>
    </row>
    <row r="100" spans="1:25" ht="12.75" customHeight="1">
      <c r="A100" s="80">
        <v>86</v>
      </c>
      <c r="B100" s="89" t="s">
        <v>266</v>
      </c>
      <c r="C100" s="80" t="s">
        <v>452</v>
      </c>
      <c r="D100" s="80"/>
      <c r="E100" s="80" t="s">
        <v>70</v>
      </c>
      <c r="F100" s="80" t="s">
        <v>59</v>
      </c>
      <c r="G100" s="80" t="s">
        <v>59</v>
      </c>
      <c r="H100" s="77">
        <v>762.6</v>
      </c>
      <c r="I100" s="77">
        <v>698</v>
      </c>
      <c r="J100" s="77">
        <v>563</v>
      </c>
      <c r="K100" s="2">
        <v>45</v>
      </c>
      <c r="L100" s="77">
        <v>2068630.68</v>
      </c>
      <c r="M100" s="77">
        <v>92333.37</v>
      </c>
      <c r="N100" s="77">
        <v>34980.28</v>
      </c>
      <c r="O100" s="77">
        <v>18437.53</v>
      </c>
      <c r="P100" s="77">
        <v>1922879.5</v>
      </c>
      <c r="Q100" s="77">
        <f>L100/I100</f>
        <v>2963.6542693409742</v>
      </c>
      <c r="R100" s="20">
        <v>3948</v>
      </c>
      <c r="S100" s="42" t="s">
        <v>449</v>
      </c>
      <c r="T100" s="41"/>
      <c r="U100" s="31">
        <f t="shared" si="7"/>
        <v>984.34573065902578</v>
      </c>
      <c r="V100" s="32">
        <f t="shared" si="8"/>
        <v>22.336941588525999</v>
      </c>
      <c r="W100" s="32">
        <f t="shared" si="8"/>
        <v>58.960215688829457</v>
      </c>
      <c r="X100" s="32">
        <f t="shared" si="8"/>
        <v>111.86129028577207</v>
      </c>
    </row>
    <row r="101" spans="1:25" ht="12.75" customHeight="1">
      <c r="A101" s="80">
        <v>87</v>
      </c>
      <c r="B101" s="89" t="s">
        <v>492</v>
      </c>
      <c r="C101" s="80" t="s">
        <v>78</v>
      </c>
      <c r="D101" s="80"/>
      <c r="E101" s="80" t="s">
        <v>70</v>
      </c>
      <c r="F101" s="80" t="s">
        <v>59</v>
      </c>
      <c r="G101" s="80" t="s">
        <v>59</v>
      </c>
      <c r="H101" s="77">
        <v>791.6</v>
      </c>
      <c r="I101" s="77">
        <v>721</v>
      </c>
      <c r="J101" s="77">
        <v>552.6</v>
      </c>
      <c r="K101" s="2">
        <v>47</v>
      </c>
      <c r="L101" s="77">
        <v>1997071.15</v>
      </c>
      <c r="M101" s="77">
        <v>94008.82</v>
      </c>
      <c r="N101" s="77">
        <v>35615.019999999997</v>
      </c>
      <c r="O101" s="77">
        <v>18772.080000000002</v>
      </c>
      <c r="P101" s="77">
        <v>1848675.23</v>
      </c>
      <c r="Q101" s="77">
        <f>L101/I101</f>
        <v>2769.8628987517336</v>
      </c>
      <c r="R101" s="20">
        <v>4503.95</v>
      </c>
      <c r="S101" s="42" t="s">
        <v>508</v>
      </c>
      <c r="T101" s="41"/>
      <c r="U101" s="31">
        <f t="shared" si="7"/>
        <v>1734.0871012482662</v>
      </c>
      <c r="V101" s="32">
        <f t="shared" si="8"/>
        <v>22.336941588525999</v>
      </c>
      <c r="W101" s="32">
        <f t="shared" si="8"/>
        <v>58.960215688829457</v>
      </c>
      <c r="X101" s="32">
        <f t="shared" si="8"/>
        <v>111.86129028577207</v>
      </c>
    </row>
    <row r="102" spans="1:25" ht="12.75" customHeight="1">
      <c r="A102" s="80">
        <v>88</v>
      </c>
      <c r="B102" s="89" t="s">
        <v>493</v>
      </c>
      <c r="C102" s="80" t="s">
        <v>78</v>
      </c>
      <c r="D102" s="80"/>
      <c r="E102" s="80" t="s">
        <v>70</v>
      </c>
      <c r="F102" s="80" t="s">
        <v>59</v>
      </c>
      <c r="G102" s="80" t="s">
        <v>59</v>
      </c>
      <c r="H102" s="77">
        <v>772.6</v>
      </c>
      <c r="I102" s="77">
        <v>702</v>
      </c>
      <c r="J102" s="77">
        <v>558.9</v>
      </c>
      <c r="K102" s="2">
        <v>28</v>
      </c>
      <c r="L102" s="77">
        <v>1937537.07</v>
      </c>
      <c r="M102" s="77">
        <v>91677.48</v>
      </c>
      <c r="N102" s="77">
        <v>34731.800000000003</v>
      </c>
      <c r="O102" s="77">
        <v>18306.560000000001</v>
      </c>
      <c r="P102" s="77">
        <v>1792821.23</v>
      </c>
      <c r="Q102" s="77">
        <f>L102/I102</f>
        <v>2760.0243162393162</v>
      </c>
      <c r="R102" s="20">
        <v>4503.95</v>
      </c>
      <c r="S102" s="42" t="s">
        <v>510</v>
      </c>
      <c r="T102" s="41"/>
      <c r="U102" s="31">
        <f t="shared" si="7"/>
        <v>1743.9256837606836</v>
      </c>
      <c r="V102" s="32">
        <f t="shared" si="8"/>
        <v>22.336941588525999</v>
      </c>
      <c r="W102" s="32">
        <f t="shared" si="8"/>
        <v>58.960215688829457</v>
      </c>
      <c r="X102" s="32">
        <f t="shared" si="8"/>
        <v>111.86129028577207</v>
      </c>
    </row>
    <row r="103" spans="1:25" s="62" customFormat="1" ht="12.75" customHeight="1">
      <c r="A103" s="80">
        <v>89</v>
      </c>
      <c r="B103" s="89" t="s">
        <v>267</v>
      </c>
      <c r="C103" s="80" t="s">
        <v>123</v>
      </c>
      <c r="D103" s="80"/>
      <c r="E103" s="80" t="s">
        <v>70</v>
      </c>
      <c r="F103" s="80" t="s">
        <v>60</v>
      </c>
      <c r="G103" s="80" t="s">
        <v>60</v>
      </c>
      <c r="H103" s="77">
        <v>1583.8</v>
      </c>
      <c r="I103" s="77">
        <v>1474</v>
      </c>
      <c r="J103" s="77">
        <v>1257</v>
      </c>
      <c r="K103" s="2">
        <v>78</v>
      </c>
      <c r="L103" s="77">
        <v>2633357.25</v>
      </c>
      <c r="M103" s="77">
        <v>120317.84</v>
      </c>
      <c r="N103" s="77">
        <v>45582.13</v>
      </c>
      <c r="O103" s="77">
        <v>24025.55</v>
      </c>
      <c r="P103" s="77">
        <v>2443431.73</v>
      </c>
      <c r="Q103" s="77">
        <f t="shared" si="6"/>
        <v>1786.5381614654002</v>
      </c>
      <c r="R103" s="20">
        <v>3948</v>
      </c>
      <c r="S103" s="42" t="s">
        <v>449</v>
      </c>
      <c r="T103" s="41"/>
      <c r="U103" s="31">
        <f t="shared" si="7"/>
        <v>2161.4618385345998</v>
      </c>
      <c r="V103" s="32">
        <f t="shared" si="8"/>
        <v>22.336941588525999</v>
      </c>
      <c r="W103" s="32">
        <f t="shared" si="8"/>
        <v>58.960215688829457</v>
      </c>
      <c r="X103" s="32">
        <f t="shared" si="8"/>
        <v>111.86129028577207</v>
      </c>
      <c r="Y103" s="30"/>
    </row>
    <row r="104" spans="1:25" ht="12.75" customHeight="1">
      <c r="A104" s="80">
        <v>90</v>
      </c>
      <c r="B104" s="89" t="s">
        <v>268</v>
      </c>
      <c r="C104" s="80" t="s">
        <v>452</v>
      </c>
      <c r="D104" s="80"/>
      <c r="E104" s="80" t="s">
        <v>70</v>
      </c>
      <c r="F104" s="80" t="s">
        <v>59</v>
      </c>
      <c r="G104" s="80" t="s">
        <v>60</v>
      </c>
      <c r="H104" s="77">
        <v>986.7</v>
      </c>
      <c r="I104" s="77">
        <v>879</v>
      </c>
      <c r="J104" s="77">
        <v>672</v>
      </c>
      <c r="K104" s="2">
        <v>41</v>
      </c>
      <c r="L104" s="77">
        <v>2500462.2999999998</v>
      </c>
      <c r="M104" s="77">
        <v>69266.81</v>
      </c>
      <c r="N104" s="77">
        <v>26241.57</v>
      </c>
      <c r="O104" s="77">
        <v>13831.49</v>
      </c>
      <c r="P104" s="77">
        <v>2391122.4300000002</v>
      </c>
      <c r="Q104" s="77">
        <f t="shared" ref="Q104:Q109" si="9">L104/I104</f>
        <v>2844.6670079635946</v>
      </c>
      <c r="R104" s="20">
        <v>3948</v>
      </c>
      <c r="S104" s="42" t="s">
        <v>449</v>
      </c>
      <c r="T104" s="41"/>
      <c r="U104" s="31">
        <f t="shared" si="7"/>
        <v>1103.3329920364054</v>
      </c>
      <c r="V104" s="32">
        <f t="shared" si="8"/>
        <v>22.336941588525999</v>
      </c>
      <c r="W104" s="32">
        <f t="shared" si="8"/>
        <v>58.960215688829457</v>
      </c>
      <c r="X104" s="32">
        <f t="shared" si="8"/>
        <v>111.86129028577207</v>
      </c>
    </row>
    <row r="105" spans="1:25" ht="12.75" customHeight="1">
      <c r="A105" s="80">
        <v>91</v>
      </c>
      <c r="B105" s="89" t="s">
        <v>494</v>
      </c>
      <c r="C105" s="80" t="s">
        <v>108</v>
      </c>
      <c r="D105" s="80"/>
      <c r="E105" s="80" t="s">
        <v>70</v>
      </c>
      <c r="F105" s="80" t="s">
        <v>60</v>
      </c>
      <c r="G105" s="80" t="s">
        <v>59</v>
      </c>
      <c r="H105" s="77">
        <v>1001.5</v>
      </c>
      <c r="I105" s="77">
        <v>916.9</v>
      </c>
      <c r="J105" s="77">
        <v>855</v>
      </c>
      <c r="K105" s="2">
        <v>40</v>
      </c>
      <c r="L105" s="77">
        <v>1913641.76</v>
      </c>
      <c r="M105" s="77">
        <v>56439.07</v>
      </c>
      <c r="N105" s="77">
        <v>21381.81</v>
      </c>
      <c r="O105" s="77">
        <v>11270</v>
      </c>
      <c r="P105" s="77">
        <v>1824550.88</v>
      </c>
      <c r="Q105" s="77">
        <f t="shared" si="9"/>
        <v>2087.0779365252483</v>
      </c>
      <c r="R105" s="20">
        <v>4503.95</v>
      </c>
      <c r="S105" s="42" t="s">
        <v>510</v>
      </c>
      <c r="T105" s="41"/>
      <c r="U105" s="31">
        <f t="shared" si="7"/>
        <v>2416.8720634747515</v>
      </c>
      <c r="V105" s="32">
        <f t="shared" si="8"/>
        <v>22.336941588525999</v>
      </c>
      <c r="W105" s="32">
        <f t="shared" si="8"/>
        <v>58.960215688829457</v>
      </c>
      <c r="X105" s="32">
        <f t="shared" si="8"/>
        <v>111.86129028577207</v>
      </c>
    </row>
    <row r="106" spans="1:25" ht="12.75" customHeight="1">
      <c r="A106" s="80">
        <v>92</v>
      </c>
      <c r="B106" s="89" t="s">
        <v>495</v>
      </c>
      <c r="C106" s="80" t="s">
        <v>109</v>
      </c>
      <c r="D106" s="80"/>
      <c r="E106" s="80" t="s">
        <v>70</v>
      </c>
      <c r="F106" s="80" t="s">
        <v>59</v>
      </c>
      <c r="G106" s="80" t="s">
        <v>59</v>
      </c>
      <c r="H106" s="77">
        <v>790.6</v>
      </c>
      <c r="I106" s="77">
        <v>720</v>
      </c>
      <c r="J106" s="77">
        <v>659.6</v>
      </c>
      <c r="K106" s="2">
        <v>20</v>
      </c>
      <c r="L106" s="77">
        <v>2234566.4500000002</v>
      </c>
      <c r="M106" s="77">
        <v>65904.09</v>
      </c>
      <c r="N106" s="77">
        <v>24967.61</v>
      </c>
      <c r="O106" s="77">
        <v>13160.01</v>
      </c>
      <c r="P106" s="77">
        <v>2130534.7400000002</v>
      </c>
      <c r="Q106" s="77">
        <f t="shared" si="9"/>
        <v>3103.564513888889</v>
      </c>
      <c r="R106" s="20">
        <v>4503.95</v>
      </c>
      <c r="S106" s="42" t="s">
        <v>508</v>
      </c>
      <c r="T106" s="41"/>
      <c r="U106" s="31">
        <f t="shared" si="7"/>
        <v>1400.3854861111108</v>
      </c>
      <c r="V106" s="32">
        <f t="shared" si="8"/>
        <v>22.336941588525999</v>
      </c>
      <c r="W106" s="32">
        <f t="shared" si="8"/>
        <v>58.960215688829457</v>
      </c>
      <c r="X106" s="32">
        <f t="shared" si="8"/>
        <v>111.86129028577207</v>
      </c>
    </row>
    <row r="107" spans="1:25" ht="12.75" customHeight="1">
      <c r="A107" s="80">
        <v>93</v>
      </c>
      <c r="B107" s="89" t="s">
        <v>496</v>
      </c>
      <c r="C107" s="80" t="s">
        <v>83</v>
      </c>
      <c r="D107" s="80"/>
      <c r="E107" s="80" t="s">
        <v>70</v>
      </c>
      <c r="F107" s="80" t="s">
        <v>61</v>
      </c>
      <c r="G107" s="80" t="s">
        <v>60</v>
      </c>
      <c r="H107" s="77">
        <v>2006.4</v>
      </c>
      <c r="I107" s="77">
        <v>1862.4</v>
      </c>
      <c r="J107" s="77">
        <v>1660.3</v>
      </c>
      <c r="K107" s="2">
        <v>97</v>
      </c>
      <c r="L107" s="77">
        <f>ROUND(SUM(M107:P107),2)</f>
        <v>2290996.2799999998</v>
      </c>
      <c r="M107" s="77">
        <v>102380.58</v>
      </c>
      <c r="N107" s="77">
        <v>38786.639999999999</v>
      </c>
      <c r="O107" s="77">
        <v>20443.8</v>
      </c>
      <c r="P107" s="77">
        <v>2129385.2599999998</v>
      </c>
      <c r="Q107" s="77">
        <f t="shared" si="9"/>
        <v>1230.1311640893468</v>
      </c>
      <c r="R107" s="20">
        <v>4503.95</v>
      </c>
      <c r="S107" s="42" t="s">
        <v>510</v>
      </c>
      <c r="T107" s="41"/>
      <c r="U107" s="31">
        <f t="shared" si="7"/>
        <v>3273.818835910653</v>
      </c>
      <c r="V107" s="32">
        <f t="shared" si="8"/>
        <v>22.336941588525999</v>
      </c>
      <c r="W107" s="32">
        <f t="shared" si="8"/>
        <v>58.960215688829457</v>
      </c>
      <c r="X107" s="32">
        <f t="shared" si="8"/>
        <v>111.86129028577207</v>
      </c>
    </row>
    <row r="108" spans="1:25" ht="12.75" customHeight="1">
      <c r="A108" s="80">
        <v>94</v>
      </c>
      <c r="B108" s="89" t="s">
        <v>269</v>
      </c>
      <c r="C108" s="80" t="s">
        <v>123</v>
      </c>
      <c r="D108" s="80" t="s">
        <v>116</v>
      </c>
      <c r="E108" s="80" t="s">
        <v>73</v>
      </c>
      <c r="F108" s="80" t="s">
        <v>62</v>
      </c>
      <c r="G108" s="80" t="s">
        <v>61</v>
      </c>
      <c r="H108" s="77">
        <v>3980.3</v>
      </c>
      <c r="I108" s="77">
        <v>3694.3</v>
      </c>
      <c r="J108" s="77">
        <v>3318.5</v>
      </c>
      <c r="K108" s="2">
        <v>158</v>
      </c>
      <c r="L108" s="77">
        <v>1936852.1</v>
      </c>
      <c r="M108" s="77">
        <v>55763.08</v>
      </c>
      <c r="N108" s="77">
        <v>21125.71</v>
      </c>
      <c r="O108" s="77">
        <v>11135.01</v>
      </c>
      <c r="P108" s="77">
        <v>1848828.3</v>
      </c>
      <c r="Q108" s="77">
        <f t="shared" si="9"/>
        <v>524.28121700998838</v>
      </c>
      <c r="R108" s="20">
        <v>2322</v>
      </c>
      <c r="S108" s="42" t="s">
        <v>449</v>
      </c>
      <c r="T108" s="41"/>
      <c r="U108" s="31">
        <f t="shared" si="7"/>
        <v>1797.7187829900117</v>
      </c>
      <c r="V108" s="32">
        <f t="shared" si="8"/>
        <v>22.336941588525999</v>
      </c>
      <c r="W108" s="32">
        <f t="shared" si="8"/>
        <v>58.960215688829457</v>
      </c>
      <c r="X108" s="32">
        <f t="shared" si="8"/>
        <v>111.86129028577207</v>
      </c>
    </row>
    <row r="109" spans="1:25" s="62" customFormat="1" ht="12.75" customHeight="1">
      <c r="A109" s="80">
        <v>95</v>
      </c>
      <c r="B109" s="89" t="s">
        <v>270</v>
      </c>
      <c r="C109" s="80" t="s">
        <v>74</v>
      </c>
      <c r="D109" s="80"/>
      <c r="E109" s="80" t="s">
        <v>70</v>
      </c>
      <c r="F109" s="80" t="s">
        <v>61</v>
      </c>
      <c r="G109" s="80" t="s">
        <v>59</v>
      </c>
      <c r="H109" s="77">
        <v>1513.1</v>
      </c>
      <c r="I109" s="77">
        <v>1341</v>
      </c>
      <c r="J109" s="77">
        <v>1063.5</v>
      </c>
      <c r="K109" s="2">
        <v>64</v>
      </c>
      <c r="L109" s="77">
        <v>2055442.24</v>
      </c>
      <c r="M109" s="77">
        <v>91557.56</v>
      </c>
      <c r="N109" s="77">
        <v>34686.370000000003</v>
      </c>
      <c r="O109" s="77">
        <v>18282.61</v>
      </c>
      <c r="P109" s="77">
        <v>1910915.6999999997</v>
      </c>
      <c r="Q109" s="77">
        <f t="shared" si="9"/>
        <v>1532.7682624906786</v>
      </c>
      <c r="R109" s="20">
        <v>4503.95</v>
      </c>
      <c r="S109" s="42" t="s">
        <v>508</v>
      </c>
      <c r="T109" s="41"/>
      <c r="U109" s="31">
        <f t="shared" si="7"/>
        <v>2971.1817375093215</v>
      </c>
      <c r="V109" s="32">
        <f t="shared" si="8"/>
        <v>22.336941588525999</v>
      </c>
      <c r="W109" s="32">
        <f t="shared" si="8"/>
        <v>58.960215688829457</v>
      </c>
      <c r="X109" s="32">
        <f t="shared" si="8"/>
        <v>111.86129028577207</v>
      </c>
      <c r="Y109" s="30"/>
    </row>
    <row r="110" spans="1:25" ht="12.75" customHeight="1">
      <c r="A110" s="80">
        <v>96</v>
      </c>
      <c r="B110" s="89" t="s">
        <v>271</v>
      </c>
      <c r="C110" s="80" t="s">
        <v>452</v>
      </c>
      <c r="D110" s="80"/>
      <c r="E110" s="80" t="s">
        <v>70</v>
      </c>
      <c r="F110" s="80" t="s">
        <v>59</v>
      </c>
      <c r="G110" s="80" t="s">
        <v>58</v>
      </c>
      <c r="H110" s="77">
        <v>445.4</v>
      </c>
      <c r="I110" s="77">
        <v>406.8</v>
      </c>
      <c r="J110" s="77">
        <v>359.11</v>
      </c>
      <c r="K110" s="2">
        <v>15</v>
      </c>
      <c r="L110" s="77">
        <v>1105040.68</v>
      </c>
      <c r="M110" s="77">
        <v>30606.01</v>
      </c>
      <c r="N110" s="77">
        <v>11595.02</v>
      </c>
      <c r="O110" s="77">
        <v>6111.54</v>
      </c>
      <c r="P110" s="77">
        <v>1056728.1100000001</v>
      </c>
      <c r="Q110" s="77">
        <f t="shared" si="6"/>
        <v>2716.4225172074725</v>
      </c>
      <c r="R110" s="20">
        <v>3948</v>
      </c>
      <c r="S110" s="42" t="s">
        <v>449</v>
      </c>
      <c r="T110" s="41"/>
      <c r="U110" s="31">
        <f t="shared" si="7"/>
        <v>1231.5774827925275</v>
      </c>
      <c r="V110" s="32">
        <f t="shared" si="8"/>
        <v>22.336941588525999</v>
      </c>
      <c r="W110" s="32">
        <f t="shared" si="8"/>
        <v>58.960215688829457</v>
      </c>
      <c r="X110" s="32">
        <f t="shared" si="8"/>
        <v>111.86129028577207</v>
      </c>
    </row>
    <row r="111" spans="1:25" s="62" customFormat="1" ht="12.75" customHeight="1">
      <c r="A111" s="80">
        <v>97</v>
      </c>
      <c r="B111" s="89" t="s">
        <v>272</v>
      </c>
      <c r="C111" s="80" t="s">
        <v>76</v>
      </c>
      <c r="D111" s="80" t="s">
        <v>110</v>
      </c>
      <c r="E111" s="80" t="s">
        <v>73</v>
      </c>
      <c r="F111" s="80" t="s">
        <v>62</v>
      </c>
      <c r="G111" s="80" t="s">
        <v>61</v>
      </c>
      <c r="H111" s="77">
        <v>3973.9</v>
      </c>
      <c r="I111" s="77">
        <v>3687.9</v>
      </c>
      <c r="J111" s="77">
        <v>3257.6</v>
      </c>
      <c r="K111" s="2">
        <v>156</v>
      </c>
      <c r="L111" s="77">
        <v>2321819.13</v>
      </c>
      <c r="M111" s="77">
        <v>103423.05</v>
      </c>
      <c r="N111" s="77">
        <v>39181.58</v>
      </c>
      <c r="O111" s="77">
        <v>20651.96</v>
      </c>
      <c r="P111" s="77">
        <v>2158562.54</v>
      </c>
      <c r="Q111" s="77">
        <f t="shared" si="6"/>
        <v>629.57757260229391</v>
      </c>
      <c r="R111" s="20">
        <v>4180</v>
      </c>
      <c r="S111" s="42" t="s">
        <v>510</v>
      </c>
      <c r="T111" s="41"/>
      <c r="U111" s="31">
        <f t="shared" si="7"/>
        <v>3550.4224273977061</v>
      </c>
      <c r="V111" s="32">
        <f t="shared" si="8"/>
        <v>22.336941588525999</v>
      </c>
      <c r="W111" s="32">
        <f t="shared" si="8"/>
        <v>58.960215688829457</v>
      </c>
      <c r="X111" s="32">
        <f t="shared" si="8"/>
        <v>111.86129028577207</v>
      </c>
      <c r="Y111" s="30"/>
    </row>
    <row r="112" spans="1:25" s="62" customFormat="1" ht="12.75" customHeight="1">
      <c r="A112" s="80">
        <v>98</v>
      </c>
      <c r="B112" s="89" t="s">
        <v>273</v>
      </c>
      <c r="C112" s="80" t="s">
        <v>118</v>
      </c>
      <c r="D112" s="80"/>
      <c r="E112" s="80" t="s">
        <v>70</v>
      </c>
      <c r="F112" s="80" t="s">
        <v>62</v>
      </c>
      <c r="G112" s="80" t="s">
        <v>59</v>
      </c>
      <c r="H112" s="77">
        <v>1596.4</v>
      </c>
      <c r="I112" s="77">
        <v>1410.4</v>
      </c>
      <c r="J112" s="77">
        <v>1172.2</v>
      </c>
      <c r="K112" s="2">
        <v>64</v>
      </c>
      <c r="L112" s="77">
        <v>760705.66</v>
      </c>
      <c r="M112" s="77">
        <v>21720.71</v>
      </c>
      <c r="N112" s="77">
        <v>8228.84</v>
      </c>
      <c r="O112" s="77">
        <v>4337.29</v>
      </c>
      <c r="P112" s="77">
        <v>726418.82</v>
      </c>
      <c r="Q112" s="77">
        <f t="shared" si="6"/>
        <v>539.35455190017012</v>
      </c>
      <c r="R112" s="20">
        <v>4180</v>
      </c>
      <c r="S112" s="42" t="s">
        <v>510</v>
      </c>
      <c r="T112" s="41"/>
      <c r="U112" s="31">
        <f t="shared" si="7"/>
        <v>3640.64544809983</v>
      </c>
      <c r="V112" s="32">
        <f t="shared" si="8"/>
        <v>22.336941588525999</v>
      </c>
      <c r="W112" s="32">
        <f t="shared" si="8"/>
        <v>58.960215688829457</v>
      </c>
      <c r="X112" s="32">
        <f t="shared" si="8"/>
        <v>111.86129028577207</v>
      </c>
      <c r="Y112" s="30"/>
    </row>
    <row r="113" spans="1:25" ht="12.75">
      <c r="A113" s="80">
        <v>99</v>
      </c>
      <c r="B113" s="89" t="s">
        <v>274</v>
      </c>
      <c r="C113" s="80" t="s">
        <v>275</v>
      </c>
      <c r="D113" s="80"/>
      <c r="E113" s="80" t="s">
        <v>70</v>
      </c>
      <c r="F113" s="80" t="s">
        <v>61</v>
      </c>
      <c r="G113" s="80" t="s">
        <v>59</v>
      </c>
      <c r="H113" s="77">
        <v>1130.5999999999999</v>
      </c>
      <c r="I113" s="77">
        <v>1016.2</v>
      </c>
      <c r="J113" s="77">
        <v>960.1</v>
      </c>
      <c r="K113" s="2">
        <v>41</v>
      </c>
      <c r="L113" s="77">
        <v>1710920.3</v>
      </c>
      <c r="M113" s="77">
        <v>50512.55</v>
      </c>
      <c r="N113" s="77">
        <v>19136.560000000001</v>
      </c>
      <c r="O113" s="77">
        <v>10086.56</v>
      </c>
      <c r="P113" s="77">
        <v>1631184.63</v>
      </c>
      <c r="Q113" s="77">
        <f t="shared" si="6"/>
        <v>1683.6452469986223</v>
      </c>
      <c r="R113" s="20">
        <v>3948</v>
      </c>
      <c r="S113" s="42" t="s">
        <v>449</v>
      </c>
      <c r="T113" s="41"/>
      <c r="U113" s="31">
        <f t="shared" si="7"/>
        <v>2264.3547530013775</v>
      </c>
      <c r="V113" s="32">
        <f t="shared" si="8"/>
        <v>22.336941588525999</v>
      </c>
      <c r="W113" s="32">
        <f t="shared" si="8"/>
        <v>58.960215688829457</v>
      </c>
      <c r="X113" s="32">
        <f t="shared" si="8"/>
        <v>111.86129028577207</v>
      </c>
    </row>
    <row r="114" spans="1:25" s="62" customFormat="1" ht="12.75">
      <c r="A114" s="80">
        <v>100</v>
      </c>
      <c r="B114" s="89" t="s">
        <v>276</v>
      </c>
      <c r="C114" s="80" t="s">
        <v>122</v>
      </c>
      <c r="D114" s="80"/>
      <c r="E114" s="80" t="s">
        <v>70</v>
      </c>
      <c r="F114" s="80" t="s">
        <v>61</v>
      </c>
      <c r="G114" s="80" t="s">
        <v>60</v>
      </c>
      <c r="H114" s="77">
        <v>2006.9</v>
      </c>
      <c r="I114" s="77">
        <v>1799.3</v>
      </c>
      <c r="J114" s="77">
        <v>1799.3</v>
      </c>
      <c r="K114" s="2">
        <v>69</v>
      </c>
      <c r="L114" s="77">
        <v>3100303.82</v>
      </c>
      <c r="M114" s="77">
        <v>91521.87</v>
      </c>
      <c r="N114" s="77">
        <v>34672.85</v>
      </c>
      <c r="O114" s="77">
        <v>18275.47</v>
      </c>
      <c r="P114" s="77">
        <v>2955833.63</v>
      </c>
      <c r="Q114" s="77">
        <f t="shared" si="6"/>
        <v>1723.0610904240536</v>
      </c>
      <c r="R114" s="20">
        <v>4503.95</v>
      </c>
      <c r="S114" s="42" t="s">
        <v>508</v>
      </c>
      <c r="T114" s="41"/>
      <c r="U114" s="31">
        <f t="shared" si="7"/>
        <v>2780.8889095759459</v>
      </c>
      <c r="V114" s="32">
        <f t="shared" si="8"/>
        <v>22.336941588525999</v>
      </c>
      <c r="W114" s="32">
        <f t="shared" si="8"/>
        <v>58.960215688829457</v>
      </c>
      <c r="X114" s="32">
        <f t="shared" si="8"/>
        <v>111.86129028577207</v>
      </c>
      <c r="Y114" s="30"/>
    </row>
    <row r="115" spans="1:25" ht="12.75">
      <c r="A115" s="80">
        <v>101</v>
      </c>
      <c r="B115" s="89" t="s">
        <v>277</v>
      </c>
      <c r="C115" s="80" t="s">
        <v>103</v>
      </c>
      <c r="D115" s="80"/>
      <c r="E115" s="80" t="s">
        <v>70</v>
      </c>
      <c r="F115" s="80" t="s">
        <v>62</v>
      </c>
      <c r="G115" s="80" t="s">
        <v>61</v>
      </c>
      <c r="H115" s="77">
        <v>3645.15</v>
      </c>
      <c r="I115" s="77">
        <v>3370.15</v>
      </c>
      <c r="J115" s="77">
        <v>3101.45</v>
      </c>
      <c r="K115" s="2">
        <v>156</v>
      </c>
      <c r="L115" s="77">
        <v>3146462.8</v>
      </c>
      <c r="M115" s="77">
        <v>90545.76</v>
      </c>
      <c r="N115" s="77">
        <v>34303.050000000003</v>
      </c>
      <c r="O115" s="77">
        <v>18080.57</v>
      </c>
      <c r="P115" s="77">
        <v>3003533.42</v>
      </c>
      <c r="Q115" s="77">
        <f t="shared" si="6"/>
        <v>933.6269305520525</v>
      </c>
      <c r="R115" s="20">
        <v>3948</v>
      </c>
      <c r="S115" s="42" t="s">
        <v>449</v>
      </c>
      <c r="T115" s="41"/>
      <c r="U115" s="31">
        <f t="shared" si="7"/>
        <v>3014.3730694479473</v>
      </c>
      <c r="V115" s="32">
        <f t="shared" si="8"/>
        <v>22.336941588525999</v>
      </c>
      <c r="W115" s="32">
        <f t="shared" si="8"/>
        <v>58.960215688829457</v>
      </c>
      <c r="X115" s="32">
        <f t="shared" si="8"/>
        <v>111.86129028577207</v>
      </c>
    </row>
    <row r="116" spans="1:25" ht="12.75" customHeight="1">
      <c r="A116" s="80">
        <v>102</v>
      </c>
      <c r="B116" s="89" t="s">
        <v>278</v>
      </c>
      <c r="C116" s="80" t="s">
        <v>108</v>
      </c>
      <c r="D116" s="80"/>
      <c r="E116" s="80" t="s">
        <v>70</v>
      </c>
      <c r="F116" s="80" t="s">
        <v>59</v>
      </c>
      <c r="G116" s="80" t="s">
        <v>58</v>
      </c>
      <c r="H116" s="77">
        <v>438.1</v>
      </c>
      <c r="I116" s="77">
        <v>393.5</v>
      </c>
      <c r="J116" s="77">
        <v>393.5</v>
      </c>
      <c r="K116" s="2">
        <v>16</v>
      </c>
      <c r="L116" s="77">
        <v>1282872.1599999999</v>
      </c>
      <c r="M116" s="77">
        <v>37173.42</v>
      </c>
      <c r="N116" s="77">
        <v>14083.06</v>
      </c>
      <c r="O116" s="77">
        <v>7422.95</v>
      </c>
      <c r="P116" s="77">
        <v>1224192.73</v>
      </c>
      <c r="Q116" s="77">
        <f t="shared" si="6"/>
        <v>3260.157966963151</v>
      </c>
      <c r="R116" s="20">
        <v>3948</v>
      </c>
      <c r="S116" s="42" t="s">
        <v>449</v>
      </c>
      <c r="T116" s="41"/>
      <c r="U116" s="31">
        <f t="shared" si="7"/>
        <v>687.84203303684899</v>
      </c>
      <c r="V116" s="32">
        <f t="shared" si="8"/>
        <v>22.336941588525999</v>
      </c>
      <c r="W116" s="32">
        <f t="shared" si="8"/>
        <v>58.960215688829457</v>
      </c>
      <c r="X116" s="32">
        <f t="shared" si="8"/>
        <v>111.86129028577207</v>
      </c>
    </row>
    <row r="117" spans="1:25" ht="12.75" customHeight="1">
      <c r="A117" s="80">
        <v>103</v>
      </c>
      <c r="B117" s="89" t="s">
        <v>279</v>
      </c>
      <c r="C117" s="80" t="s">
        <v>20</v>
      </c>
      <c r="D117" s="80"/>
      <c r="E117" s="80" t="s">
        <v>73</v>
      </c>
      <c r="F117" s="80" t="s">
        <v>62</v>
      </c>
      <c r="G117" s="80" t="s">
        <v>61</v>
      </c>
      <c r="H117" s="77">
        <v>3139.9</v>
      </c>
      <c r="I117" s="77">
        <v>2884</v>
      </c>
      <c r="J117" s="77">
        <v>2790.6</v>
      </c>
      <c r="K117" s="2">
        <v>40</v>
      </c>
      <c r="L117" s="77">
        <f>ROUND(SUM(M117:P117),2)</f>
        <v>1838012.28</v>
      </c>
      <c r="M117" s="77">
        <v>32871.089999999997</v>
      </c>
      <c r="N117" s="77">
        <v>12453.12</v>
      </c>
      <c r="O117" s="77">
        <v>6563.82</v>
      </c>
      <c r="P117" s="77">
        <v>1786124.25</v>
      </c>
      <c r="Q117" s="77">
        <f t="shared" si="6"/>
        <v>637.3135506241332</v>
      </c>
      <c r="R117" s="20">
        <v>4180</v>
      </c>
      <c r="S117" s="42" t="s">
        <v>510</v>
      </c>
      <c r="T117" s="41"/>
      <c r="U117" s="31">
        <f t="shared" si="7"/>
        <v>3542.6864493758667</v>
      </c>
      <c r="V117" s="32">
        <f t="shared" si="8"/>
        <v>22.336941588525999</v>
      </c>
      <c r="W117" s="32">
        <f t="shared" si="8"/>
        <v>58.960215688829457</v>
      </c>
      <c r="X117" s="32">
        <f t="shared" si="8"/>
        <v>111.86129028577207</v>
      </c>
    </row>
    <row r="118" spans="1:25" ht="12.75" customHeight="1">
      <c r="A118" s="80">
        <v>104</v>
      </c>
      <c r="B118" s="89" t="s">
        <v>280</v>
      </c>
      <c r="C118" s="80" t="s">
        <v>109</v>
      </c>
      <c r="D118" s="80"/>
      <c r="E118" s="80" t="s">
        <v>70</v>
      </c>
      <c r="F118" s="80" t="s">
        <v>60</v>
      </c>
      <c r="G118" s="80" t="s">
        <v>60</v>
      </c>
      <c r="H118" s="77">
        <v>2162.8000000000002</v>
      </c>
      <c r="I118" s="77">
        <v>1976</v>
      </c>
      <c r="J118" s="77">
        <v>1739.5</v>
      </c>
      <c r="K118" s="2">
        <v>40</v>
      </c>
      <c r="L118" s="77">
        <v>3245785.98</v>
      </c>
      <c r="M118" s="77">
        <v>94205.95</v>
      </c>
      <c r="N118" s="77">
        <v>35689.699999999997</v>
      </c>
      <c r="O118" s="77">
        <v>18811.45</v>
      </c>
      <c r="P118" s="77">
        <v>3097078.88</v>
      </c>
      <c r="Q118" s="77">
        <f t="shared" si="6"/>
        <v>1642.6042408906883</v>
      </c>
      <c r="R118" s="20">
        <v>3948</v>
      </c>
      <c r="S118" s="42" t="s">
        <v>449</v>
      </c>
      <c r="T118" s="41"/>
      <c r="U118" s="31">
        <f t="shared" si="7"/>
        <v>2305.3957591093117</v>
      </c>
      <c r="V118" s="32">
        <f t="shared" si="8"/>
        <v>22.336941588525999</v>
      </c>
      <c r="W118" s="32">
        <f t="shared" si="8"/>
        <v>58.960215688829457</v>
      </c>
      <c r="X118" s="32">
        <f t="shared" si="8"/>
        <v>111.86129028577207</v>
      </c>
    </row>
    <row r="119" spans="1:25" ht="12.75" customHeight="1">
      <c r="A119" s="80">
        <v>105</v>
      </c>
      <c r="B119" s="89" t="s">
        <v>281</v>
      </c>
      <c r="C119" s="80" t="s">
        <v>117</v>
      </c>
      <c r="D119" s="80"/>
      <c r="E119" s="80" t="s">
        <v>70</v>
      </c>
      <c r="F119" s="80" t="s">
        <v>62</v>
      </c>
      <c r="G119" s="80" t="s">
        <v>59</v>
      </c>
      <c r="H119" s="77">
        <v>1693</v>
      </c>
      <c r="I119" s="77">
        <v>1570</v>
      </c>
      <c r="J119" s="77">
        <v>1196.5</v>
      </c>
      <c r="K119" s="2">
        <v>48</v>
      </c>
      <c r="L119" s="77">
        <v>1077084.6599999999</v>
      </c>
      <c r="M119" s="77">
        <v>31013.119999999999</v>
      </c>
      <c r="N119" s="77">
        <v>11749.25</v>
      </c>
      <c r="O119" s="77">
        <v>6192.83</v>
      </c>
      <c r="P119" s="77">
        <v>1028129.46</v>
      </c>
      <c r="Q119" s="77">
        <f t="shared" si="6"/>
        <v>686.04118471337574</v>
      </c>
      <c r="R119" s="20">
        <v>2322</v>
      </c>
      <c r="S119" s="42" t="s">
        <v>449</v>
      </c>
      <c r="T119" s="41"/>
      <c r="U119" s="31">
        <f t="shared" si="7"/>
        <v>1635.9588152866243</v>
      </c>
      <c r="V119" s="32">
        <f t="shared" si="8"/>
        <v>22.336941588525999</v>
      </c>
      <c r="W119" s="32">
        <f t="shared" si="8"/>
        <v>58.960215688829457</v>
      </c>
      <c r="X119" s="32">
        <f t="shared" si="8"/>
        <v>111.86129028577207</v>
      </c>
    </row>
    <row r="120" spans="1:25" s="62" customFormat="1" ht="22.5" customHeight="1">
      <c r="A120" s="80">
        <v>106</v>
      </c>
      <c r="B120" s="89" t="s">
        <v>282</v>
      </c>
      <c r="C120" s="80" t="s">
        <v>84</v>
      </c>
      <c r="D120" s="80"/>
      <c r="E120" s="80" t="s">
        <v>70</v>
      </c>
      <c r="F120" s="80" t="s">
        <v>60</v>
      </c>
      <c r="G120" s="80" t="s">
        <v>60</v>
      </c>
      <c r="H120" s="77">
        <v>1428.4</v>
      </c>
      <c r="I120" s="77">
        <v>1293.4000000000001</v>
      </c>
      <c r="J120" s="77">
        <v>1101.5999999999999</v>
      </c>
      <c r="K120" s="2">
        <v>31</v>
      </c>
      <c r="L120" s="77">
        <v>1726790.84</v>
      </c>
      <c r="M120" s="77">
        <v>49923.56</v>
      </c>
      <c r="N120" s="77">
        <v>18913.43</v>
      </c>
      <c r="O120" s="77">
        <v>9968.9500000000007</v>
      </c>
      <c r="P120" s="77">
        <v>1647984.9</v>
      </c>
      <c r="Q120" s="77">
        <f t="shared" si="6"/>
        <v>1335.0787382093706</v>
      </c>
      <c r="R120" s="20">
        <v>4180</v>
      </c>
      <c r="S120" s="42" t="s">
        <v>508</v>
      </c>
      <c r="T120" s="41"/>
      <c r="U120" s="31">
        <f t="shared" si="7"/>
        <v>2844.9212617906296</v>
      </c>
      <c r="V120" s="32">
        <f t="shared" si="8"/>
        <v>22.336941588525999</v>
      </c>
      <c r="W120" s="32">
        <f t="shared" si="8"/>
        <v>58.960215688829457</v>
      </c>
      <c r="X120" s="32">
        <f t="shared" si="8"/>
        <v>111.86129028577207</v>
      </c>
      <c r="Y120" s="30"/>
    </row>
    <row r="121" spans="1:25" ht="15" customHeight="1">
      <c r="A121" s="80">
        <v>107</v>
      </c>
      <c r="B121" s="89" t="s">
        <v>283</v>
      </c>
      <c r="C121" s="80" t="s">
        <v>117</v>
      </c>
      <c r="D121" s="80"/>
      <c r="E121" s="80" t="s">
        <v>70</v>
      </c>
      <c r="F121" s="80" t="s">
        <v>60</v>
      </c>
      <c r="G121" s="80" t="s">
        <v>59</v>
      </c>
      <c r="H121" s="77">
        <v>1105.4000000000001</v>
      </c>
      <c r="I121" s="77">
        <v>890.9</v>
      </c>
      <c r="J121" s="77">
        <v>878.3</v>
      </c>
      <c r="K121" s="2">
        <v>48</v>
      </c>
      <c r="L121" s="77">
        <v>1683328.74</v>
      </c>
      <c r="M121" s="77">
        <v>49691.040000000001</v>
      </c>
      <c r="N121" s="77">
        <v>18825.330000000002</v>
      </c>
      <c r="O121" s="77">
        <v>9922.52</v>
      </c>
      <c r="P121" s="77">
        <v>1604889.85</v>
      </c>
      <c r="Q121" s="77">
        <f t="shared" si="6"/>
        <v>1889.4699068357841</v>
      </c>
      <c r="R121" s="20">
        <v>3948</v>
      </c>
      <c r="S121" s="42" t="s">
        <v>449</v>
      </c>
      <c r="T121" s="41"/>
      <c r="U121" s="31">
        <f t="shared" si="7"/>
        <v>2058.5300931642159</v>
      </c>
      <c r="V121" s="32">
        <f t="shared" si="8"/>
        <v>22.336941588525999</v>
      </c>
      <c r="W121" s="32">
        <f t="shared" si="8"/>
        <v>58.960215688829457</v>
      </c>
      <c r="X121" s="32">
        <f t="shared" si="8"/>
        <v>111.86129028577207</v>
      </c>
    </row>
    <row r="122" spans="1:25" ht="18.75" customHeight="1">
      <c r="A122" s="80">
        <v>108</v>
      </c>
      <c r="B122" s="89" t="s">
        <v>284</v>
      </c>
      <c r="C122" s="80" t="s">
        <v>117</v>
      </c>
      <c r="D122" s="80"/>
      <c r="E122" s="80" t="s">
        <v>70</v>
      </c>
      <c r="F122" s="80" t="s">
        <v>59</v>
      </c>
      <c r="G122" s="80" t="s">
        <v>59</v>
      </c>
      <c r="H122" s="77">
        <v>609.5</v>
      </c>
      <c r="I122" s="77">
        <v>553.20000000000005</v>
      </c>
      <c r="J122" s="77">
        <v>512.9</v>
      </c>
      <c r="K122" s="2">
        <v>16</v>
      </c>
      <c r="L122" s="77">
        <v>1414932.91</v>
      </c>
      <c r="M122" s="77">
        <v>41766.15</v>
      </c>
      <c r="N122" s="77">
        <v>15823.01</v>
      </c>
      <c r="O122" s="77">
        <v>8340.0400000000009</v>
      </c>
      <c r="P122" s="77">
        <v>1349003.71</v>
      </c>
      <c r="Q122" s="77">
        <f t="shared" si="6"/>
        <v>2557.723987707881</v>
      </c>
      <c r="R122" s="20">
        <v>3948</v>
      </c>
      <c r="S122" s="42" t="s">
        <v>449</v>
      </c>
      <c r="T122" s="41"/>
      <c r="U122" s="31">
        <f t="shared" si="7"/>
        <v>1390.276012292119</v>
      </c>
      <c r="V122" s="32">
        <f t="shared" si="8"/>
        <v>22.336941588525999</v>
      </c>
      <c r="W122" s="32">
        <f t="shared" si="8"/>
        <v>58.960215688829457</v>
      </c>
      <c r="X122" s="32">
        <f t="shared" si="8"/>
        <v>111.86129028577207</v>
      </c>
    </row>
    <row r="123" spans="1:25" ht="13.5" customHeight="1">
      <c r="A123" s="80">
        <v>109</v>
      </c>
      <c r="B123" s="89" t="s">
        <v>335</v>
      </c>
      <c r="C123" s="80" t="s">
        <v>78</v>
      </c>
      <c r="D123" s="80"/>
      <c r="E123" s="80" t="s">
        <v>70</v>
      </c>
      <c r="F123" s="80" t="s">
        <v>59</v>
      </c>
      <c r="G123" s="80" t="s">
        <v>59</v>
      </c>
      <c r="H123" s="77">
        <v>692.8</v>
      </c>
      <c r="I123" s="77">
        <v>644.79999999999995</v>
      </c>
      <c r="J123" s="77">
        <v>644.79999999999995</v>
      </c>
      <c r="K123" s="65">
        <v>35</v>
      </c>
      <c r="L123" s="77">
        <v>1709504.12</v>
      </c>
      <c r="M123" s="77">
        <v>48834.22</v>
      </c>
      <c r="N123" s="77">
        <v>18500.73</v>
      </c>
      <c r="O123" s="77">
        <v>9751.42</v>
      </c>
      <c r="P123" s="77">
        <v>1632417.75</v>
      </c>
      <c r="Q123" s="77">
        <f t="shared" si="6"/>
        <v>2651.2160669975192</v>
      </c>
      <c r="R123" s="20">
        <v>3696</v>
      </c>
      <c r="S123" s="42" t="s">
        <v>449</v>
      </c>
      <c r="T123" s="41"/>
      <c r="U123" s="31">
        <f t="shared" si="7"/>
        <v>1044.7839330024808</v>
      </c>
      <c r="V123" s="32">
        <f t="shared" si="8"/>
        <v>22.336941588525999</v>
      </c>
      <c r="W123" s="32">
        <f t="shared" si="8"/>
        <v>58.960215688829457</v>
      </c>
      <c r="X123" s="32">
        <f t="shared" si="8"/>
        <v>111.86129028577207</v>
      </c>
    </row>
    <row r="124" spans="1:25" ht="14.25" customHeight="1">
      <c r="A124" s="80">
        <v>110</v>
      </c>
      <c r="B124" s="89" t="s">
        <v>336</v>
      </c>
      <c r="C124" s="80" t="s">
        <v>108</v>
      </c>
      <c r="D124" s="80"/>
      <c r="E124" s="80" t="s">
        <v>334</v>
      </c>
      <c r="F124" s="80" t="s">
        <v>59</v>
      </c>
      <c r="G124" s="80" t="s">
        <v>59</v>
      </c>
      <c r="H124" s="77">
        <v>985.6</v>
      </c>
      <c r="I124" s="77">
        <v>875.9</v>
      </c>
      <c r="J124" s="77">
        <v>875.9</v>
      </c>
      <c r="K124" s="65">
        <v>31</v>
      </c>
      <c r="L124" s="77">
        <v>1812170.43</v>
      </c>
      <c r="M124" s="77">
        <v>51239.97</v>
      </c>
      <c r="N124" s="77">
        <v>19412.14</v>
      </c>
      <c r="O124" s="77">
        <v>10231.82</v>
      </c>
      <c r="P124" s="77">
        <v>1731286.5</v>
      </c>
      <c r="Q124" s="77">
        <f t="shared" si="6"/>
        <v>2068.9238840050234</v>
      </c>
      <c r="R124" s="20">
        <v>3696</v>
      </c>
      <c r="S124" s="42" t="s">
        <v>449</v>
      </c>
      <c r="T124" s="41"/>
      <c r="U124" s="31">
        <f t="shared" si="7"/>
        <v>1627.0761159949766</v>
      </c>
      <c r="V124" s="32">
        <f t="shared" si="8"/>
        <v>22.336941588525999</v>
      </c>
      <c r="W124" s="32">
        <f t="shared" si="8"/>
        <v>58.960215688829457</v>
      </c>
      <c r="X124" s="32">
        <f t="shared" si="8"/>
        <v>111.86129028577207</v>
      </c>
    </row>
    <row r="125" spans="1:25" ht="15" customHeight="1">
      <c r="A125" s="80">
        <v>111</v>
      </c>
      <c r="B125" s="89" t="s">
        <v>337</v>
      </c>
      <c r="C125" s="80" t="s">
        <v>17</v>
      </c>
      <c r="D125" s="80"/>
      <c r="E125" s="80" t="s">
        <v>70</v>
      </c>
      <c r="F125" s="80" t="s">
        <v>62</v>
      </c>
      <c r="G125" s="80" t="s">
        <v>61</v>
      </c>
      <c r="H125" s="77">
        <v>3476</v>
      </c>
      <c r="I125" s="77">
        <v>3101</v>
      </c>
      <c r="J125" s="77">
        <v>3101</v>
      </c>
      <c r="K125" s="65">
        <v>173</v>
      </c>
      <c r="L125" s="77">
        <v>5027724.18</v>
      </c>
      <c r="M125" s="77">
        <v>142505.23000000001</v>
      </c>
      <c r="N125" s="77">
        <v>53987.77</v>
      </c>
      <c r="O125" s="77">
        <v>28456.06</v>
      </c>
      <c r="P125" s="77">
        <v>4802775.12</v>
      </c>
      <c r="Q125" s="77">
        <f t="shared" si="6"/>
        <v>1621.3235020960979</v>
      </c>
      <c r="R125" s="20">
        <v>2172</v>
      </c>
      <c r="S125" s="42" t="s">
        <v>449</v>
      </c>
      <c r="T125" s="41"/>
      <c r="U125" s="31">
        <f t="shared" si="7"/>
        <v>550.67649790390215</v>
      </c>
      <c r="V125" s="32">
        <f t="shared" si="8"/>
        <v>22.336941588525999</v>
      </c>
      <c r="W125" s="32">
        <f t="shared" si="8"/>
        <v>58.960215688829457</v>
      </c>
      <c r="X125" s="32">
        <f t="shared" si="8"/>
        <v>111.86129028577207</v>
      </c>
    </row>
    <row r="126" spans="1:25" ht="13.5" customHeight="1">
      <c r="A126" s="80">
        <v>112</v>
      </c>
      <c r="B126" s="89" t="s">
        <v>338</v>
      </c>
      <c r="C126" s="80" t="s">
        <v>117</v>
      </c>
      <c r="D126" s="80"/>
      <c r="E126" s="80" t="s">
        <v>70</v>
      </c>
      <c r="F126" s="80" t="s">
        <v>61</v>
      </c>
      <c r="G126" s="80" t="s">
        <v>60</v>
      </c>
      <c r="H126" s="77">
        <v>2189.6999999999998</v>
      </c>
      <c r="I126" s="77">
        <v>2045.7</v>
      </c>
      <c r="J126" s="77">
        <v>2045.7</v>
      </c>
      <c r="K126" s="65">
        <v>225</v>
      </c>
      <c r="L126" s="77">
        <v>3977970.12</v>
      </c>
      <c r="M126" s="77">
        <v>111971.94</v>
      </c>
      <c r="N126" s="77">
        <v>42420.31</v>
      </c>
      <c r="O126" s="77">
        <v>22359.03</v>
      </c>
      <c r="P126" s="77">
        <v>3801218.84</v>
      </c>
      <c r="Q126" s="77">
        <f t="shared" si="6"/>
        <v>1944.5520457545094</v>
      </c>
      <c r="R126" s="20">
        <v>3696</v>
      </c>
      <c r="S126" s="42" t="s">
        <v>449</v>
      </c>
      <c r="T126" s="41"/>
      <c r="U126" s="31">
        <f t="shared" si="7"/>
        <v>1751.4479542454906</v>
      </c>
      <c r="V126" s="32">
        <f t="shared" si="8"/>
        <v>22.336941588525999</v>
      </c>
      <c r="W126" s="32">
        <f t="shared" si="8"/>
        <v>58.960215688829457</v>
      </c>
      <c r="X126" s="32">
        <f t="shared" si="8"/>
        <v>111.86129028577207</v>
      </c>
    </row>
    <row r="127" spans="1:25" ht="13.5" customHeight="1">
      <c r="A127" s="80">
        <v>113</v>
      </c>
      <c r="B127" s="89" t="s">
        <v>339</v>
      </c>
      <c r="C127" s="80" t="s">
        <v>81</v>
      </c>
      <c r="D127" s="80"/>
      <c r="E127" s="80" t="s">
        <v>73</v>
      </c>
      <c r="F127" s="80" t="s">
        <v>62</v>
      </c>
      <c r="G127" s="80" t="s">
        <v>61</v>
      </c>
      <c r="H127" s="77">
        <v>3686.9</v>
      </c>
      <c r="I127" s="77">
        <v>3357.9</v>
      </c>
      <c r="J127" s="77">
        <v>3357.9</v>
      </c>
      <c r="K127" s="65">
        <v>98</v>
      </c>
      <c r="L127" s="77">
        <v>5300355.18</v>
      </c>
      <c r="M127" s="77">
        <v>146801.39000000001</v>
      </c>
      <c r="N127" s="77">
        <v>55615.37</v>
      </c>
      <c r="O127" s="77">
        <v>29313.93</v>
      </c>
      <c r="P127" s="77">
        <v>5068624.49</v>
      </c>
      <c r="Q127" s="77">
        <f t="shared" si="6"/>
        <v>1578.4732064683283</v>
      </c>
      <c r="R127" s="20">
        <v>2172</v>
      </c>
      <c r="S127" s="42" t="s">
        <v>449</v>
      </c>
      <c r="T127" s="41"/>
      <c r="U127" s="31">
        <f t="shared" si="7"/>
        <v>593.52679353167173</v>
      </c>
      <c r="V127" s="32">
        <f t="shared" si="8"/>
        <v>22.336941588525999</v>
      </c>
      <c r="W127" s="32">
        <f t="shared" si="8"/>
        <v>58.960215688829457</v>
      </c>
      <c r="X127" s="32">
        <f t="shared" si="8"/>
        <v>111.86129028577207</v>
      </c>
    </row>
    <row r="128" spans="1:25" ht="14.25" customHeight="1">
      <c r="A128" s="80">
        <v>114</v>
      </c>
      <c r="B128" s="89" t="s">
        <v>340</v>
      </c>
      <c r="C128" s="80" t="s">
        <v>113</v>
      </c>
      <c r="D128" s="80"/>
      <c r="E128" s="80" t="s">
        <v>70</v>
      </c>
      <c r="F128" s="80" t="s">
        <v>62</v>
      </c>
      <c r="G128" s="80" t="s">
        <v>61</v>
      </c>
      <c r="H128" s="77">
        <v>3140.79</v>
      </c>
      <c r="I128" s="77">
        <v>2869.35</v>
      </c>
      <c r="J128" s="77">
        <v>2869.35</v>
      </c>
      <c r="K128" s="65">
        <v>107</v>
      </c>
      <c r="L128" s="77">
        <v>1568985.7</v>
      </c>
      <c r="M128" s="77">
        <v>29330.16</v>
      </c>
      <c r="N128" s="77">
        <v>11111.63</v>
      </c>
      <c r="O128" s="77">
        <v>5856.77</v>
      </c>
      <c r="P128" s="77">
        <v>1522687.14</v>
      </c>
      <c r="Q128" s="77">
        <f t="shared" si="6"/>
        <v>546.8087545959886</v>
      </c>
      <c r="R128" s="20">
        <v>4180</v>
      </c>
      <c r="S128" s="42" t="s">
        <v>510</v>
      </c>
      <c r="T128" s="41"/>
      <c r="U128" s="31">
        <f t="shared" si="7"/>
        <v>3633.1912454040112</v>
      </c>
      <c r="V128" s="32">
        <f t="shared" si="8"/>
        <v>22.336941588525999</v>
      </c>
      <c r="W128" s="32">
        <f t="shared" si="8"/>
        <v>58.960215688829457</v>
      </c>
      <c r="X128" s="32">
        <f t="shared" si="8"/>
        <v>111.86129028577207</v>
      </c>
    </row>
    <row r="129" spans="1:25" ht="14.25" customHeight="1">
      <c r="A129" s="80">
        <v>115</v>
      </c>
      <c r="B129" s="89" t="s">
        <v>341</v>
      </c>
      <c r="C129" s="80" t="s">
        <v>76</v>
      </c>
      <c r="D129" s="80"/>
      <c r="E129" s="80" t="s">
        <v>70</v>
      </c>
      <c r="F129" s="80" t="s">
        <v>62</v>
      </c>
      <c r="G129" s="80" t="s">
        <v>60</v>
      </c>
      <c r="H129" s="77">
        <v>1562.7</v>
      </c>
      <c r="I129" s="77">
        <v>1437.8</v>
      </c>
      <c r="J129" s="77">
        <v>1437.8</v>
      </c>
      <c r="K129" s="65">
        <v>56</v>
      </c>
      <c r="L129" s="77">
        <v>2521248.4900000002</v>
      </c>
      <c r="M129" s="77">
        <v>71250.95</v>
      </c>
      <c r="N129" s="77">
        <v>26993.26</v>
      </c>
      <c r="O129" s="77">
        <v>14227.69</v>
      </c>
      <c r="P129" s="77">
        <v>2408776.59</v>
      </c>
      <c r="Q129" s="77">
        <f t="shared" si="6"/>
        <v>1753.54603560996</v>
      </c>
      <c r="R129" s="20">
        <v>3696</v>
      </c>
      <c r="S129" s="42" t="s">
        <v>449</v>
      </c>
      <c r="T129" s="41"/>
      <c r="U129" s="31">
        <f t="shared" si="7"/>
        <v>1942.45396439004</v>
      </c>
      <c r="V129" s="32">
        <f t="shared" si="8"/>
        <v>22.336941588525999</v>
      </c>
      <c r="W129" s="32">
        <f t="shared" si="8"/>
        <v>58.960215688829457</v>
      </c>
      <c r="X129" s="32">
        <f t="shared" si="8"/>
        <v>111.86129028577207</v>
      </c>
    </row>
    <row r="130" spans="1:25" ht="15" customHeight="1">
      <c r="A130" s="80">
        <v>116</v>
      </c>
      <c r="B130" s="89" t="s">
        <v>342</v>
      </c>
      <c r="C130" s="80" t="s">
        <v>103</v>
      </c>
      <c r="D130" s="80"/>
      <c r="E130" s="80" t="s">
        <v>73</v>
      </c>
      <c r="F130" s="80" t="s">
        <v>62</v>
      </c>
      <c r="G130" s="80" t="s">
        <v>60</v>
      </c>
      <c r="H130" s="77">
        <v>2813</v>
      </c>
      <c r="I130" s="77">
        <v>2512</v>
      </c>
      <c r="J130" s="77">
        <v>2512</v>
      </c>
      <c r="K130" s="65">
        <v>138</v>
      </c>
      <c r="L130" s="77">
        <v>3271493</v>
      </c>
      <c r="M130" s="77">
        <v>93248.07</v>
      </c>
      <c r="N130" s="77">
        <v>35326.81</v>
      </c>
      <c r="O130" s="77">
        <v>18620.18</v>
      </c>
      <c r="P130" s="77">
        <v>3124297.94</v>
      </c>
      <c r="Q130" s="77">
        <f t="shared" si="6"/>
        <v>1302.345939490446</v>
      </c>
      <c r="R130" s="20">
        <v>2172</v>
      </c>
      <c r="S130" s="42" t="s">
        <v>449</v>
      </c>
      <c r="T130" s="41"/>
      <c r="U130" s="31">
        <f t="shared" si="7"/>
        <v>869.65406050955403</v>
      </c>
      <c r="V130" s="32">
        <f t="shared" si="8"/>
        <v>22.336941588525999</v>
      </c>
      <c r="W130" s="32">
        <f t="shared" si="8"/>
        <v>58.960215688829457</v>
      </c>
      <c r="X130" s="32">
        <f t="shared" si="8"/>
        <v>111.86129028577207</v>
      </c>
    </row>
    <row r="131" spans="1:25" ht="14.25" customHeight="1">
      <c r="A131" s="80">
        <v>117</v>
      </c>
      <c r="B131" s="89" t="s">
        <v>343</v>
      </c>
      <c r="C131" s="80" t="s">
        <v>107</v>
      </c>
      <c r="D131" s="80"/>
      <c r="E131" s="80" t="s">
        <v>70</v>
      </c>
      <c r="F131" s="80" t="s">
        <v>62</v>
      </c>
      <c r="G131" s="80" t="s">
        <v>59</v>
      </c>
      <c r="H131" s="77">
        <v>1906.1</v>
      </c>
      <c r="I131" s="77">
        <v>1754.1</v>
      </c>
      <c r="J131" s="77">
        <v>1754.1</v>
      </c>
      <c r="K131" s="65">
        <v>86</v>
      </c>
      <c r="L131" s="77">
        <v>2590649</v>
      </c>
      <c r="M131" s="77">
        <v>73568.179999999993</v>
      </c>
      <c r="N131" s="77">
        <v>27871.14</v>
      </c>
      <c r="O131" s="77">
        <v>14690.41</v>
      </c>
      <c r="P131" s="77">
        <v>2474519.27</v>
      </c>
      <c r="Q131" s="77">
        <f t="shared" si="6"/>
        <v>1476.9106664386295</v>
      </c>
      <c r="R131" s="20">
        <v>2172</v>
      </c>
      <c r="S131" s="42" t="s">
        <v>449</v>
      </c>
      <c r="T131" s="41"/>
      <c r="U131" s="31">
        <f t="shared" si="7"/>
        <v>695.08933356137049</v>
      </c>
      <c r="V131" s="32">
        <f t="shared" si="8"/>
        <v>22.336941588525999</v>
      </c>
      <c r="W131" s="32">
        <f t="shared" si="8"/>
        <v>58.960215688829457</v>
      </c>
      <c r="X131" s="32">
        <f t="shared" si="8"/>
        <v>111.86129028577207</v>
      </c>
    </row>
    <row r="132" spans="1:25" ht="15" customHeight="1">
      <c r="A132" s="80">
        <v>118</v>
      </c>
      <c r="B132" s="89" t="s">
        <v>344</v>
      </c>
      <c r="C132" s="80" t="s">
        <v>103</v>
      </c>
      <c r="D132" s="80" t="s">
        <v>104</v>
      </c>
      <c r="E132" s="80" t="s">
        <v>73</v>
      </c>
      <c r="F132" s="80" t="s">
        <v>62</v>
      </c>
      <c r="G132" s="80" t="s">
        <v>61</v>
      </c>
      <c r="H132" s="77">
        <v>4132.3</v>
      </c>
      <c r="I132" s="77">
        <v>3862.3</v>
      </c>
      <c r="J132" s="77">
        <v>3862.3</v>
      </c>
      <c r="K132" s="65">
        <v>208</v>
      </c>
      <c r="L132" s="77">
        <v>6163269.5199999996</v>
      </c>
      <c r="M132" s="77">
        <v>174239.04</v>
      </c>
      <c r="N132" s="77">
        <v>66010.05</v>
      </c>
      <c r="O132" s="77">
        <v>34792.800000000003</v>
      </c>
      <c r="P132" s="77">
        <v>5888227.6299999999</v>
      </c>
      <c r="Q132" s="77">
        <f t="shared" si="6"/>
        <v>1595.7511120316908</v>
      </c>
      <c r="R132" s="20">
        <v>2172</v>
      </c>
      <c r="S132" s="42" t="s">
        <v>449</v>
      </c>
      <c r="T132" s="41"/>
      <c r="U132" s="31">
        <f t="shared" si="7"/>
        <v>576.24888796830919</v>
      </c>
      <c r="V132" s="32">
        <f t="shared" si="8"/>
        <v>22.336941588525999</v>
      </c>
      <c r="W132" s="32">
        <f t="shared" si="8"/>
        <v>58.960215688829457</v>
      </c>
      <c r="X132" s="32">
        <f t="shared" si="8"/>
        <v>111.86129028577207</v>
      </c>
    </row>
    <row r="133" spans="1:25" ht="14.25" customHeight="1">
      <c r="A133" s="80">
        <v>119</v>
      </c>
      <c r="B133" s="89" t="s">
        <v>345</v>
      </c>
      <c r="C133" s="80" t="s">
        <v>117</v>
      </c>
      <c r="D133" s="80" t="s">
        <v>81</v>
      </c>
      <c r="E133" s="80" t="s">
        <v>73</v>
      </c>
      <c r="F133" s="80" t="s">
        <v>62</v>
      </c>
      <c r="G133" s="80" t="s">
        <v>61</v>
      </c>
      <c r="H133" s="77">
        <v>3794.3</v>
      </c>
      <c r="I133" s="77">
        <v>3537.3</v>
      </c>
      <c r="J133" s="77">
        <v>3537.3</v>
      </c>
      <c r="K133" s="65">
        <v>171</v>
      </c>
      <c r="L133" s="77">
        <v>6979749.3899999997</v>
      </c>
      <c r="M133" s="77">
        <v>193192.99</v>
      </c>
      <c r="N133" s="77">
        <v>73190.710000000006</v>
      </c>
      <c r="O133" s="77">
        <v>38577.61</v>
      </c>
      <c r="P133" s="77">
        <v>6674788.0800000001</v>
      </c>
      <c r="Q133" s="77">
        <f t="shared" si="6"/>
        <v>1973.1855907047745</v>
      </c>
      <c r="R133" s="20">
        <v>2172</v>
      </c>
      <c r="S133" s="42" t="s">
        <v>449</v>
      </c>
      <c r="T133" s="41"/>
      <c r="U133" s="31">
        <f t="shared" si="7"/>
        <v>198.81440929522546</v>
      </c>
      <c r="V133" s="32">
        <f t="shared" si="8"/>
        <v>22.336941588525999</v>
      </c>
      <c r="W133" s="32">
        <f t="shared" si="8"/>
        <v>58.960215688829457</v>
      </c>
      <c r="X133" s="32">
        <f t="shared" si="8"/>
        <v>111.86129028577207</v>
      </c>
    </row>
    <row r="134" spans="1:25" ht="13.5" customHeight="1">
      <c r="A134" s="80">
        <v>120</v>
      </c>
      <c r="B134" s="89" t="s">
        <v>346</v>
      </c>
      <c r="C134" s="80" t="s">
        <v>76</v>
      </c>
      <c r="D134" s="80"/>
      <c r="E134" s="80" t="s">
        <v>70</v>
      </c>
      <c r="F134" s="80" t="s">
        <v>62</v>
      </c>
      <c r="G134" s="80" t="s">
        <v>61</v>
      </c>
      <c r="H134" s="77">
        <v>3428</v>
      </c>
      <c r="I134" s="77">
        <v>3181.6</v>
      </c>
      <c r="J134" s="77">
        <v>3181.6</v>
      </c>
      <c r="K134" s="65">
        <v>344</v>
      </c>
      <c r="L134" s="77">
        <v>4996014.1100000003</v>
      </c>
      <c r="M134" s="77">
        <v>222542.32</v>
      </c>
      <c r="N134" s="77">
        <v>84309.64</v>
      </c>
      <c r="O134" s="77">
        <v>44438.2</v>
      </c>
      <c r="P134" s="77">
        <v>4644723.95</v>
      </c>
      <c r="Q134" s="77">
        <f t="shared" si="6"/>
        <v>1570.2835397284387</v>
      </c>
      <c r="R134" s="20">
        <v>3696</v>
      </c>
      <c r="S134" s="42" t="s">
        <v>449</v>
      </c>
      <c r="T134" s="41"/>
      <c r="U134" s="31">
        <f t="shared" si="7"/>
        <v>2125.7164602715611</v>
      </c>
      <c r="V134" s="32">
        <f t="shared" si="8"/>
        <v>22.336941588525999</v>
      </c>
      <c r="W134" s="32">
        <f t="shared" si="8"/>
        <v>58.960215688829457</v>
      </c>
      <c r="X134" s="32">
        <f t="shared" si="8"/>
        <v>111.86129028577207</v>
      </c>
    </row>
    <row r="135" spans="1:25" ht="15.75" customHeight="1">
      <c r="A135" s="80">
        <v>121</v>
      </c>
      <c r="B135" s="89" t="s">
        <v>347</v>
      </c>
      <c r="C135" s="80" t="s">
        <v>82</v>
      </c>
      <c r="D135" s="80"/>
      <c r="E135" s="80" t="s">
        <v>70</v>
      </c>
      <c r="F135" s="80" t="s">
        <v>60</v>
      </c>
      <c r="G135" s="80" t="s">
        <v>60</v>
      </c>
      <c r="H135" s="77">
        <v>1294</v>
      </c>
      <c r="I135" s="77">
        <v>1169</v>
      </c>
      <c r="J135" s="77">
        <v>1126</v>
      </c>
      <c r="K135" s="65">
        <v>49</v>
      </c>
      <c r="L135" s="77">
        <v>1624798.37</v>
      </c>
      <c r="M135" s="77">
        <v>72374.98</v>
      </c>
      <c r="N135" s="77">
        <v>27419.09</v>
      </c>
      <c r="O135" s="77">
        <v>14452.15</v>
      </c>
      <c r="P135" s="77">
        <v>1510552.1500000001</v>
      </c>
      <c r="Q135" s="77">
        <f t="shared" si="6"/>
        <v>1389.904508126604</v>
      </c>
      <c r="R135" s="20">
        <v>2172</v>
      </c>
      <c r="S135" s="42" t="s">
        <v>449</v>
      </c>
      <c r="T135" s="41"/>
      <c r="U135" s="31">
        <f t="shared" si="7"/>
        <v>782.09549187339599</v>
      </c>
      <c r="V135" s="32">
        <f t="shared" si="8"/>
        <v>22.336941588525999</v>
      </c>
      <c r="W135" s="32">
        <f t="shared" si="8"/>
        <v>58.960215688829457</v>
      </c>
      <c r="X135" s="32">
        <f t="shared" si="8"/>
        <v>111.86129028577207</v>
      </c>
    </row>
    <row r="136" spans="1:25" ht="15" customHeight="1">
      <c r="A136" s="80">
        <v>122</v>
      </c>
      <c r="B136" s="89" t="s">
        <v>348</v>
      </c>
      <c r="C136" s="80" t="s">
        <v>123</v>
      </c>
      <c r="D136" s="80"/>
      <c r="E136" s="80" t="s">
        <v>70</v>
      </c>
      <c r="F136" s="80" t="s">
        <v>61</v>
      </c>
      <c r="G136" s="80" t="s">
        <v>59</v>
      </c>
      <c r="H136" s="77">
        <v>1410.3</v>
      </c>
      <c r="I136" s="77">
        <v>1309.3</v>
      </c>
      <c r="J136" s="77">
        <v>1309.3</v>
      </c>
      <c r="K136" s="1">
        <v>63</v>
      </c>
      <c r="L136" s="77">
        <v>2790967.47</v>
      </c>
      <c r="M136" s="77">
        <v>80379.13</v>
      </c>
      <c r="N136" s="77">
        <v>30451.45</v>
      </c>
      <c r="O136" s="77">
        <v>16050.45</v>
      </c>
      <c r="P136" s="77">
        <v>2664086.44</v>
      </c>
      <c r="Q136" s="77">
        <f t="shared" si="6"/>
        <v>2131.6485679370658</v>
      </c>
      <c r="R136" s="20">
        <v>3696</v>
      </c>
      <c r="S136" s="42" t="s">
        <v>449</v>
      </c>
      <c r="T136" s="41"/>
      <c r="U136" s="31">
        <f t="shared" si="7"/>
        <v>1564.3514320629342</v>
      </c>
      <c r="V136" s="32">
        <f t="shared" si="8"/>
        <v>22.336941588525999</v>
      </c>
      <c r="W136" s="32">
        <f t="shared" si="8"/>
        <v>58.960215688829457</v>
      </c>
      <c r="X136" s="32">
        <f t="shared" si="8"/>
        <v>111.86129028577207</v>
      </c>
    </row>
    <row r="137" spans="1:25" ht="19.5" customHeight="1">
      <c r="A137" s="114" t="s">
        <v>128</v>
      </c>
      <c r="B137" s="115"/>
      <c r="C137" s="80" t="s">
        <v>127</v>
      </c>
      <c r="D137" s="80" t="s">
        <v>127</v>
      </c>
      <c r="E137" s="80" t="s">
        <v>127</v>
      </c>
      <c r="F137" s="80" t="s">
        <v>127</v>
      </c>
      <c r="G137" s="80" t="s">
        <v>127</v>
      </c>
      <c r="H137" s="77">
        <f t="shared" ref="H137:K137" si="10">SUM(H15:H136)</f>
        <v>306840.52</v>
      </c>
      <c r="I137" s="77">
        <f t="shared" si="10"/>
        <v>277063.62999999983</v>
      </c>
      <c r="J137" s="77">
        <f t="shared" si="10"/>
        <v>254961.52999999991</v>
      </c>
      <c r="K137" s="1">
        <f t="shared" si="10"/>
        <v>11982</v>
      </c>
      <c r="L137" s="77">
        <f>SUM(L15:L136)</f>
        <v>340807718.22000015</v>
      </c>
      <c r="M137" s="77">
        <f t="shared" ref="M137:P137" si="11">SUM(M15:M136)</f>
        <v>10633060.259999998</v>
      </c>
      <c r="N137" s="77">
        <f t="shared" si="11"/>
        <v>4028310.1500000004</v>
      </c>
      <c r="O137" s="77">
        <f t="shared" si="11"/>
        <v>2123255.0999999996</v>
      </c>
      <c r="P137" s="77">
        <f t="shared" si="11"/>
        <v>324023092.7099998</v>
      </c>
      <c r="Q137" s="77">
        <f t="shared" si="6"/>
        <v>1230.0702124634704</v>
      </c>
      <c r="R137" s="80"/>
      <c r="S137" s="42"/>
      <c r="T137" s="41"/>
      <c r="U137" s="31">
        <f t="shared" si="7"/>
        <v>-1230.0702124634704</v>
      </c>
      <c r="V137" s="32">
        <f t="shared" si="8"/>
        <v>22.336941588525999</v>
      </c>
      <c r="W137" s="32">
        <f t="shared" si="8"/>
        <v>58.960215688829457</v>
      </c>
      <c r="X137" s="32">
        <f t="shared" si="8"/>
        <v>111.86129028577207</v>
      </c>
    </row>
    <row r="138" spans="1:25" ht="12.75" customHeight="1">
      <c r="A138" s="111" t="s">
        <v>167</v>
      </c>
      <c r="B138" s="112"/>
      <c r="C138" s="112"/>
      <c r="D138" s="112"/>
      <c r="E138" s="112"/>
      <c r="F138" s="112"/>
      <c r="G138" s="112"/>
      <c r="H138" s="112"/>
      <c r="I138" s="112"/>
      <c r="J138" s="112"/>
      <c r="K138" s="112"/>
      <c r="L138" s="112"/>
      <c r="M138" s="112"/>
      <c r="N138" s="112"/>
      <c r="O138" s="112"/>
      <c r="P138" s="112"/>
      <c r="Q138" s="112"/>
      <c r="R138" s="112"/>
      <c r="S138" s="113"/>
      <c r="T138" s="74"/>
      <c r="U138" s="31">
        <f t="shared" si="7"/>
        <v>0</v>
      </c>
      <c r="V138" s="32">
        <f t="shared" si="8"/>
        <v>22.336941588525999</v>
      </c>
      <c r="W138" s="32">
        <f t="shared" si="8"/>
        <v>58.960215688829457</v>
      </c>
      <c r="X138" s="32">
        <f t="shared" si="8"/>
        <v>111.86129028577207</v>
      </c>
    </row>
    <row r="139" spans="1:25" s="62" customFormat="1" ht="12.75" customHeight="1">
      <c r="A139" s="80">
        <v>123</v>
      </c>
      <c r="B139" s="89" t="s">
        <v>285</v>
      </c>
      <c r="C139" s="80" t="s">
        <v>76</v>
      </c>
      <c r="D139" s="80"/>
      <c r="E139" s="80" t="s">
        <v>70</v>
      </c>
      <c r="F139" s="80" t="s">
        <v>62</v>
      </c>
      <c r="G139" s="80" t="s">
        <v>61</v>
      </c>
      <c r="H139" s="77">
        <v>3920.8</v>
      </c>
      <c r="I139" s="77">
        <v>3665.5</v>
      </c>
      <c r="J139" s="77">
        <v>3424</v>
      </c>
      <c r="K139" s="2">
        <v>100</v>
      </c>
      <c r="L139" s="77">
        <v>4617694.7300000004</v>
      </c>
      <c r="M139" s="77">
        <v>133497.73000000001</v>
      </c>
      <c r="N139" s="77">
        <v>50575.3</v>
      </c>
      <c r="O139" s="77">
        <v>26657.4</v>
      </c>
      <c r="P139" s="77">
        <v>4406964.3</v>
      </c>
      <c r="Q139" s="77">
        <f t="shared" ref="Q139:Q144" si="12">L139/I139</f>
        <v>1259.7721265857319</v>
      </c>
      <c r="R139" s="77">
        <v>4503.95</v>
      </c>
      <c r="S139" s="42" t="s">
        <v>508</v>
      </c>
      <c r="T139" s="41"/>
      <c r="U139" s="31">
        <f t="shared" si="7"/>
        <v>3244.1778734142681</v>
      </c>
      <c r="V139" s="32">
        <f t="shared" si="8"/>
        <v>22.336941588525999</v>
      </c>
      <c r="W139" s="32">
        <f t="shared" si="8"/>
        <v>58.960215688829457</v>
      </c>
      <c r="X139" s="32">
        <f t="shared" si="8"/>
        <v>111.86129028577207</v>
      </c>
      <c r="Y139" s="30"/>
    </row>
    <row r="140" spans="1:25" ht="12.75" customHeight="1">
      <c r="A140" s="80">
        <v>124</v>
      </c>
      <c r="B140" s="89" t="s">
        <v>286</v>
      </c>
      <c r="C140" s="80" t="s">
        <v>123</v>
      </c>
      <c r="D140" s="80" t="s">
        <v>106</v>
      </c>
      <c r="E140" s="80" t="s">
        <v>70</v>
      </c>
      <c r="F140" s="80" t="s">
        <v>61</v>
      </c>
      <c r="G140" s="80" t="s">
        <v>59</v>
      </c>
      <c r="H140" s="77">
        <v>1373.08</v>
      </c>
      <c r="I140" s="77">
        <v>1273</v>
      </c>
      <c r="J140" s="77">
        <v>1241.0999999999999</v>
      </c>
      <c r="K140" s="2">
        <v>48</v>
      </c>
      <c r="L140" s="77">
        <f>ROUND(M140+N140+O140+P140,2)</f>
        <v>1676224.26</v>
      </c>
      <c r="M140" s="77">
        <v>47208.94</v>
      </c>
      <c r="N140" s="77">
        <v>17884.990000000002</v>
      </c>
      <c r="O140" s="77">
        <v>9426.89</v>
      </c>
      <c r="P140" s="77">
        <v>1601703.44</v>
      </c>
      <c r="Q140" s="77">
        <f t="shared" si="12"/>
        <v>1316.7511861743913</v>
      </c>
      <c r="R140" s="77">
        <v>3948</v>
      </c>
      <c r="S140" s="42" t="s">
        <v>449</v>
      </c>
      <c r="T140" s="41"/>
      <c r="U140" s="31">
        <f t="shared" si="7"/>
        <v>2631.2488138256085</v>
      </c>
      <c r="V140" s="32">
        <f t="shared" si="8"/>
        <v>22.336941588525999</v>
      </c>
      <c r="W140" s="32">
        <f t="shared" si="8"/>
        <v>58.960215688829457</v>
      </c>
      <c r="X140" s="32">
        <f t="shared" si="8"/>
        <v>111.86129028577207</v>
      </c>
    </row>
    <row r="141" spans="1:25" s="62" customFormat="1" ht="12.75" customHeight="1">
      <c r="A141" s="80">
        <v>125</v>
      </c>
      <c r="B141" s="89" t="s">
        <v>287</v>
      </c>
      <c r="C141" s="80" t="s">
        <v>17</v>
      </c>
      <c r="D141" s="80"/>
      <c r="E141" s="80" t="s">
        <v>73</v>
      </c>
      <c r="F141" s="80" t="s">
        <v>61</v>
      </c>
      <c r="G141" s="80" t="s">
        <v>61</v>
      </c>
      <c r="H141" s="77">
        <v>3064</v>
      </c>
      <c r="I141" s="77">
        <v>2829.6</v>
      </c>
      <c r="J141" s="77">
        <v>2592.4</v>
      </c>
      <c r="K141" s="2">
        <v>132</v>
      </c>
      <c r="L141" s="77">
        <v>5460359.7999999998</v>
      </c>
      <c r="M141" s="77">
        <v>157833.17000000001</v>
      </c>
      <c r="N141" s="77">
        <v>59794.73</v>
      </c>
      <c r="O141" s="77">
        <v>31516.81</v>
      </c>
      <c r="P141" s="77">
        <v>5211215.09</v>
      </c>
      <c r="Q141" s="77">
        <f t="shared" si="12"/>
        <v>1929.728512864009</v>
      </c>
      <c r="R141" s="77">
        <v>5307.56</v>
      </c>
      <c r="S141" s="42" t="s">
        <v>508</v>
      </c>
      <c r="T141" s="41"/>
      <c r="U141" s="31">
        <f t="shared" si="7"/>
        <v>3377.8314871359917</v>
      </c>
      <c r="V141" s="32">
        <f t="shared" si="8"/>
        <v>22.336941588525999</v>
      </c>
      <c r="W141" s="32">
        <f t="shared" si="8"/>
        <v>58.960215688829457</v>
      </c>
      <c r="X141" s="32">
        <f t="shared" si="8"/>
        <v>111.86129028577207</v>
      </c>
      <c r="Y141" s="30"/>
    </row>
    <row r="142" spans="1:25" s="62" customFormat="1" ht="12.75" customHeight="1">
      <c r="A142" s="80">
        <v>126</v>
      </c>
      <c r="B142" s="89" t="s">
        <v>288</v>
      </c>
      <c r="C142" s="80" t="s">
        <v>83</v>
      </c>
      <c r="D142" s="80"/>
      <c r="E142" s="80" t="s">
        <v>70</v>
      </c>
      <c r="F142" s="80" t="s">
        <v>60</v>
      </c>
      <c r="G142" s="80" t="s">
        <v>60</v>
      </c>
      <c r="H142" s="77">
        <v>1636.4</v>
      </c>
      <c r="I142" s="77">
        <v>1508.6</v>
      </c>
      <c r="J142" s="77">
        <v>1229</v>
      </c>
      <c r="K142" s="2">
        <v>79</v>
      </c>
      <c r="L142" s="77">
        <v>3707610.38</v>
      </c>
      <c r="M142" s="77">
        <v>107696.24</v>
      </c>
      <c r="N142" s="77">
        <v>40800.47</v>
      </c>
      <c r="O142" s="77">
        <v>21505.25</v>
      </c>
      <c r="P142" s="77">
        <v>3537608.42</v>
      </c>
      <c r="Q142" s="77">
        <f t="shared" si="12"/>
        <v>2457.6497282248442</v>
      </c>
      <c r="R142" s="20">
        <v>4503.95</v>
      </c>
      <c r="S142" s="42" t="s">
        <v>508</v>
      </c>
      <c r="T142" s="41"/>
      <c r="U142" s="31">
        <f t="shared" si="7"/>
        <v>2046.3002717751556</v>
      </c>
      <c r="V142" s="32">
        <f t="shared" si="8"/>
        <v>22.336941588525999</v>
      </c>
      <c r="W142" s="32">
        <f t="shared" si="8"/>
        <v>58.960215688829457</v>
      </c>
      <c r="X142" s="32">
        <f t="shared" si="8"/>
        <v>111.86129028577207</v>
      </c>
      <c r="Y142" s="30"/>
    </row>
    <row r="143" spans="1:25" s="62" customFormat="1" ht="12.75" customHeight="1">
      <c r="A143" s="80">
        <v>127</v>
      </c>
      <c r="B143" s="89" t="s">
        <v>289</v>
      </c>
      <c r="C143" s="80" t="s">
        <v>414</v>
      </c>
      <c r="D143" s="80"/>
      <c r="E143" s="80" t="s">
        <v>70</v>
      </c>
      <c r="F143" s="80" t="s">
        <v>61</v>
      </c>
      <c r="G143" s="80" t="s">
        <v>67</v>
      </c>
      <c r="H143" s="77">
        <v>7626.12</v>
      </c>
      <c r="I143" s="77">
        <v>6884.8</v>
      </c>
      <c r="J143" s="77">
        <v>6373</v>
      </c>
      <c r="K143" s="2">
        <v>271</v>
      </c>
      <c r="L143" s="77">
        <f>ROUND(SUM(M143:P143),2)</f>
        <v>13270657.09</v>
      </c>
      <c r="M143" s="77">
        <v>592509.68999999994</v>
      </c>
      <c r="N143" s="77">
        <v>224470.94</v>
      </c>
      <c r="O143" s="77">
        <v>118314.86</v>
      </c>
      <c r="P143" s="77">
        <v>12335361.6</v>
      </c>
      <c r="Q143" s="77">
        <f t="shared" si="12"/>
        <v>1927.5297888101325</v>
      </c>
      <c r="R143" s="77">
        <v>4503.95</v>
      </c>
      <c r="S143" s="42" t="s">
        <v>510</v>
      </c>
      <c r="T143" s="41"/>
      <c r="U143" s="31">
        <f t="shared" si="7"/>
        <v>2576.4202111898676</v>
      </c>
      <c r="V143" s="32">
        <f t="shared" si="8"/>
        <v>22.336941588525999</v>
      </c>
      <c r="W143" s="32">
        <f t="shared" si="8"/>
        <v>58.960215688829457</v>
      </c>
      <c r="X143" s="32">
        <f t="shared" si="8"/>
        <v>111.86129028577207</v>
      </c>
      <c r="Y143" s="30"/>
    </row>
    <row r="144" spans="1:25" ht="25.5" customHeight="1">
      <c r="A144" s="114" t="s">
        <v>11</v>
      </c>
      <c r="B144" s="115"/>
      <c r="C144" s="80" t="s">
        <v>127</v>
      </c>
      <c r="D144" s="80" t="s">
        <v>127</v>
      </c>
      <c r="E144" s="80" t="s">
        <v>127</v>
      </c>
      <c r="F144" s="80" t="s">
        <v>127</v>
      </c>
      <c r="G144" s="80" t="s">
        <v>127</v>
      </c>
      <c r="H144" s="77">
        <f t="shared" ref="H144:K144" si="13">SUM(H139:H143)</f>
        <v>17620.400000000001</v>
      </c>
      <c r="I144" s="77">
        <f t="shared" si="13"/>
        <v>16161.5</v>
      </c>
      <c r="J144" s="77">
        <f t="shared" si="13"/>
        <v>14859.5</v>
      </c>
      <c r="K144" s="2">
        <f t="shared" si="13"/>
        <v>630</v>
      </c>
      <c r="L144" s="77">
        <f>SUM(L139:L143)</f>
        <v>28732546.259999998</v>
      </c>
      <c r="M144" s="77">
        <f t="shared" ref="M144:P144" si="14">SUM(M139:M143)</f>
        <v>1038745.77</v>
      </c>
      <c r="N144" s="77">
        <f t="shared" si="14"/>
        <v>393526.43000000005</v>
      </c>
      <c r="O144" s="77">
        <f t="shared" si="14"/>
        <v>207421.21000000002</v>
      </c>
      <c r="P144" s="77">
        <f t="shared" si="14"/>
        <v>27092852.850000001</v>
      </c>
      <c r="Q144" s="77">
        <f t="shared" si="12"/>
        <v>1777.8390780558734</v>
      </c>
      <c r="R144" s="80"/>
      <c r="S144" s="42"/>
      <c r="T144" s="41"/>
      <c r="U144" s="31">
        <f t="shared" ref="U144:U207" si="15">R144-Q144</f>
        <v>-1777.8390780558734</v>
      </c>
      <c r="V144" s="32">
        <f t="shared" si="8"/>
        <v>22.336941588525999</v>
      </c>
      <c r="W144" s="32">
        <f t="shared" si="8"/>
        <v>58.960215688829457</v>
      </c>
      <c r="X144" s="32">
        <f t="shared" si="8"/>
        <v>111.86129028577207</v>
      </c>
    </row>
    <row r="145" spans="1:25" ht="12.75" customHeight="1">
      <c r="A145" s="111" t="s">
        <v>168</v>
      </c>
      <c r="B145" s="112"/>
      <c r="C145" s="112"/>
      <c r="D145" s="112"/>
      <c r="E145" s="112"/>
      <c r="F145" s="112"/>
      <c r="G145" s="112"/>
      <c r="H145" s="112"/>
      <c r="I145" s="112"/>
      <c r="J145" s="112"/>
      <c r="K145" s="112"/>
      <c r="L145" s="112"/>
      <c r="M145" s="112"/>
      <c r="N145" s="112"/>
      <c r="O145" s="112"/>
      <c r="P145" s="112"/>
      <c r="Q145" s="112"/>
      <c r="R145" s="112"/>
      <c r="S145" s="113"/>
      <c r="T145" s="74"/>
      <c r="U145" s="31">
        <f t="shared" si="15"/>
        <v>0</v>
      </c>
      <c r="V145" s="32">
        <f t="shared" si="8"/>
        <v>22.336941588525999</v>
      </c>
      <c r="W145" s="32">
        <f t="shared" si="8"/>
        <v>58.960215688829457</v>
      </c>
      <c r="X145" s="32">
        <f t="shared" si="8"/>
        <v>111.86129028577207</v>
      </c>
    </row>
    <row r="146" spans="1:25" ht="12.75" customHeight="1">
      <c r="A146" s="80">
        <v>128</v>
      </c>
      <c r="B146" s="89" t="s">
        <v>290</v>
      </c>
      <c r="C146" s="80" t="s">
        <v>83</v>
      </c>
      <c r="D146" s="80"/>
      <c r="E146" s="80" t="s">
        <v>70</v>
      </c>
      <c r="F146" s="80" t="s">
        <v>59</v>
      </c>
      <c r="G146" s="80" t="s">
        <v>58</v>
      </c>
      <c r="H146" s="77">
        <v>306.60000000000002</v>
      </c>
      <c r="I146" s="77">
        <v>286.5</v>
      </c>
      <c r="J146" s="77">
        <v>216</v>
      </c>
      <c r="K146" s="2">
        <v>58</v>
      </c>
      <c r="L146" s="77">
        <v>690993.03</v>
      </c>
      <c r="M146" s="77">
        <v>19924.32</v>
      </c>
      <c r="N146" s="77">
        <v>7548.28</v>
      </c>
      <c r="O146" s="77">
        <v>3978.57</v>
      </c>
      <c r="P146" s="77">
        <v>659541.86</v>
      </c>
      <c r="Q146" s="77">
        <f>L146/I146</f>
        <v>2411.8430366492148</v>
      </c>
      <c r="R146" s="77">
        <v>3948</v>
      </c>
      <c r="S146" s="42" t="s">
        <v>449</v>
      </c>
      <c r="T146" s="41"/>
      <c r="U146" s="31">
        <f t="shared" si="15"/>
        <v>1536.1569633507852</v>
      </c>
      <c r="V146" s="32">
        <f t="shared" si="8"/>
        <v>22.336941588525999</v>
      </c>
      <c r="W146" s="32">
        <f t="shared" si="8"/>
        <v>58.960215688829457</v>
      </c>
      <c r="X146" s="32">
        <f t="shared" si="8"/>
        <v>111.86129028577207</v>
      </c>
    </row>
    <row r="147" spans="1:25" s="62" customFormat="1" ht="12.75" customHeight="1">
      <c r="A147" s="80">
        <v>129</v>
      </c>
      <c r="B147" s="89" t="s">
        <v>291</v>
      </c>
      <c r="C147" s="80" t="s">
        <v>21</v>
      </c>
      <c r="D147" s="80"/>
      <c r="E147" s="80" t="s">
        <v>70</v>
      </c>
      <c r="F147" s="80" t="s">
        <v>62</v>
      </c>
      <c r="G147" s="80" t="s">
        <v>61</v>
      </c>
      <c r="H147" s="77">
        <v>3014.9</v>
      </c>
      <c r="I147" s="77">
        <v>2717.4</v>
      </c>
      <c r="J147" s="77">
        <v>2659.7</v>
      </c>
      <c r="K147" s="2">
        <v>115</v>
      </c>
      <c r="L147" s="77">
        <v>1276959.01</v>
      </c>
      <c r="M147" s="77">
        <v>36692.94</v>
      </c>
      <c r="N147" s="77">
        <v>13901.04</v>
      </c>
      <c r="O147" s="77">
        <v>7327.01</v>
      </c>
      <c r="P147" s="77">
        <v>1219038.02</v>
      </c>
      <c r="Q147" s="77">
        <f t="shared" ref="Q147:Q158" si="16">L147/I147</f>
        <v>469.91941193788176</v>
      </c>
      <c r="R147" s="20">
        <v>4180</v>
      </c>
      <c r="S147" s="42" t="s">
        <v>508</v>
      </c>
      <c r="T147" s="41"/>
      <c r="U147" s="31">
        <f t="shared" si="15"/>
        <v>3710.0805880621183</v>
      </c>
      <c r="V147" s="32">
        <f t="shared" si="8"/>
        <v>22.336941588525999</v>
      </c>
      <c r="W147" s="32">
        <f t="shared" si="8"/>
        <v>58.960215688829457</v>
      </c>
      <c r="X147" s="32">
        <f t="shared" si="8"/>
        <v>111.86129028577207</v>
      </c>
      <c r="Y147" s="30"/>
    </row>
    <row r="148" spans="1:25" ht="12.75">
      <c r="A148" s="80">
        <v>130</v>
      </c>
      <c r="B148" s="89" t="s">
        <v>292</v>
      </c>
      <c r="C148" s="80">
        <v>1984</v>
      </c>
      <c r="D148" s="80"/>
      <c r="E148" s="80" t="s">
        <v>70</v>
      </c>
      <c r="F148" s="80">
        <v>5</v>
      </c>
      <c r="G148" s="80">
        <v>4</v>
      </c>
      <c r="H148" s="77">
        <v>3082.4</v>
      </c>
      <c r="I148" s="77">
        <v>2790.3</v>
      </c>
      <c r="J148" s="77">
        <v>2790.3</v>
      </c>
      <c r="K148" s="2">
        <v>150</v>
      </c>
      <c r="L148" s="77">
        <v>1486689.22</v>
      </c>
      <c r="M148" s="77">
        <v>42853.1</v>
      </c>
      <c r="N148" s="77">
        <v>16234.8</v>
      </c>
      <c r="O148" s="77">
        <v>8557.09</v>
      </c>
      <c r="P148" s="77">
        <v>1419044.23</v>
      </c>
      <c r="Q148" s="77">
        <f t="shared" si="16"/>
        <v>532.80622872092601</v>
      </c>
      <c r="R148" s="77">
        <v>2322</v>
      </c>
      <c r="S148" s="42" t="s">
        <v>449</v>
      </c>
      <c r="T148" s="41"/>
      <c r="U148" s="31">
        <f t="shared" si="15"/>
        <v>1789.1937712790741</v>
      </c>
      <c r="V148" s="32">
        <f t="shared" si="8"/>
        <v>22.336941588525999</v>
      </c>
      <c r="W148" s="32">
        <f t="shared" si="8"/>
        <v>58.960215688829457</v>
      </c>
      <c r="X148" s="32">
        <f t="shared" si="8"/>
        <v>111.86129028577207</v>
      </c>
    </row>
    <row r="149" spans="1:25" ht="12.75" customHeight="1">
      <c r="A149" s="80">
        <v>131</v>
      </c>
      <c r="B149" s="89" t="s">
        <v>293</v>
      </c>
      <c r="C149" s="80" t="s">
        <v>106</v>
      </c>
      <c r="D149" s="80"/>
      <c r="E149" s="80" t="s">
        <v>73</v>
      </c>
      <c r="F149" s="80" t="s">
        <v>62</v>
      </c>
      <c r="G149" s="80" t="s">
        <v>61</v>
      </c>
      <c r="H149" s="77">
        <v>2926.2</v>
      </c>
      <c r="I149" s="77">
        <v>2631.8</v>
      </c>
      <c r="J149" s="77">
        <v>2631.8</v>
      </c>
      <c r="K149" s="2">
        <v>59</v>
      </c>
      <c r="L149" s="77">
        <v>2128825.29</v>
      </c>
      <c r="M149" s="77">
        <v>94826.34</v>
      </c>
      <c r="N149" s="77">
        <v>35924.74</v>
      </c>
      <c r="O149" s="77">
        <v>18935.330000000002</v>
      </c>
      <c r="P149" s="77">
        <v>1979138.88</v>
      </c>
      <c r="Q149" s="77">
        <f t="shared" si="16"/>
        <v>808.88566380424038</v>
      </c>
      <c r="R149" s="77">
        <v>4180</v>
      </c>
      <c r="S149" s="42" t="s">
        <v>509</v>
      </c>
      <c r="T149" s="41"/>
      <c r="U149" s="31">
        <f t="shared" si="15"/>
        <v>3371.1143361957597</v>
      </c>
      <c r="V149" s="32">
        <f t="shared" si="8"/>
        <v>22.336941588525999</v>
      </c>
      <c r="W149" s="32">
        <f t="shared" si="8"/>
        <v>58.960215688829457</v>
      </c>
      <c r="X149" s="32">
        <f t="shared" si="8"/>
        <v>111.86129028577207</v>
      </c>
    </row>
    <row r="150" spans="1:25" ht="12.75" customHeight="1">
      <c r="A150" s="80">
        <v>132</v>
      </c>
      <c r="B150" s="89" t="s">
        <v>294</v>
      </c>
      <c r="C150" s="80" t="s">
        <v>123</v>
      </c>
      <c r="D150" s="80"/>
      <c r="E150" s="80" t="s">
        <v>70</v>
      </c>
      <c r="F150" s="80" t="s">
        <v>59</v>
      </c>
      <c r="G150" s="80" t="s">
        <v>58</v>
      </c>
      <c r="H150" s="77">
        <v>339</v>
      </c>
      <c r="I150" s="77">
        <v>309.8</v>
      </c>
      <c r="J150" s="77">
        <v>309.8</v>
      </c>
      <c r="K150" s="2">
        <v>8</v>
      </c>
      <c r="L150" s="77">
        <v>758500.18</v>
      </c>
      <c r="M150" s="77">
        <v>21826.13</v>
      </c>
      <c r="N150" s="77">
        <v>8268.7800000000007</v>
      </c>
      <c r="O150" s="77">
        <v>4358.34</v>
      </c>
      <c r="P150" s="77">
        <v>724046.93</v>
      </c>
      <c r="Q150" s="77">
        <f>L150/I150</f>
        <v>2448.354357650097</v>
      </c>
      <c r="R150" s="77">
        <v>3948</v>
      </c>
      <c r="S150" s="42" t="s">
        <v>449</v>
      </c>
      <c r="T150" s="41"/>
      <c r="U150" s="31">
        <f t="shared" si="15"/>
        <v>1499.645642349903</v>
      </c>
      <c r="V150" s="32">
        <f t="shared" si="8"/>
        <v>22.336941588525999</v>
      </c>
      <c r="W150" s="32">
        <f t="shared" si="8"/>
        <v>58.960215688829457</v>
      </c>
      <c r="X150" s="32">
        <f t="shared" si="8"/>
        <v>111.86129028577207</v>
      </c>
    </row>
    <row r="151" spans="1:25" s="62" customFormat="1" ht="12.75" customHeight="1">
      <c r="A151" s="80">
        <v>133</v>
      </c>
      <c r="B151" s="89" t="s">
        <v>364</v>
      </c>
      <c r="C151" s="80" t="s">
        <v>123</v>
      </c>
      <c r="D151" s="80"/>
      <c r="E151" s="80" t="s">
        <v>70</v>
      </c>
      <c r="F151" s="80" t="s">
        <v>59</v>
      </c>
      <c r="G151" s="80" t="s">
        <v>59</v>
      </c>
      <c r="H151" s="77">
        <v>464.6</v>
      </c>
      <c r="I151" s="77">
        <v>404.4</v>
      </c>
      <c r="J151" s="77">
        <v>111.8</v>
      </c>
      <c r="K151" s="2">
        <v>12</v>
      </c>
      <c r="L151" s="77">
        <v>1159420.48</v>
      </c>
      <c r="M151" s="77">
        <v>33543.65</v>
      </c>
      <c r="N151" s="77">
        <v>12707.93</v>
      </c>
      <c r="O151" s="77">
        <v>6698.14</v>
      </c>
      <c r="P151" s="77">
        <v>1106470.76</v>
      </c>
      <c r="Q151" s="77">
        <f>L151/I151</f>
        <v>2867.0140454995058</v>
      </c>
      <c r="R151" s="77">
        <v>5307.56</v>
      </c>
      <c r="S151" s="42" t="s">
        <v>508</v>
      </c>
      <c r="T151" s="41"/>
      <c r="U151" s="31">
        <f t="shared" si="15"/>
        <v>2440.5459545004946</v>
      </c>
      <c r="V151" s="32">
        <f t="shared" si="8"/>
        <v>22.336941588525999</v>
      </c>
      <c r="W151" s="32">
        <f t="shared" si="8"/>
        <v>58.960215688829457</v>
      </c>
      <c r="X151" s="32">
        <f t="shared" si="8"/>
        <v>111.86129028577207</v>
      </c>
      <c r="Y151" s="30"/>
    </row>
    <row r="152" spans="1:25" ht="12.75" customHeight="1">
      <c r="A152" s="80">
        <v>134</v>
      </c>
      <c r="B152" s="89" t="s">
        <v>295</v>
      </c>
      <c r="C152" s="80" t="s">
        <v>76</v>
      </c>
      <c r="D152" s="80"/>
      <c r="E152" s="80" t="s">
        <v>70</v>
      </c>
      <c r="F152" s="80" t="s">
        <v>59</v>
      </c>
      <c r="G152" s="80" t="s">
        <v>58</v>
      </c>
      <c r="H152" s="77">
        <v>351.3</v>
      </c>
      <c r="I152" s="77">
        <v>320.7</v>
      </c>
      <c r="J152" s="77">
        <v>320.7</v>
      </c>
      <c r="K152" s="2">
        <v>32</v>
      </c>
      <c r="L152" s="77">
        <v>885868.23</v>
      </c>
      <c r="M152" s="77">
        <v>25010.58</v>
      </c>
      <c r="N152" s="77">
        <v>9475.2000000000007</v>
      </c>
      <c r="O152" s="77">
        <v>4994.22</v>
      </c>
      <c r="P152" s="77">
        <v>846388.23</v>
      </c>
      <c r="Q152" s="77">
        <f t="shared" si="16"/>
        <v>2762.2956969130028</v>
      </c>
      <c r="R152" s="77">
        <v>3948</v>
      </c>
      <c r="S152" s="42" t="s">
        <v>449</v>
      </c>
      <c r="T152" s="41"/>
      <c r="U152" s="31">
        <f t="shared" si="15"/>
        <v>1185.7043030869972</v>
      </c>
      <c r="V152" s="32">
        <f t="shared" si="8"/>
        <v>22.336941588525999</v>
      </c>
      <c r="W152" s="32">
        <f t="shared" si="8"/>
        <v>58.960215688829457</v>
      </c>
      <c r="X152" s="32">
        <f t="shared" si="8"/>
        <v>111.86129028577207</v>
      </c>
    </row>
    <row r="153" spans="1:25" ht="12.75" customHeight="1">
      <c r="A153" s="80">
        <v>135</v>
      </c>
      <c r="B153" s="89" t="s">
        <v>296</v>
      </c>
      <c r="C153" s="80" t="s">
        <v>71</v>
      </c>
      <c r="D153" s="80"/>
      <c r="E153" s="80" t="s">
        <v>70</v>
      </c>
      <c r="F153" s="80" t="s">
        <v>59</v>
      </c>
      <c r="G153" s="80" t="s">
        <v>58</v>
      </c>
      <c r="H153" s="77">
        <v>577.79999999999995</v>
      </c>
      <c r="I153" s="77">
        <v>532.6</v>
      </c>
      <c r="J153" s="77">
        <v>532.6</v>
      </c>
      <c r="K153" s="2">
        <v>38</v>
      </c>
      <c r="L153" s="77">
        <v>1537902.67</v>
      </c>
      <c r="M153" s="77">
        <v>44191.41</v>
      </c>
      <c r="N153" s="77">
        <v>16741.810000000001</v>
      </c>
      <c r="O153" s="77">
        <v>8824.33</v>
      </c>
      <c r="P153" s="77">
        <v>1468145.12</v>
      </c>
      <c r="Q153" s="77">
        <f t="shared" si="16"/>
        <v>2887.5378708223807</v>
      </c>
      <c r="R153" s="77">
        <v>3948</v>
      </c>
      <c r="S153" s="42" t="s">
        <v>449</v>
      </c>
      <c r="T153" s="41"/>
      <c r="U153" s="31">
        <f t="shared" si="15"/>
        <v>1060.4621291776193</v>
      </c>
      <c r="V153" s="32">
        <f t="shared" si="8"/>
        <v>22.336941588525999</v>
      </c>
      <c r="W153" s="32">
        <f t="shared" si="8"/>
        <v>58.960215688829457</v>
      </c>
      <c r="X153" s="32">
        <f t="shared" si="8"/>
        <v>111.86129028577207</v>
      </c>
    </row>
    <row r="154" spans="1:25" ht="12.75" customHeight="1">
      <c r="A154" s="80">
        <v>136</v>
      </c>
      <c r="B154" s="89" t="s">
        <v>297</v>
      </c>
      <c r="C154" s="80" t="s">
        <v>298</v>
      </c>
      <c r="D154" s="80"/>
      <c r="E154" s="80" t="s">
        <v>29</v>
      </c>
      <c r="F154" s="80" t="s">
        <v>59</v>
      </c>
      <c r="G154" s="80" t="s">
        <v>58</v>
      </c>
      <c r="H154" s="77">
        <v>244.9</v>
      </c>
      <c r="I154" s="77">
        <v>235.3</v>
      </c>
      <c r="J154" s="77">
        <v>235.3</v>
      </c>
      <c r="K154" s="2">
        <v>8</v>
      </c>
      <c r="L154" s="77">
        <v>736522.27</v>
      </c>
      <c r="M154" s="77">
        <v>21171.15</v>
      </c>
      <c r="N154" s="77">
        <v>8020.64</v>
      </c>
      <c r="O154" s="77">
        <v>4227.54</v>
      </c>
      <c r="P154" s="77">
        <v>703102.94</v>
      </c>
      <c r="Q154" s="77">
        <f t="shared" si="16"/>
        <v>3130.1413939651507</v>
      </c>
      <c r="R154" s="77">
        <v>3948</v>
      </c>
      <c r="S154" s="42" t="s">
        <v>449</v>
      </c>
      <c r="T154" s="41"/>
      <c r="U154" s="31">
        <f t="shared" si="15"/>
        <v>817.85860603484934</v>
      </c>
      <c r="V154" s="32">
        <f t="shared" si="8"/>
        <v>22.336941588525999</v>
      </c>
      <c r="W154" s="32">
        <f t="shared" si="8"/>
        <v>58.960215688829457</v>
      </c>
      <c r="X154" s="32">
        <f t="shared" si="8"/>
        <v>111.86129028577207</v>
      </c>
    </row>
    <row r="155" spans="1:25" s="62" customFormat="1" ht="12.75" customHeight="1">
      <c r="A155" s="80">
        <v>137</v>
      </c>
      <c r="B155" s="89" t="s">
        <v>299</v>
      </c>
      <c r="C155" s="80" t="s">
        <v>298</v>
      </c>
      <c r="D155" s="80"/>
      <c r="E155" s="80" t="s">
        <v>70</v>
      </c>
      <c r="F155" s="80" t="s">
        <v>60</v>
      </c>
      <c r="G155" s="80" t="s">
        <v>58</v>
      </c>
      <c r="H155" s="77">
        <v>304.39999999999998</v>
      </c>
      <c r="I155" s="77">
        <v>268.7</v>
      </c>
      <c r="J155" s="77">
        <v>232</v>
      </c>
      <c r="K155" s="2">
        <v>20</v>
      </c>
      <c r="L155" s="77">
        <v>707288.82</v>
      </c>
      <c r="M155" s="77">
        <v>20474.87</v>
      </c>
      <c r="N155" s="77">
        <v>7756.86</v>
      </c>
      <c r="O155" s="77">
        <v>4088.5</v>
      </c>
      <c r="P155" s="77">
        <v>674968.59</v>
      </c>
      <c r="Q155" s="77">
        <f t="shared" si="16"/>
        <v>2632.2620766654259</v>
      </c>
      <c r="R155" s="20">
        <v>4503.95</v>
      </c>
      <c r="S155" s="42" t="s">
        <v>508</v>
      </c>
      <c r="T155" s="41"/>
      <c r="U155" s="31">
        <f t="shared" si="15"/>
        <v>1871.687923334574</v>
      </c>
      <c r="V155" s="32">
        <f t="shared" si="8"/>
        <v>22.336941588525999</v>
      </c>
      <c r="W155" s="32">
        <f t="shared" si="8"/>
        <v>58.960215688829457</v>
      </c>
      <c r="X155" s="32">
        <f t="shared" si="8"/>
        <v>111.86129028577207</v>
      </c>
      <c r="Y155" s="30"/>
    </row>
    <row r="156" spans="1:25" ht="12.75" customHeight="1">
      <c r="A156" s="80">
        <v>138</v>
      </c>
      <c r="B156" s="89" t="s">
        <v>300</v>
      </c>
      <c r="C156" s="80" t="s">
        <v>80</v>
      </c>
      <c r="D156" s="80"/>
      <c r="E156" s="80" t="s">
        <v>70</v>
      </c>
      <c r="F156" s="80" t="s">
        <v>59</v>
      </c>
      <c r="G156" s="80" t="s">
        <v>60</v>
      </c>
      <c r="H156" s="77">
        <v>951.2</v>
      </c>
      <c r="I156" s="77">
        <v>866</v>
      </c>
      <c r="J156" s="77">
        <v>866</v>
      </c>
      <c r="K156" s="2">
        <v>28</v>
      </c>
      <c r="L156" s="77">
        <v>2646720.46</v>
      </c>
      <c r="M156" s="77">
        <v>76002.149999999994</v>
      </c>
      <c r="N156" s="77">
        <v>28793.24</v>
      </c>
      <c r="O156" s="77">
        <v>15176.43</v>
      </c>
      <c r="P156" s="77">
        <v>2526748.64</v>
      </c>
      <c r="Q156" s="77">
        <f t="shared" si="16"/>
        <v>3056.2591916859124</v>
      </c>
      <c r="R156" s="77">
        <v>3948</v>
      </c>
      <c r="S156" s="42" t="s">
        <v>449</v>
      </c>
      <c r="T156" s="41"/>
      <c r="U156" s="31">
        <f t="shared" si="15"/>
        <v>891.74080831408764</v>
      </c>
      <c r="V156" s="32">
        <f t="shared" si="8"/>
        <v>22.336941588525999</v>
      </c>
      <c r="W156" s="32">
        <f t="shared" si="8"/>
        <v>58.960215688829457</v>
      </c>
      <c r="X156" s="32">
        <f t="shared" si="8"/>
        <v>111.86129028577207</v>
      </c>
    </row>
    <row r="157" spans="1:25" ht="12.75" customHeight="1">
      <c r="A157" s="80">
        <v>139</v>
      </c>
      <c r="B157" s="89" t="s">
        <v>301</v>
      </c>
      <c r="C157" s="80" t="s">
        <v>81</v>
      </c>
      <c r="D157" s="80"/>
      <c r="E157" s="80" t="s">
        <v>70</v>
      </c>
      <c r="F157" s="80" t="s">
        <v>60</v>
      </c>
      <c r="G157" s="80" t="s">
        <v>59</v>
      </c>
      <c r="H157" s="77">
        <v>1179.8</v>
      </c>
      <c r="I157" s="77">
        <v>1112.2</v>
      </c>
      <c r="J157" s="77">
        <v>1019.1</v>
      </c>
      <c r="K157" s="2">
        <v>69</v>
      </c>
      <c r="L157" s="77">
        <v>1668009.85</v>
      </c>
      <c r="M157" s="77">
        <v>47268.72</v>
      </c>
      <c r="N157" s="77">
        <v>17907.64</v>
      </c>
      <c r="O157" s="77">
        <v>9438.82</v>
      </c>
      <c r="P157" s="77">
        <v>1593394.67</v>
      </c>
      <c r="Q157" s="77">
        <f t="shared" si="16"/>
        <v>1499.7391206617515</v>
      </c>
      <c r="R157" s="77">
        <v>3948</v>
      </c>
      <c r="S157" s="42" t="s">
        <v>449</v>
      </c>
      <c r="T157" s="41"/>
      <c r="U157" s="31">
        <f t="shared" si="15"/>
        <v>2448.2608793382487</v>
      </c>
      <c r="V157" s="32">
        <f t="shared" si="8"/>
        <v>22.336941588525999</v>
      </c>
      <c r="W157" s="32">
        <f t="shared" si="8"/>
        <v>58.960215688829457</v>
      </c>
      <c r="X157" s="32">
        <f t="shared" si="8"/>
        <v>111.86129028577207</v>
      </c>
    </row>
    <row r="158" spans="1:25" ht="12.75">
      <c r="A158" s="80">
        <v>140</v>
      </c>
      <c r="B158" s="89" t="s">
        <v>302</v>
      </c>
      <c r="C158" s="80" t="s">
        <v>110</v>
      </c>
      <c r="D158" s="80"/>
      <c r="E158" s="80" t="s">
        <v>73</v>
      </c>
      <c r="F158" s="80" t="s">
        <v>62</v>
      </c>
      <c r="G158" s="80" t="s">
        <v>65</v>
      </c>
      <c r="H158" s="77">
        <v>5078.2</v>
      </c>
      <c r="I158" s="77">
        <v>4531.7</v>
      </c>
      <c r="J158" s="77">
        <v>4461.7</v>
      </c>
      <c r="K158" s="2">
        <v>197</v>
      </c>
      <c r="L158" s="77">
        <v>2278156.4499999997</v>
      </c>
      <c r="M158" s="77">
        <v>65099.89</v>
      </c>
      <c r="N158" s="77">
        <v>24662.94</v>
      </c>
      <c r="O158" s="77">
        <v>12999.43</v>
      </c>
      <c r="P158" s="77">
        <v>2175394.19</v>
      </c>
      <c r="Q158" s="77">
        <f t="shared" si="16"/>
        <v>502.71563651609767</v>
      </c>
      <c r="R158" s="77">
        <v>2322</v>
      </c>
      <c r="S158" s="42" t="s">
        <v>449</v>
      </c>
      <c r="T158" s="41"/>
      <c r="U158" s="31">
        <f t="shared" si="15"/>
        <v>1819.2843634839023</v>
      </c>
      <c r="V158" s="32">
        <f t="shared" si="8"/>
        <v>22.336941588525999</v>
      </c>
      <c r="W158" s="32">
        <f t="shared" si="8"/>
        <v>58.960215688829457</v>
      </c>
      <c r="X158" s="32">
        <f t="shared" si="8"/>
        <v>111.86129028577207</v>
      </c>
    </row>
    <row r="159" spans="1:25" ht="21.75" customHeight="1">
      <c r="A159" s="114" t="s">
        <v>12</v>
      </c>
      <c r="B159" s="115"/>
      <c r="C159" s="80" t="s">
        <v>127</v>
      </c>
      <c r="D159" s="80" t="s">
        <v>127</v>
      </c>
      <c r="E159" s="80" t="s">
        <v>127</v>
      </c>
      <c r="F159" s="80" t="s">
        <v>127</v>
      </c>
      <c r="G159" s="80" t="s">
        <v>127</v>
      </c>
      <c r="H159" s="77">
        <f t="shared" ref="H159:K159" si="17">SUM(H146:H158)</f>
        <v>18821.299999999996</v>
      </c>
      <c r="I159" s="77">
        <f t="shared" si="17"/>
        <v>17007.400000000001</v>
      </c>
      <c r="J159" s="77">
        <f t="shared" si="17"/>
        <v>16386.8</v>
      </c>
      <c r="K159" s="34">
        <f t="shared" si="17"/>
        <v>794</v>
      </c>
      <c r="L159" s="77">
        <f>SUM(L146:L158)</f>
        <v>17961855.960000001</v>
      </c>
      <c r="M159" s="77">
        <f t="shared" ref="M159:P159" si="18">SUM(M146:M158)</f>
        <v>548885.25</v>
      </c>
      <c r="N159" s="77">
        <f t="shared" si="18"/>
        <v>207943.89999999997</v>
      </c>
      <c r="O159" s="77">
        <f t="shared" si="18"/>
        <v>109603.75</v>
      </c>
      <c r="P159" s="77">
        <f t="shared" si="18"/>
        <v>17095423.060000002</v>
      </c>
      <c r="Q159" s="77">
        <f>L159/I159</f>
        <v>1056.1200395122123</v>
      </c>
      <c r="R159" s="80"/>
      <c r="S159" s="42"/>
      <c r="T159" s="41"/>
      <c r="U159" s="31">
        <f t="shared" si="15"/>
        <v>-1056.1200395122123</v>
      </c>
      <c r="V159" s="32">
        <f t="shared" si="8"/>
        <v>22.336941588525999</v>
      </c>
      <c r="W159" s="32">
        <f t="shared" si="8"/>
        <v>58.960215688829457</v>
      </c>
      <c r="X159" s="32">
        <f t="shared" si="8"/>
        <v>111.86129028577207</v>
      </c>
    </row>
    <row r="160" spans="1:25" ht="12.75" customHeight="1">
      <c r="A160" s="111" t="s">
        <v>169</v>
      </c>
      <c r="B160" s="112"/>
      <c r="C160" s="112"/>
      <c r="D160" s="112"/>
      <c r="E160" s="112"/>
      <c r="F160" s="112"/>
      <c r="G160" s="112"/>
      <c r="H160" s="112"/>
      <c r="I160" s="112"/>
      <c r="J160" s="112"/>
      <c r="K160" s="112"/>
      <c r="L160" s="112"/>
      <c r="M160" s="112"/>
      <c r="N160" s="112"/>
      <c r="O160" s="112"/>
      <c r="P160" s="112"/>
      <c r="Q160" s="112"/>
      <c r="R160" s="112"/>
      <c r="S160" s="113"/>
      <c r="T160" s="74"/>
      <c r="U160" s="31">
        <f t="shared" si="15"/>
        <v>0</v>
      </c>
      <c r="V160" s="32">
        <f t="shared" si="8"/>
        <v>22.336941588525999</v>
      </c>
      <c r="W160" s="32">
        <f t="shared" si="8"/>
        <v>58.960215688829457</v>
      </c>
      <c r="X160" s="32">
        <f t="shared" si="8"/>
        <v>111.86129028577207</v>
      </c>
    </row>
    <row r="161" spans="1:25" ht="12.75" customHeight="1">
      <c r="A161" s="80">
        <v>141</v>
      </c>
      <c r="B161" s="89" t="s">
        <v>303</v>
      </c>
      <c r="C161" s="80">
        <v>1963</v>
      </c>
      <c r="D161" s="80"/>
      <c r="E161" s="80" t="s">
        <v>73</v>
      </c>
      <c r="F161" s="80">
        <v>5</v>
      </c>
      <c r="G161" s="80">
        <v>6</v>
      </c>
      <c r="H161" s="77">
        <v>5381.82</v>
      </c>
      <c r="I161" s="77">
        <v>4519.8999999999996</v>
      </c>
      <c r="J161" s="77">
        <v>4422.1000000000004</v>
      </c>
      <c r="K161" s="2">
        <v>216</v>
      </c>
      <c r="L161" s="77">
        <v>2973566.85</v>
      </c>
      <c r="M161" s="77">
        <v>85907.01</v>
      </c>
      <c r="N161" s="77">
        <v>32545.67</v>
      </c>
      <c r="O161" s="77">
        <v>17154.28</v>
      </c>
      <c r="P161" s="77">
        <v>2837959.89</v>
      </c>
      <c r="Q161" s="77">
        <f>L161/I161</f>
        <v>657.88332706475819</v>
      </c>
      <c r="R161" s="77">
        <v>2322</v>
      </c>
      <c r="S161" s="42" t="s">
        <v>449</v>
      </c>
      <c r="T161" s="41"/>
      <c r="U161" s="31">
        <f t="shared" si="15"/>
        <v>1664.1166729352417</v>
      </c>
      <c r="V161" s="32">
        <f t="shared" si="8"/>
        <v>22.336941588525999</v>
      </c>
      <c r="W161" s="32">
        <f t="shared" si="8"/>
        <v>58.960215688829457</v>
      </c>
      <c r="X161" s="32">
        <f t="shared" si="8"/>
        <v>111.86129028577207</v>
      </c>
    </row>
    <row r="162" spans="1:25" ht="12.75" customHeight="1">
      <c r="A162" s="80">
        <v>142</v>
      </c>
      <c r="B162" s="89" t="s">
        <v>304</v>
      </c>
      <c r="C162" s="80" t="s">
        <v>76</v>
      </c>
      <c r="D162" s="80"/>
      <c r="E162" s="80" t="s">
        <v>70</v>
      </c>
      <c r="F162" s="80" t="s">
        <v>61</v>
      </c>
      <c r="G162" s="80" t="s">
        <v>58</v>
      </c>
      <c r="H162" s="77">
        <v>1646.34</v>
      </c>
      <c r="I162" s="77">
        <v>1303.1400000000001</v>
      </c>
      <c r="J162" s="77">
        <v>1303.1400000000001</v>
      </c>
      <c r="K162" s="2">
        <v>109</v>
      </c>
      <c r="L162" s="77">
        <f>ROUND(SUM(M162:P162),2)</f>
        <v>1824285.04</v>
      </c>
      <c r="M162" s="77">
        <v>52601.19</v>
      </c>
      <c r="N162" s="77">
        <v>19927.84</v>
      </c>
      <c r="O162" s="77">
        <v>10503.63</v>
      </c>
      <c r="P162" s="77">
        <v>1741252.38</v>
      </c>
      <c r="Q162" s="77">
        <f>L162/I162</f>
        <v>1399.9148518194513</v>
      </c>
      <c r="R162" s="77">
        <v>4180</v>
      </c>
      <c r="S162" s="42" t="s">
        <v>508</v>
      </c>
      <c r="T162" s="41"/>
      <c r="U162" s="31">
        <f t="shared" si="15"/>
        <v>2780.0851481805485</v>
      </c>
      <c r="V162" s="32">
        <f t="shared" si="8"/>
        <v>22.336941588525999</v>
      </c>
      <c r="W162" s="32">
        <f t="shared" si="8"/>
        <v>58.960215688829457</v>
      </c>
      <c r="X162" s="32">
        <f t="shared" si="8"/>
        <v>111.86129028577207</v>
      </c>
    </row>
    <row r="163" spans="1:25" ht="12.75" customHeight="1">
      <c r="A163" s="80">
        <v>143</v>
      </c>
      <c r="B163" s="89" t="s">
        <v>438</v>
      </c>
      <c r="C163" s="80" t="s">
        <v>439</v>
      </c>
      <c r="D163" s="80"/>
      <c r="E163" s="80" t="s">
        <v>70</v>
      </c>
      <c r="F163" s="80" t="s">
        <v>61</v>
      </c>
      <c r="G163" s="80" t="s">
        <v>60</v>
      </c>
      <c r="H163" s="77">
        <v>2818.32</v>
      </c>
      <c r="I163" s="77">
        <v>2271.42</v>
      </c>
      <c r="J163" s="77">
        <v>2119.02</v>
      </c>
      <c r="K163" s="2">
        <v>66</v>
      </c>
      <c r="L163" s="77">
        <v>4387024.29</v>
      </c>
      <c r="M163" s="77">
        <v>127046.97</v>
      </c>
      <c r="N163" s="77">
        <v>48131.45</v>
      </c>
      <c r="O163" s="77">
        <v>25369.279999999999</v>
      </c>
      <c r="P163" s="77">
        <v>4186476.59</v>
      </c>
      <c r="Q163" s="77">
        <f>L163/I163</f>
        <v>1931.4016298174711</v>
      </c>
      <c r="R163" s="77">
        <v>3929.2</v>
      </c>
      <c r="S163" s="42" t="s">
        <v>510</v>
      </c>
      <c r="T163" s="41"/>
      <c r="U163" s="31">
        <f t="shared" si="15"/>
        <v>1997.7983701825287</v>
      </c>
      <c r="V163" s="32">
        <f t="shared" si="8"/>
        <v>22.336941588525999</v>
      </c>
      <c r="W163" s="32">
        <f t="shared" si="8"/>
        <v>58.960215688829457</v>
      </c>
      <c r="X163" s="32">
        <f t="shared" si="8"/>
        <v>111.86129028577207</v>
      </c>
    </row>
    <row r="164" spans="1:25" ht="12.75" customHeight="1">
      <c r="A164" s="80">
        <v>144</v>
      </c>
      <c r="B164" s="89" t="s">
        <v>305</v>
      </c>
      <c r="C164" s="80">
        <v>1963</v>
      </c>
      <c r="D164" s="80"/>
      <c r="E164" s="80" t="s">
        <v>70</v>
      </c>
      <c r="F164" s="80">
        <v>2</v>
      </c>
      <c r="G164" s="80">
        <v>1</v>
      </c>
      <c r="H164" s="77">
        <v>402</v>
      </c>
      <c r="I164" s="77">
        <v>381.1</v>
      </c>
      <c r="J164" s="77">
        <v>381.1</v>
      </c>
      <c r="K164" s="2">
        <v>14</v>
      </c>
      <c r="L164" s="77">
        <v>1360720.48</v>
      </c>
      <c r="M164" s="77">
        <v>37646.589999999997</v>
      </c>
      <c r="N164" s="77">
        <v>14262.32</v>
      </c>
      <c r="O164" s="77">
        <v>7517.43</v>
      </c>
      <c r="P164" s="77">
        <v>1301294.1399999999</v>
      </c>
      <c r="Q164" s="77">
        <f>L164/I164</f>
        <v>3570.5076882707949</v>
      </c>
      <c r="R164" s="77">
        <v>3948</v>
      </c>
      <c r="S164" s="42" t="s">
        <v>449</v>
      </c>
      <c r="T164" s="41"/>
      <c r="U164" s="31">
        <f t="shared" si="15"/>
        <v>377.49231172920508</v>
      </c>
      <c r="V164" s="32">
        <f t="shared" si="8"/>
        <v>22.336941588525999</v>
      </c>
      <c r="W164" s="32">
        <f t="shared" si="8"/>
        <v>58.960215688829457</v>
      </c>
      <c r="X164" s="32">
        <f t="shared" si="8"/>
        <v>111.86129028577207</v>
      </c>
    </row>
    <row r="165" spans="1:25" ht="22.5" customHeight="1">
      <c r="A165" s="114" t="s">
        <v>13</v>
      </c>
      <c r="B165" s="115"/>
      <c r="C165" s="80" t="s">
        <v>127</v>
      </c>
      <c r="D165" s="80" t="s">
        <v>127</v>
      </c>
      <c r="E165" s="80" t="s">
        <v>127</v>
      </c>
      <c r="F165" s="80" t="s">
        <v>127</v>
      </c>
      <c r="G165" s="80" t="s">
        <v>127</v>
      </c>
      <c r="H165" s="77">
        <f t="shared" ref="H165:K165" si="19">SUM(H161:H164)</f>
        <v>10248.48</v>
      </c>
      <c r="I165" s="77">
        <f t="shared" si="19"/>
        <v>8475.56</v>
      </c>
      <c r="J165" s="77">
        <f t="shared" si="19"/>
        <v>8225.36</v>
      </c>
      <c r="K165" s="34">
        <f t="shared" si="19"/>
        <v>405</v>
      </c>
      <c r="L165" s="77">
        <f>SUM(L161:L164)</f>
        <v>10545596.66</v>
      </c>
      <c r="M165" s="77">
        <f>SUM(M161:M164)</f>
        <v>303201.76</v>
      </c>
      <c r="N165" s="77">
        <f t="shared" ref="N165:P165" si="20">SUM(N161:N164)</f>
        <v>114867.28</v>
      </c>
      <c r="O165" s="77">
        <f t="shared" si="20"/>
        <v>60544.619999999995</v>
      </c>
      <c r="P165" s="77">
        <f t="shared" si="20"/>
        <v>10066983</v>
      </c>
      <c r="Q165" s="77">
        <f>L165/I165</f>
        <v>1244.2359749680259</v>
      </c>
      <c r="R165" s="80"/>
      <c r="S165" s="42"/>
      <c r="T165" s="41"/>
      <c r="U165" s="31">
        <f t="shared" si="15"/>
        <v>-1244.2359749680259</v>
      </c>
      <c r="V165" s="32">
        <f t="shared" ref="V165:X228" si="21">V$12</f>
        <v>22.336941588525999</v>
      </c>
      <c r="W165" s="32">
        <f t="shared" si="21"/>
        <v>58.960215688829457</v>
      </c>
      <c r="X165" s="32">
        <f t="shared" si="21"/>
        <v>111.86129028577207</v>
      </c>
    </row>
    <row r="166" spans="1:25" ht="12.75" customHeight="1">
      <c r="A166" s="111" t="s">
        <v>170</v>
      </c>
      <c r="B166" s="112"/>
      <c r="C166" s="112"/>
      <c r="D166" s="112"/>
      <c r="E166" s="112"/>
      <c r="F166" s="112"/>
      <c r="G166" s="112"/>
      <c r="H166" s="112"/>
      <c r="I166" s="112"/>
      <c r="J166" s="112"/>
      <c r="K166" s="112"/>
      <c r="L166" s="112"/>
      <c r="M166" s="112"/>
      <c r="N166" s="112"/>
      <c r="O166" s="112"/>
      <c r="P166" s="112"/>
      <c r="Q166" s="112"/>
      <c r="R166" s="112"/>
      <c r="S166" s="113"/>
      <c r="T166" s="74"/>
      <c r="U166" s="31">
        <f t="shared" si="15"/>
        <v>0</v>
      </c>
      <c r="V166" s="32">
        <f t="shared" si="21"/>
        <v>22.336941588525999</v>
      </c>
      <c r="W166" s="32">
        <f t="shared" si="21"/>
        <v>58.960215688829457</v>
      </c>
      <c r="X166" s="32">
        <f t="shared" si="21"/>
        <v>111.86129028577207</v>
      </c>
    </row>
    <row r="167" spans="1:25" s="62" customFormat="1" ht="12.75" customHeight="1">
      <c r="A167" s="80">
        <v>145</v>
      </c>
      <c r="B167" s="89" t="s">
        <v>505</v>
      </c>
      <c r="C167" s="80">
        <v>1989</v>
      </c>
      <c r="D167" s="80"/>
      <c r="E167" s="80" t="s">
        <v>70</v>
      </c>
      <c r="F167" s="80">
        <v>5</v>
      </c>
      <c r="G167" s="80">
        <v>3</v>
      </c>
      <c r="H167" s="77">
        <v>5205</v>
      </c>
      <c r="I167" s="77">
        <v>4120.7</v>
      </c>
      <c r="J167" s="77">
        <v>3198.6</v>
      </c>
      <c r="K167" s="2">
        <v>156</v>
      </c>
      <c r="L167" s="77">
        <v>3008876.41</v>
      </c>
      <c r="M167" s="77">
        <v>87016.48</v>
      </c>
      <c r="N167" s="77">
        <v>32965.99</v>
      </c>
      <c r="O167" s="77">
        <v>17375.82</v>
      </c>
      <c r="P167" s="77">
        <v>2871518.12</v>
      </c>
      <c r="Q167" s="77">
        <f>L167/I167</f>
        <v>730.185747567161</v>
      </c>
      <c r="R167" s="20">
        <v>4180</v>
      </c>
      <c r="S167" s="42" t="s">
        <v>508</v>
      </c>
      <c r="T167" s="41"/>
      <c r="U167" s="31">
        <f t="shared" si="15"/>
        <v>3449.8142524328391</v>
      </c>
      <c r="V167" s="32">
        <f t="shared" si="21"/>
        <v>22.336941588525999</v>
      </c>
      <c r="W167" s="32">
        <f t="shared" si="21"/>
        <v>58.960215688829457</v>
      </c>
      <c r="X167" s="32">
        <f t="shared" si="21"/>
        <v>111.86129028577207</v>
      </c>
      <c r="Y167" s="30"/>
    </row>
    <row r="168" spans="1:25" s="62" customFormat="1" ht="12.75" customHeight="1">
      <c r="A168" s="80">
        <v>146</v>
      </c>
      <c r="B168" s="89" t="s">
        <v>306</v>
      </c>
      <c r="C168" s="80" t="s">
        <v>104</v>
      </c>
      <c r="D168" s="80"/>
      <c r="E168" s="80" t="s">
        <v>70</v>
      </c>
      <c r="F168" s="80" t="s">
        <v>59</v>
      </c>
      <c r="G168" s="80" t="s">
        <v>60</v>
      </c>
      <c r="H168" s="77">
        <v>1434.9</v>
      </c>
      <c r="I168" s="77">
        <v>866.8</v>
      </c>
      <c r="J168" s="77">
        <v>820.9</v>
      </c>
      <c r="K168" s="2">
        <v>39</v>
      </c>
      <c r="L168" s="77">
        <v>1931003.1600000001</v>
      </c>
      <c r="M168" s="77">
        <v>86014.55</v>
      </c>
      <c r="N168" s="77">
        <v>32586.41</v>
      </c>
      <c r="O168" s="77">
        <v>17175.75</v>
      </c>
      <c r="P168" s="77">
        <v>1795226.4500000002</v>
      </c>
      <c r="Q168" s="77">
        <f>L168/I168</f>
        <v>2227.7378403322568</v>
      </c>
      <c r="R168" s="20">
        <v>4180</v>
      </c>
      <c r="S168" s="42" t="s">
        <v>508</v>
      </c>
      <c r="T168" s="41"/>
      <c r="U168" s="31">
        <f t="shared" si="15"/>
        <v>1952.2621596677432</v>
      </c>
      <c r="V168" s="32">
        <f t="shared" si="21"/>
        <v>22.336941588525999</v>
      </c>
      <c r="W168" s="32">
        <f t="shared" si="21"/>
        <v>58.960215688829457</v>
      </c>
      <c r="X168" s="32">
        <f t="shared" si="21"/>
        <v>111.86129028577207</v>
      </c>
      <c r="Y168" s="30"/>
    </row>
    <row r="169" spans="1:25" s="62" customFormat="1" ht="12.75" customHeight="1">
      <c r="A169" s="80">
        <v>147</v>
      </c>
      <c r="B169" s="89" t="s">
        <v>162</v>
      </c>
      <c r="C169" s="80">
        <v>2000</v>
      </c>
      <c r="D169" s="80"/>
      <c r="E169" s="80" t="s">
        <v>70</v>
      </c>
      <c r="F169" s="80">
        <v>5</v>
      </c>
      <c r="G169" s="80">
        <v>4</v>
      </c>
      <c r="H169" s="77">
        <v>2691.5</v>
      </c>
      <c r="I169" s="77">
        <v>2057.4</v>
      </c>
      <c r="J169" s="77">
        <v>2057.4</v>
      </c>
      <c r="K169" s="2">
        <v>206</v>
      </c>
      <c r="L169" s="77">
        <v>1789459.73</v>
      </c>
      <c r="M169" s="77">
        <v>79709.649999999994</v>
      </c>
      <c r="N169" s="77">
        <v>30197.82</v>
      </c>
      <c r="O169" s="77">
        <v>15916.76</v>
      </c>
      <c r="P169" s="77">
        <v>1663635.5</v>
      </c>
      <c r="Q169" s="77">
        <f>L169/I169</f>
        <v>869.7675366968017</v>
      </c>
      <c r="R169" s="20">
        <v>4503.95</v>
      </c>
      <c r="S169" s="42" t="s">
        <v>508</v>
      </c>
      <c r="T169" s="41"/>
      <c r="U169" s="31">
        <f t="shared" si="15"/>
        <v>3634.1824633031983</v>
      </c>
      <c r="V169" s="32">
        <f t="shared" si="21"/>
        <v>22.336941588525999</v>
      </c>
      <c r="W169" s="32">
        <f t="shared" si="21"/>
        <v>58.960215688829457</v>
      </c>
      <c r="X169" s="32">
        <f t="shared" si="21"/>
        <v>111.86129028577207</v>
      </c>
      <c r="Y169" s="30"/>
    </row>
    <row r="170" spans="1:25" ht="21" customHeight="1">
      <c r="A170" s="114" t="s">
        <v>132</v>
      </c>
      <c r="B170" s="115"/>
      <c r="C170" s="80" t="s">
        <v>127</v>
      </c>
      <c r="D170" s="80" t="s">
        <v>127</v>
      </c>
      <c r="E170" s="80" t="s">
        <v>127</v>
      </c>
      <c r="F170" s="80" t="s">
        <v>127</v>
      </c>
      <c r="G170" s="80" t="s">
        <v>127</v>
      </c>
      <c r="H170" s="77">
        <f t="shared" ref="H170:K170" si="22">SUM(H167:H169)</f>
        <v>9331.4</v>
      </c>
      <c r="I170" s="77">
        <f t="shared" si="22"/>
        <v>7044.9</v>
      </c>
      <c r="J170" s="77">
        <f t="shared" si="22"/>
        <v>6076.9</v>
      </c>
      <c r="K170" s="34">
        <f t="shared" si="22"/>
        <v>401</v>
      </c>
      <c r="L170" s="77">
        <f>SUM(L167:L169)</f>
        <v>6729339.3000000007</v>
      </c>
      <c r="M170" s="77">
        <f>SUM(M167:M169)</f>
        <v>252740.68</v>
      </c>
      <c r="N170" s="77">
        <f t="shared" ref="N170:P170" si="23">SUM(N167:N169)</f>
        <v>95750.22</v>
      </c>
      <c r="O170" s="77">
        <f t="shared" si="23"/>
        <v>50468.33</v>
      </c>
      <c r="P170" s="77">
        <f t="shared" si="23"/>
        <v>6330380.0700000003</v>
      </c>
      <c r="Q170" s="77">
        <f>L170/I170</f>
        <v>955.20721372908076</v>
      </c>
      <c r="R170" s="80"/>
      <c r="S170" s="42"/>
      <c r="T170" s="41"/>
      <c r="U170" s="31">
        <f t="shared" si="15"/>
        <v>-955.20721372908076</v>
      </c>
      <c r="V170" s="32">
        <f t="shared" si="21"/>
        <v>22.336941588525999</v>
      </c>
      <c r="W170" s="32">
        <f t="shared" si="21"/>
        <v>58.960215688829457</v>
      </c>
      <c r="X170" s="32">
        <f t="shared" si="21"/>
        <v>111.86129028577207</v>
      </c>
    </row>
    <row r="171" spans="1:25" ht="15" customHeight="1">
      <c r="A171" s="111" t="s">
        <v>171</v>
      </c>
      <c r="B171" s="112"/>
      <c r="C171" s="112"/>
      <c r="D171" s="112"/>
      <c r="E171" s="112"/>
      <c r="F171" s="112"/>
      <c r="G171" s="112"/>
      <c r="H171" s="112"/>
      <c r="I171" s="112"/>
      <c r="J171" s="112"/>
      <c r="K171" s="112"/>
      <c r="L171" s="112"/>
      <c r="M171" s="112"/>
      <c r="N171" s="112"/>
      <c r="O171" s="112"/>
      <c r="P171" s="112"/>
      <c r="Q171" s="112"/>
      <c r="R171" s="112"/>
      <c r="S171" s="113"/>
      <c r="T171" s="74"/>
      <c r="U171" s="31">
        <f t="shared" si="15"/>
        <v>0</v>
      </c>
      <c r="V171" s="32">
        <f t="shared" si="21"/>
        <v>22.336941588525999</v>
      </c>
      <c r="W171" s="32">
        <f t="shared" si="21"/>
        <v>58.960215688829457</v>
      </c>
      <c r="X171" s="32">
        <f t="shared" si="21"/>
        <v>111.86129028577207</v>
      </c>
    </row>
    <row r="172" spans="1:25" ht="12.75" customHeight="1">
      <c r="A172" s="80">
        <v>148</v>
      </c>
      <c r="B172" s="89" t="s">
        <v>365</v>
      </c>
      <c r="C172" s="80" t="s">
        <v>117</v>
      </c>
      <c r="D172" s="80"/>
      <c r="E172" s="80" t="s">
        <v>70</v>
      </c>
      <c r="F172" s="80" t="s">
        <v>59</v>
      </c>
      <c r="G172" s="80" t="s">
        <v>58</v>
      </c>
      <c r="H172" s="77">
        <v>294.3</v>
      </c>
      <c r="I172" s="77">
        <v>259.8</v>
      </c>
      <c r="J172" s="77">
        <v>259.8</v>
      </c>
      <c r="K172" s="2">
        <v>12</v>
      </c>
      <c r="L172" s="77">
        <v>772208.51</v>
      </c>
      <c r="M172" s="77">
        <v>21414.94</v>
      </c>
      <c r="N172" s="77">
        <v>8113</v>
      </c>
      <c r="O172" s="77">
        <v>4276.2299999999996</v>
      </c>
      <c r="P172" s="77">
        <v>738404.34</v>
      </c>
      <c r="Q172" s="77">
        <f t="shared" ref="Q172:Q179" si="24">L172/I172</f>
        <v>2972.319130100077</v>
      </c>
      <c r="R172" s="77">
        <v>3948</v>
      </c>
      <c r="S172" s="42" t="s">
        <v>449</v>
      </c>
      <c r="T172" s="41"/>
      <c r="U172" s="31">
        <f t="shared" si="15"/>
        <v>975.68086989992298</v>
      </c>
      <c r="V172" s="32">
        <f t="shared" si="21"/>
        <v>22.336941588525999</v>
      </c>
      <c r="W172" s="32">
        <f t="shared" si="21"/>
        <v>58.960215688829457</v>
      </c>
      <c r="X172" s="32">
        <f t="shared" si="21"/>
        <v>111.86129028577207</v>
      </c>
    </row>
    <row r="173" spans="1:25" ht="12.75" customHeight="1">
      <c r="A173" s="80">
        <v>149</v>
      </c>
      <c r="B173" s="89" t="s">
        <v>366</v>
      </c>
      <c r="C173" s="80" t="s">
        <v>453</v>
      </c>
      <c r="D173" s="80"/>
      <c r="E173" s="80" t="s">
        <v>30</v>
      </c>
      <c r="F173" s="80" t="s">
        <v>59</v>
      </c>
      <c r="G173" s="80" t="s">
        <v>59</v>
      </c>
      <c r="H173" s="77">
        <v>399.2</v>
      </c>
      <c r="I173" s="77">
        <v>341.4</v>
      </c>
      <c r="J173" s="77">
        <v>341.4</v>
      </c>
      <c r="K173" s="2">
        <v>16</v>
      </c>
      <c r="L173" s="77">
        <v>934186.07</v>
      </c>
      <c r="M173" s="77">
        <v>27041.4</v>
      </c>
      <c r="N173" s="77">
        <v>10244.57</v>
      </c>
      <c r="O173" s="77">
        <v>5399.74</v>
      </c>
      <c r="P173" s="77">
        <v>891500.36</v>
      </c>
      <c r="Q173" s="77">
        <f t="shared" si="24"/>
        <v>2736.3388107791448</v>
      </c>
      <c r="R173" s="77">
        <v>3948</v>
      </c>
      <c r="S173" s="42" t="s">
        <v>449</v>
      </c>
      <c r="T173" s="41"/>
      <c r="U173" s="31">
        <f t="shared" si="15"/>
        <v>1211.6611892208552</v>
      </c>
      <c r="V173" s="32">
        <f t="shared" si="21"/>
        <v>22.336941588525999</v>
      </c>
      <c r="W173" s="32">
        <f t="shared" si="21"/>
        <v>58.960215688829457</v>
      </c>
      <c r="X173" s="32">
        <f t="shared" si="21"/>
        <v>111.86129028577207</v>
      </c>
    </row>
    <row r="174" spans="1:25" s="62" customFormat="1" ht="12.75">
      <c r="A174" s="80">
        <v>150</v>
      </c>
      <c r="B174" s="89" t="s">
        <v>440</v>
      </c>
      <c r="C174" s="80" t="s">
        <v>19</v>
      </c>
      <c r="D174" s="80"/>
      <c r="E174" s="80" t="s">
        <v>70</v>
      </c>
      <c r="F174" s="80" t="s">
        <v>59</v>
      </c>
      <c r="G174" s="80" t="s">
        <v>59</v>
      </c>
      <c r="H174" s="77">
        <v>831.7</v>
      </c>
      <c r="I174" s="77">
        <v>745.1</v>
      </c>
      <c r="J174" s="77">
        <v>745.1</v>
      </c>
      <c r="K174" s="2">
        <v>30</v>
      </c>
      <c r="L174" s="77">
        <v>1307111.54</v>
      </c>
      <c r="M174" s="77">
        <v>37812.9</v>
      </c>
      <c r="N174" s="77">
        <v>14325.33</v>
      </c>
      <c r="O174" s="77">
        <v>7550.64</v>
      </c>
      <c r="P174" s="77">
        <v>1247422.67</v>
      </c>
      <c r="Q174" s="77">
        <f t="shared" si="24"/>
        <v>1754.2766608508925</v>
      </c>
      <c r="R174" s="77">
        <v>3929.2</v>
      </c>
      <c r="S174" s="42" t="s">
        <v>510</v>
      </c>
      <c r="T174" s="41"/>
      <c r="U174" s="31">
        <f t="shared" si="15"/>
        <v>2174.9233391491071</v>
      </c>
      <c r="V174" s="32">
        <f t="shared" si="21"/>
        <v>22.336941588525999</v>
      </c>
      <c r="W174" s="32">
        <f t="shared" si="21"/>
        <v>58.960215688829457</v>
      </c>
      <c r="X174" s="32">
        <f t="shared" si="21"/>
        <v>111.86129028577207</v>
      </c>
      <c r="Y174" s="30"/>
    </row>
    <row r="175" spans="1:25" ht="12.75" customHeight="1">
      <c r="A175" s="80">
        <v>151</v>
      </c>
      <c r="B175" s="89" t="s">
        <v>367</v>
      </c>
      <c r="C175" s="80" t="s">
        <v>453</v>
      </c>
      <c r="D175" s="80"/>
      <c r="E175" s="80" t="s">
        <v>30</v>
      </c>
      <c r="F175" s="80" t="s">
        <v>59</v>
      </c>
      <c r="G175" s="80" t="s">
        <v>59</v>
      </c>
      <c r="H175" s="77">
        <v>396.6</v>
      </c>
      <c r="I175" s="77">
        <v>367.1</v>
      </c>
      <c r="J175" s="77">
        <v>367.1</v>
      </c>
      <c r="K175" s="2">
        <v>16</v>
      </c>
      <c r="L175" s="77">
        <v>955460.3</v>
      </c>
      <c r="M175" s="77">
        <v>27671.31</v>
      </c>
      <c r="N175" s="77">
        <v>10483.209999999999</v>
      </c>
      <c r="O175" s="77">
        <v>5525.52</v>
      </c>
      <c r="P175" s="77">
        <v>911780.26</v>
      </c>
      <c r="Q175" s="77">
        <f t="shared" si="24"/>
        <v>2602.7248706074638</v>
      </c>
      <c r="R175" s="77">
        <v>3948</v>
      </c>
      <c r="S175" s="42" t="s">
        <v>449</v>
      </c>
      <c r="T175" s="41"/>
      <c r="U175" s="31">
        <f t="shared" si="15"/>
        <v>1345.2751293925362</v>
      </c>
      <c r="V175" s="32">
        <f t="shared" si="21"/>
        <v>22.336941588525999</v>
      </c>
      <c r="W175" s="32">
        <f t="shared" si="21"/>
        <v>58.960215688829457</v>
      </c>
      <c r="X175" s="32">
        <f t="shared" si="21"/>
        <v>111.86129028577207</v>
      </c>
    </row>
    <row r="176" spans="1:25" ht="12.75" customHeight="1">
      <c r="A176" s="80">
        <v>152</v>
      </c>
      <c r="B176" s="89" t="s">
        <v>307</v>
      </c>
      <c r="C176" s="80" t="s">
        <v>109</v>
      </c>
      <c r="D176" s="80"/>
      <c r="E176" s="80" t="s">
        <v>70</v>
      </c>
      <c r="F176" s="80" t="s">
        <v>59</v>
      </c>
      <c r="G176" s="80" t="s">
        <v>58</v>
      </c>
      <c r="H176" s="77">
        <v>457.2</v>
      </c>
      <c r="I176" s="77">
        <v>405.8</v>
      </c>
      <c r="J176" s="77">
        <v>405.8</v>
      </c>
      <c r="K176" s="2">
        <v>10</v>
      </c>
      <c r="L176" s="77">
        <v>1387815.08</v>
      </c>
      <c r="M176" s="77">
        <v>39062.379999999997</v>
      </c>
      <c r="N176" s="77">
        <v>14798.69</v>
      </c>
      <c r="O176" s="77">
        <v>7800.14</v>
      </c>
      <c r="P176" s="77">
        <v>1326153.8700000001</v>
      </c>
      <c r="Q176" s="77">
        <f t="shared" si="24"/>
        <v>3419.9484475110894</v>
      </c>
      <c r="R176" s="77">
        <v>3948</v>
      </c>
      <c r="S176" s="42" t="s">
        <v>449</v>
      </c>
      <c r="T176" s="41"/>
      <c r="U176" s="31">
        <f t="shared" si="15"/>
        <v>528.0515524889106</v>
      </c>
      <c r="V176" s="32">
        <f t="shared" si="21"/>
        <v>22.336941588525999</v>
      </c>
      <c r="W176" s="32">
        <f t="shared" si="21"/>
        <v>58.960215688829457</v>
      </c>
      <c r="X176" s="32">
        <f t="shared" si="21"/>
        <v>111.86129028577207</v>
      </c>
    </row>
    <row r="177" spans="1:25" s="62" customFormat="1" ht="12.75" customHeight="1">
      <c r="A177" s="80">
        <v>153</v>
      </c>
      <c r="B177" s="89" t="s">
        <v>368</v>
      </c>
      <c r="C177" s="80" t="s">
        <v>71</v>
      </c>
      <c r="D177" s="80"/>
      <c r="E177" s="80" t="s">
        <v>70</v>
      </c>
      <c r="F177" s="80" t="s">
        <v>59</v>
      </c>
      <c r="G177" s="80" t="s">
        <v>58</v>
      </c>
      <c r="H177" s="77">
        <v>419.1</v>
      </c>
      <c r="I177" s="77">
        <v>394.1</v>
      </c>
      <c r="J177" s="77">
        <v>394.1</v>
      </c>
      <c r="K177" s="2">
        <v>10</v>
      </c>
      <c r="L177" s="77">
        <v>1217069.04</v>
      </c>
      <c r="M177" s="77">
        <v>35231.56</v>
      </c>
      <c r="N177" s="77">
        <v>13347.39</v>
      </c>
      <c r="O177" s="77">
        <v>7035.19</v>
      </c>
      <c r="P177" s="77">
        <v>1161454.8999999999</v>
      </c>
      <c r="Q177" s="77">
        <f t="shared" si="24"/>
        <v>3088.2239025628014</v>
      </c>
      <c r="R177" s="20">
        <v>4503.95</v>
      </c>
      <c r="S177" s="42" t="s">
        <v>508</v>
      </c>
      <c r="T177" s="41"/>
      <c r="U177" s="31">
        <f t="shared" si="15"/>
        <v>1415.7260974371984</v>
      </c>
      <c r="V177" s="32">
        <f t="shared" si="21"/>
        <v>22.336941588525999</v>
      </c>
      <c r="W177" s="32">
        <f t="shared" si="21"/>
        <v>58.960215688829457</v>
      </c>
      <c r="X177" s="32">
        <f t="shared" si="21"/>
        <v>111.86129028577207</v>
      </c>
      <c r="Y177" s="30"/>
    </row>
    <row r="178" spans="1:25" ht="12.75" customHeight="1">
      <c r="A178" s="80">
        <v>154</v>
      </c>
      <c r="B178" s="89" t="s">
        <v>308</v>
      </c>
      <c r="C178" s="80" t="s">
        <v>117</v>
      </c>
      <c r="D178" s="80"/>
      <c r="E178" s="80" t="s">
        <v>70</v>
      </c>
      <c r="F178" s="80" t="s">
        <v>61</v>
      </c>
      <c r="G178" s="80" t="s">
        <v>61</v>
      </c>
      <c r="H178" s="77">
        <v>2578.3000000000002</v>
      </c>
      <c r="I178" s="77">
        <v>2385</v>
      </c>
      <c r="J178" s="77">
        <v>2385</v>
      </c>
      <c r="K178" s="2">
        <v>126</v>
      </c>
      <c r="L178" s="77">
        <v>3101563.9</v>
      </c>
      <c r="M178" s="77">
        <v>85946.08</v>
      </c>
      <c r="N178" s="77">
        <v>32560.47</v>
      </c>
      <c r="O178" s="77">
        <v>17162.09</v>
      </c>
      <c r="P178" s="77">
        <v>2965895.26</v>
      </c>
      <c r="Q178" s="77">
        <f t="shared" si="24"/>
        <v>1300.4460796645701</v>
      </c>
      <c r="R178" s="77">
        <v>3948</v>
      </c>
      <c r="S178" s="42" t="s">
        <v>449</v>
      </c>
      <c r="T178" s="41"/>
      <c r="U178" s="31">
        <f t="shared" si="15"/>
        <v>2647.5539203354301</v>
      </c>
      <c r="V178" s="32">
        <f t="shared" si="21"/>
        <v>22.336941588525999</v>
      </c>
      <c r="W178" s="32">
        <f t="shared" si="21"/>
        <v>58.960215688829457</v>
      </c>
      <c r="X178" s="32">
        <f t="shared" si="21"/>
        <v>111.86129028577207</v>
      </c>
    </row>
    <row r="179" spans="1:25" ht="19.5" customHeight="1">
      <c r="A179" s="114" t="s">
        <v>133</v>
      </c>
      <c r="B179" s="115"/>
      <c r="C179" s="80" t="s">
        <v>127</v>
      </c>
      <c r="D179" s="80" t="s">
        <v>127</v>
      </c>
      <c r="E179" s="80" t="s">
        <v>127</v>
      </c>
      <c r="F179" s="80" t="s">
        <v>127</v>
      </c>
      <c r="G179" s="80" t="s">
        <v>127</v>
      </c>
      <c r="H179" s="77">
        <f t="shared" ref="H179:K179" si="25">SUM(H172:H178)</f>
        <v>5376.4</v>
      </c>
      <c r="I179" s="77">
        <f t="shared" si="25"/>
        <v>4898.3</v>
      </c>
      <c r="J179" s="77">
        <f t="shared" si="25"/>
        <v>4898.3</v>
      </c>
      <c r="K179" s="34">
        <f t="shared" si="25"/>
        <v>220</v>
      </c>
      <c r="L179" s="77">
        <f>SUM(L172:L178)</f>
        <v>9675414.4399999995</v>
      </c>
      <c r="M179" s="77">
        <f t="shared" ref="M179:P179" si="26">SUM(M172:M178)</f>
        <v>274180.57</v>
      </c>
      <c r="N179" s="77">
        <f t="shared" si="26"/>
        <v>103872.66</v>
      </c>
      <c r="O179" s="77">
        <f t="shared" si="26"/>
        <v>54749.55</v>
      </c>
      <c r="P179" s="77">
        <f t="shared" si="26"/>
        <v>9242611.6600000001</v>
      </c>
      <c r="Q179" s="77">
        <f t="shared" si="24"/>
        <v>1975.2596696813177</v>
      </c>
      <c r="R179" s="80"/>
      <c r="S179" s="42"/>
      <c r="T179" s="41"/>
      <c r="U179" s="31">
        <f t="shared" si="15"/>
        <v>-1975.2596696813177</v>
      </c>
      <c r="V179" s="32">
        <f t="shared" si="21"/>
        <v>22.336941588525999</v>
      </c>
      <c r="W179" s="32">
        <f t="shared" si="21"/>
        <v>58.960215688829457</v>
      </c>
      <c r="X179" s="32">
        <f t="shared" si="21"/>
        <v>111.86129028577207</v>
      </c>
    </row>
    <row r="180" spans="1:25" ht="12.75" customHeight="1">
      <c r="A180" s="111" t="s">
        <v>172</v>
      </c>
      <c r="B180" s="112"/>
      <c r="C180" s="112"/>
      <c r="D180" s="112"/>
      <c r="E180" s="112"/>
      <c r="F180" s="112"/>
      <c r="G180" s="112"/>
      <c r="H180" s="112"/>
      <c r="I180" s="112"/>
      <c r="J180" s="112"/>
      <c r="K180" s="112"/>
      <c r="L180" s="112"/>
      <c r="M180" s="112"/>
      <c r="N180" s="112"/>
      <c r="O180" s="112"/>
      <c r="P180" s="112"/>
      <c r="Q180" s="112"/>
      <c r="R180" s="112"/>
      <c r="S180" s="113"/>
      <c r="T180" s="74"/>
      <c r="U180" s="31">
        <f t="shared" si="15"/>
        <v>0</v>
      </c>
      <c r="V180" s="32">
        <f t="shared" si="21"/>
        <v>22.336941588525999</v>
      </c>
      <c r="W180" s="32">
        <f t="shared" si="21"/>
        <v>58.960215688829457</v>
      </c>
      <c r="X180" s="32">
        <f t="shared" si="21"/>
        <v>111.86129028577207</v>
      </c>
    </row>
    <row r="181" spans="1:25" ht="12.75" customHeight="1">
      <c r="A181" s="80">
        <v>155</v>
      </c>
      <c r="B181" s="89" t="s">
        <v>473</v>
      </c>
      <c r="C181" s="80" t="s">
        <v>120</v>
      </c>
      <c r="D181" s="80"/>
      <c r="E181" s="80" t="s">
        <v>70</v>
      </c>
      <c r="F181" s="80" t="s">
        <v>59</v>
      </c>
      <c r="G181" s="80" t="s">
        <v>58</v>
      </c>
      <c r="H181" s="77">
        <v>486.7</v>
      </c>
      <c r="I181" s="77">
        <v>323</v>
      </c>
      <c r="J181" s="77">
        <v>252.9</v>
      </c>
      <c r="K181" s="2">
        <v>12</v>
      </c>
      <c r="L181" s="77">
        <v>1224957.71</v>
      </c>
      <c r="M181" s="77">
        <v>34757.31</v>
      </c>
      <c r="N181" s="77">
        <v>13167.73</v>
      </c>
      <c r="O181" s="77">
        <v>6940.49</v>
      </c>
      <c r="P181" s="77">
        <v>1170092.18</v>
      </c>
      <c r="Q181" s="77">
        <f>L181/I181</f>
        <v>3792.4387306501549</v>
      </c>
      <c r="R181" s="77">
        <v>3948</v>
      </c>
      <c r="S181" s="42" t="s">
        <v>449</v>
      </c>
      <c r="T181" s="41"/>
      <c r="U181" s="31">
        <f t="shared" si="15"/>
        <v>155.56126934984513</v>
      </c>
      <c r="V181" s="32">
        <f t="shared" si="21"/>
        <v>22.336941588525999</v>
      </c>
      <c r="W181" s="32">
        <f t="shared" si="21"/>
        <v>58.960215688829457</v>
      </c>
      <c r="X181" s="32">
        <f t="shared" si="21"/>
        <v>111.86129028577207</v>
      </c>
    </row>
    <row r="182" spans="1:25" ht="12.75" customHeight="1">
      <c r="A182" s="80">
        <v>156</v>
      </c>
      <c r="B182" s="89" t="s">
        <v>474</v>
      </c>
      <c r="C182" s="80">
        <v>1972</v>
      </c>
      <c r="D182" s="80"/>
      <c r="E182" s="80" t="s">
        <v>70</v>
      </c>
      <c r="F182" s="80">
        <v>2</v>
      </c>
      <c r="G182" s="80">
        <v>1</v>
      </c>
      <c r="H182" s="77">
        <v>453.8</v>
      </c>
      <c r="I182" s="77">
        <v>420</v>
      </c>
      <c r="J182" s="77">
        <v>363</v>
      </c>
      <c r="K182" s="2">
        <v>17</v>
      </c>
      <c r="L182" s="77">
        <v>1184186.92</v>
      </c>
      <c r="M182" s="77">
        <v>32782.980000000003</v>
      </c>
      <c r="N182" s="77">
        <v>12419.76</v>
      </c>
      <c r="O182" s="77">
        <v>6546.24</v>
      </c>
      <c r="P182" s="77">
        <v>1132437.94</v>
      </c>
      <c r="Q182" s="77">
        <f t="shared" ref="Q182:Q187" si="27">L182/I182</f>
        <v>2819.4926666666665</v>
      </c>
      <c r="R182" s="77">
        <v>3948</v>
      </c>
      <c r="S182" s="42" t="s">
        <v>449</v>
      </c>
      <c r="T182" s="41"/>
      <c r="U182" s="31">
        <f t="shared" si="15"/>
        <v>1128.5073333333335</v>
      </c>
      <c r="V182" s="32">
        <f t="shared" si="21"/>
        <v>22.336941588525999</v>
      </c>
      <c r="W182" s="32">
        <f t="shared" si="21"/>
        <v>58.960215688829457</v>
      </c>
      <c r="X182" s="32">
        <f t="shared" si="21"/>
        <v>111.86129028577207</v>
      </c>
    </row>
    <row r="183" spans="1:25" ht="12.75" customHeight="1">
      <c r="A183" s="80">
        <v>157</v>
      </c>
      <c r="B183" s="89" t="s">
        <v>418</v>
      </c>
      <c r="C183" s="80">
        <v>1963</v>
      </c>
      <c r="D183" s="80"/>
      <c r="E183" s="80" t="s">
        <v>70</v>
      </c>
      <c r="F183" s="80">
        <v>2</v>
      </c>
      <c r="G183" s="80">
        <v>1</v>
      </c>
      <c r="H183" s="77">
        <v>302.66000000000003</v>
      </c>
      <c r="I183" s="77">
        <v>279.39999999999998</v>
      </c>
      <c r="J183" s="77">
        <v>279.39999999999998</v>
      </c>
      <c r="K183" s="2">
        <v>8</v>
      </c>
      <c r="L183" s="77">
        <v>819921.45</v>
      </c>
      <c r="M183" s="77">
        <v>23079.1</v>
      </c>
      <c r="N183" s="77">
        <v>8743.4599999999991</v>
      </c>
      <c r="O183" s="77">
        <v>4608.54</v>
      </c>
      <c r="P183" s="77">
        <v>783490.35</v>
      </c>
      <c r="Q183" s="77">
        <f t="shared" si="27"/>
        <v>2934.5792770221906</v>
      </c>
      <c r="R183" s="77">
        <v>3948</v>
      </c>
      <c r="S183" s="42" t="s">
        <v>449</v>
      </c>
      <c r="T183" s="41"/>
      <c r="U183" s="31">
        <f t="shared" si="15"/>
        <v>1013.4207229778094</v>
      </c>
      <c r="V183" s="32">
        <f t="shared" si="21"/>
        <v>22.336941588525999</v>
      </c>
      <c r="W183" s="32">
        <f t="shared" si="21"/>
        <v>58.960215688829457</v>
      </c>
      <c r="X183" s="32">
        <f t="shared" si="21"/>
        <v>111.86129028577207</v>
      </c>
    </row>
    <row r="184" spans="1:25" ht="12.75" customHeight="1">
      <c r="A184" s="80">
        <v>158</v>
      </c>
      <c r="B184" s="89" t="s">
        <v>419</v>
      </c>
      <c r="C184" s="80">
        <v>1962</v>
      </c>
      <c r="E184" s="80" t="s">
        <v>70</v>
      </c>
      <c r="F184" s="80">
        <v>2</v>
      </c>
      <c r="G184" s="80">
        <v>1</v>
      </c>
      <c r="H184" s="77">
        <v>305.8</v>
      </c>
      <c r="I184" s="82">
        <v>282.3</v>
      </c>
      <c r="J184" s="77">
        <v>282.3</v>
      </c>
      <c r="K184" s="2">
        <v>10</v>
      </c>
      <c r="L184" s="77">
        <v>870486.93</v>
      </c>
      <c r="M184" s="77">
        <v>24874.66</v>
      </c>
      <c r="N184" s="77">
        <v>9423.7099999999991</v>
      </c>
      <c r="O184" s="77">
        <v>4967.08</v>
      </c>
      <c r="P184" s="77">
        <v>831221.48</v>
      </c>
      <c r="Q184" s="77">
        <f t="shared" si="27"/>
        <v>3083.552709883103</v>
      </c>
      <c r="R184" s="77">
        <v>3948</v>
      </c>
      <c r="S184" s="42" t="s">
        <v>449</v>
      </c>
      <c r="T184" s="41"/>
      <c r="U184" s="31">
        <f t="shared" si="15"/>
        <v>864.44729011689697</v>
      </c>
      <c r="V184" s="32">
        <f t="shared" si="21"/>
        <v>22.336941588525999</v>
      </c>
      <c r="W184" s="32">
        <f t="shared" si="21"/>
        <v>58.960215688829457</v>
      </c>
      <c r="X184" s="32">
        <f t="shared" si="21"/>
        <v>111.86129028577207</v>
      </c>
    </row>
    <row r="185" spans="1:25" ht="12.75" customHeight="1">
      <c r="A185" s="80">
        <v>159</v>
      </c>
      <c r="B185" s="89" t="s">
        <v>309</v>
      </c>
      <c r="C185" s="80" t="s">
        <v>74</v>
      </c>
      <c r="D185" s="80"/>
      <c r="E185" s="80" t="s">
        <v>70</v>
      </c>
      <c r="F185" s="80" t="s">
        <v>59</v>
      </c>
      <c r="G185" s="80" t="s">
        <v>58</v>
      </c>
      <c r="H185" s="77">
        <v>313.3</v>
      </c>
      <c r="I185" s="77">
        <v>285.5</v>
      </c>
      <c r="J185" s="77">
        <v>285.5</v>
      </c>
      <c r="K185" s="2">
        <v>10</v>
      </c>
      <c r="L185" s="77">
        <v>846415.5</v>
      </c>
      <c r="M185" s="77">
        <v>23830.720000000001</v>
      </c>
      <c r="N185" s="77">
        <v>9028.2099999999991</v>
      </c>
      <c r="O185" s="77">
        <v>4758.62</v>
      </c>
      <c r="P185" s="77">
        <v>808797.95</v>
      </c>
      <c r="Q185" s="77">
        <f t="shared" si="27"/>
        <v>2964.6777583187391</v>
      </c>
      <c r="R185" s="77">
        <v>3948</v>
      </c>
      <c r="S185" s="42" t="s">
        <v>449</v>
      </c>
      <c r="T185" s="41"/>
      <c r="U185" s="31">
        <f t="shared" si="15"/>
        <v>983.32224168126095</v>
      </c>
      <c r="V185" s="32">
        <f t="shared" si="21"/>
        <v>22.336941588525999</v>
      </c>
      <c r="W185" s="32">
        <f t="shared" si="21"/>
        <v>58.960215688829457</v>
      </c>
      <c r="X185" s="32">
        <f t="shared" si="21"/>
        <v>111.86129028577207</v>
      </c>
    </row>
    <row r="186" spans="1:25" ht="12.75" customHeight="1">
      <c r="A186" s="80">
        <v>160</v>
      </c>
      <c r="B186" s="89" t="s">
        <v>310</v>
      </c>
      <c r="C186" s="80" t="s">
        <v>123</v>
      </c>
      <c r="D186" s="80"/>
      <c r="E186" s="80" t="s">
        <v>70</v>
      </c>
      <c r="F186" s="80" t="s">
        <v>59</v>
      </c>
      <c r="G186" s="80" t="s">
        <v>58</v>
      </c>
      <c r="H186" s="77">
        <v>313</v>
      </c>
      <c r="I186" s="77">
        <v>287.3</v>
      </c>
      <c r="J186" s="77">
        <v>287.3</v>
      </c>
      <c r="K186" s="2">
        <v>16</v>
      </c>
      <c r="L186" s="77">
        <v>846099.91</v>
      </c>
      <c r="M186" s="77">
        <v>23822.18</v>
      </c>
      <c r="N186" s="77">
        <v>9024.98</v>
      </c>
      <c r="O186" s="77">
        <v>4756.92</v>
      </c>
      <c r="P186" s="77">
        <v>808495.83</v>
      </c>
      <c r="Q186" s="77">
        <f t="shared" si="27"/>
        <v>2945.0049077619215</v>
      </c>
      <c r="R186" s="77">
        <v>3948</v>
      </c>
      <c r="S186" s="42" t="s">
        <v>449</v>
      </c>
      <c r="T186" s="41"/>
      <c r="U186" s="31">
        <f t="shared" si="15"/>
        <v>1002.9950922380785</v>
      </c>
      <c r="V186" s="32">
        <f t="shared" si="21"/>
        <v>22.336941588525999</v>
      </c>
      <c r="W186" s="32">
        <f t="shared" si="21"/>
        <v>58.960215688829457</v>
      </c>
      <c r="X186" s="32">
        <f t="shared" si="21"/>
        <v>111.86129028577207</v>
      </c>
    </row>
    <row r="187" spans="1:25" ht="23.25" customHeight="1">
      <c r="A187" s="114" t="s">
        <v>14</v>
      </c>
      <c r="B187" s="115"/>
      <c r="C187" s="80" t="s">
        <v>127</v>
      </c>
      <c r="D187" s="80" t="s">
        <v>127</v>
      </c>
      <c r="E187" s="80" t="s">
        <v>127</v>
      </c>
      <c r="F187" s="80" t="s">
        <v>127</v>
      </c>
      <c r="G187" s="80" t="s">
        <v>127</v>
      </c>
      <c r="H187" s="77">
        <f t="shared" ref="H187:K187" si="28">SUM(H181:H186)</f>
        <v>2175.2600000000002</v>
      </c>
      <c r="I187" s="77">
        <f t="shared" si="28"/>
        <v>1877.5</v>
      </c>
      <c r="J187" s="77">
        <f t="shared" si="28"/>
        <v>1750.3999999999999</v>
      </c>
      <c r="K187" s="34">
        <f t="shared" si="28"/>
        <v>73</v>
      </c>
      <c r="L187" s="77">
        <f>SUM(L181:L186)</f>
        <v>5792068.4199999999</v>
      </c>
      <c r="M187" s="77">
        <f t="shared" ref="M187:P187" si="29">SUM(M181:M186)</f>
        <v>163146.95000000001</v>
      </c>
      <c r="N187" s="77">
        <f t="shared" si="29"/>
        <v>61807.849999999991</v>
      </c>
      <c r="O187" s="77">
        <f t="shared" si="29"/>
        <v>32577.89</v>
      </c>
      <c r="P187" s="77">
        <f t="shared" si="29"/>
        <v>5534535.7300000004</v>
      </c>
      <c r="Q187" s="77">
        <f t="shared" si="27"/>
        <v>3084.9898375499333</v>
      </c>
      <c r="R187" s="80"/>
      <c r="S187" s="42"/>
      <c r="T187" s="41"/>
      <c r="U187" s="31">
        <f t="shared" si="15"/>
        <v>-3084.9898375499333</v>
      </c>
      <c r="V187" s="32">
        <f t="shared" si="21"/>
        <v>22.336941588525999</v>
      </c>
      <c r="W187" s="32">
        <f t="shared" si="21"/>
        <v>58.960215688829457</v>
      </c>
      <c r="X187" s="32">
        <f t="shared" si="21"/>
        <v>111.86129028577207</v>
      </c>
    </row>
    <row r="188" spans="1:25" ht="12.75" customHeight="1">
      <c r="A188" s="111" t="s">
        <v>173</v>
      </c>
      <c r="B188" s="112"/>
      <c r="C188" s="112"/>
      <c r="D188" s="112"/>
      <c r="E188" s="112"/>
      <c r="F188" s="112"/>
      <c r="G188" s="112"/>
      <c r="H188" s="112"/>
      <c r="I188" s="112"/>
      <c r="J188" s="112"/>
      <c r="K188" s="112"/>
      <c r="L188" s="112"/>
      <c r="M188" s="112"/>
      <c r="N188" s="112"/>
      <c r="O188" s="112"/>
      <c r="P188" s="112"/>
      <c r="Q188" s="112"/>
      <c r="R188" s="112"/>
      <c r="S188" s="113"/>
      <c r="T188" s="74"/>
      <c r="U188" s="31">
        <f t="shared" si="15"/>
        <v>0</v>
      </c>
      <c r="V188" s="32">
        <f t="shared" si="21"/>
        <v>22.336941588525999</v>
      </c>
      <c r="W188" s="32">
        <f t="shared" si="21"/>
        <v>58.960215688829457</v>
      </c>
      <c r="X188" s="32">
        <f t="shared" si="21"/>
        <v>111.86129028577207</v>
      </c>
    </row>
    <row r="189" spans="1:25" ht="12.75" customHeight="1">
      <c r="A189" s="80">
        <v>161</v>
      </c>
      <c r="B189" s="89" t="s">
        <v>311</v>
      </c>
      <c r="C189" s="80" t="s">
        <v>17</v>
      </c>
      <c r="D189" s="80"/>
      <c r="E189" s="80" t="s">
        <v>70</v>
      </c>
      <c r="F189" s="80" t="s">
        <v>59</v>
      </c>
      <c r="G189" s="80" t="s">
        <v>59</v>
      </c>
      <c r="H189" s="77">
        <v>699.5</v>
      </c>
      <c r="I189" s="77">
        <v>647.79999999999995</v>
      </c>
      <c r="J189" s="77">
        <v>573.9</v>
      </c>
      <c r="K189" s="2">
        <v>34</v>
      </c>
      <c r="L189" s="77">
        <v>1358714.23</v>
      </c>
      <c r="M189" s="77">
        <v>39382.080000000002</v>
      </c>
      <c r="N189" s="77">
        <v>14919.81</v>
      </c>
      <c r="O189" s="77">
        <v>7863.98</v>
      </c>
      <c r="P189" s="77">
        <v>1296548.3600000001</v>
      </c>
      <c r="Q189" s="77">
        <f>L189/I189</f>
        <v>2097.4285736338379</v>
      </c>
      <c r="R189" s="20">
        <v>4503.95</v>
      </c>
      <c r="S189" s="42" t="s">
        <v>508</v>
      </c>
      <c r="T189" s="41"/>
      <c r="U189" s="31">
        <f t="shared" si="15"/>
        <v>2406.5214263661619</v>
      </c>
      <c r="V189" s="32">
        <f t="shared" si="21"/>
        <v>22.336941588525999</v>
      </c>
      <c r="W189" s="32">
        <f t="shared" si="21"/>
        <v>58.960215688829457</v>
      </c>
      <c r="X189" s="32">
        <f t="shared" si="21"/>
        <v>111.86129028577207</v>
      </c>
    </row>
    <row r="190" spans="1:25" ht="12.75" customHeight="1">
      <c r="A190" s="80">
        <v>162</v>
      </c>
      <c r="B190" s="89" t="s">
        <v>312</v>
      </c>
      <c r="C190" s="80" t="s">
        <v>71</v>
      </c>
      <c r="D190" s="80"/>
      <c r="E190" s="80" t="s">
        <v>70</v>
      </c>
      <c r="F190" s="80" t="s">
        <v>59</v>
      </c>
      <c r="G190" s="80" t="s">
        <v>58</v>
      </c>
      <c r="H190" s="77">
        <v>446.3</v>
      </c>
      <c r="I190" s="77">
        <v>415</v>
      </c>
      <c r="J190" s="77">
        <v>291.10000000000002</v>
      </c>
      <c r="K190" s="2">
        <v>10</v>
      </c>
      <c r="L190" s="77">
        <v>1578758.7</v>
      </c>
      <c r="M190" s="77">
        <v>44623.93</v>
      </c>
      <c r="N190" s="77">
        <v>16905.669999999998</v>
      </c>
      <c r="O190" s="77">
        <v>8910.7000000000007</v>
      </c>
      <c r="P190" s="77">
        <v>1508318.4</v>
      </c>
      <c r="Q190" s="77">
        <f>L190/I190</f>
        <v>3804.2378313253012</v>
      </c>
      <c r="R190" s="77">
        <v>3948</v>
      </c>
      <c r="S190" s="42" t="s">
        <v>449</v>
      </c>
      <c r="T190" s="41"/>
      <c r="U190" s="31">
        <f t="shared" si="15"/>
        <v>143.76216867469884</v>
      </c>
      <c r="V190" s="32">
        <f t="shared" si="21"/>
        <v>22.336941588525999</v>
      </c>
      <c r="W190" s="32">
        <f t="shared" si="21"/>
        <v>58.960215688829457</v>
      </c>
      <c r="X190" s="32">
        <f t="shared" si="21"/>
        <v>111.86129028577207</v>
      </c>
    </row>
    <row r="191" spans="1:25" ht="12.75" customHeight="1">
      <c r="A191" s="80">
        <v>163</v>
      </c>
      <c r="B191" s="89" t="s">
        <v>362</v>
      </c>
      <c r="C191" s="80">
        <v>1978</v>
      </c>
      <c r="D191" s="80"/>
      <c r="E191" s="80" t="s">
        <v>70</v>
      </c>
      <c r="F191" s="80" t="s">
        <v>59</v>
      </c>
      <c r="G191" s="80" t="s">
        <v>59</v>
      </c>
      <c r="H191" s="77">
        <v>645.70000000000005</v>
      </c>
      <c r="I191" s="77">
        <v>605</v>
      </c>
      <c r="J191" s="77">
        <v>605</v>
      </c>
      <c r="K191" s="2">
        <v>25</v>
      </c>
      <c r="L191" s="77">
        <v>1339978.58</v>
      </c>
      <c r="M191" s="77">
        <v>38792.01</v>
      </c>
      <c r="N191" s="77">
        <v>14696.26</v>
      </c>
      <c r="O191" s="77">
        <v>7746.15</v>
      </c>
      <c r="P191" s="77">
        <v>1278744.1599999999</v>
      </c>
      <c r="Q191" s="77">
        <f>L191/I191</f>
        <v>2214.8406280991735</v>
      </c>
      <c r="R191" s="77">
        <v>5307.56</v>
      </c>
      <c r="S191" s="42" t="s">
        <v>508</v>
      </c>
      <c r="T191" s="41"/>
      <c r="U191" s="31">
        <f t="shared" si="15"/>
        <v>3092.7193719008269</v>
      </c>
      <c r="V191" s="32">
        <f t="shared" si="21"/>
        <v>22.336941588525999</v>
      </c>
      <c r="W191" s="32">
        <f t="shared" si="21"/>
        <v>58.960215688829457</v>
      </c>
      <c r="X191" s="32">
        <f t="shared" si="21"/>
        <v>111.86129028577207</v>
      </c>
    </row>
    <row r="192" spans="1:25" ht="12.75" customHeight="1">
      <c r="A192" s="80">
        <v>164</v>
      </c>
      <c r="B192" s="89" t="s">
        <v>313</v>
      </c>
      <c r="C192" s="80">
        <v>1982</v>
      </c>
      <c r="D192" s="80"/>
      <c r="E192" s="80" t="s">
        <v>73</v>
      </c>
      <c r="F192" s="80">
        <v>3</v>
      </c>
      <c r="G192" s="80">
        <v>3</v>
      </c>
      <c r="H192" s="77">
        <v>2014</v>
      </c>
      <c r="I192" s="77">
        <v>1900</v>
      </c>
      <c r="J192" s="77">
        <v>1900</v>
      </c>
      <c r="K192" s="2">
        <v>58</v>
      </c>
      <c r="L192" s="77">
        <v>2218309.9900000002</v>
      </c>
      <c r="M192" s="77">
        <v>62527.06</v>
      </c>
      <c r="N192" s="77">
        <v>23688.23</v>
      </c>
      <c r="O192" s="77">
        <v>12485.68</v>
      </c>
      <c r="P192" s="77">
        <v>2119609.02</v>
      </c>
      <c r="Q192" s="77">
        <f t="shared" ref="Q192:Q200" si="30">L192/I192</f>
        <v>1167.5315736842106</v>
      </c>
      <c r="R192" s="77">
        <v>3948</v>
      </c>
      <c r="S192" s="42" t="s">
        <v>449</v>
      </c>
      <c r="T192" s="41"/>
      <c r="U192" s="31">
        <f t="shared" si="15"/>
        <v>2780.4684263157897</v>
      </c>
      <c r="V192" s="32">
        <f t="shared" si="21"/>
        <v>22.336941588525999</v>
      </c>
      <c r="W192" s="32">
        <f t="shared" si="21"/>
        <v>58.960215688829457</v>
      </c>
      <c r="X192" s="32">
        <f t="shared" si="21"/>
        <v>111.86129028577207</v>
      </c>
    </row>
    <row r="193" spans="1:24" ht="12.75" customHeight="1">
      <c r="A193" s="80">
        <v>165</v>
      </c>
      <c r="B193" s="89" t="s">
        <v>314</v>
      </c>
      <c r="C193" s="80" t="s">
        <v>83</v>
      </c>
      <c r="D193" s="80"/>
      <c r="E193" s="80" t="s">
        <v>70</v>
      </c>
      <c r="F193" s="80" t="s">
        <v>59</v>
      </c>
      <c r="G193" s="80" t="s">
        <v>59</v>
      </c>
      <c r="H193" s="77">
        <v>498.3</v>
      </c>
      <c r="I193" s="77">
        <v>448.9</v>
      </c>
      <c r="J193" s="77">
        <v>448.9</v>
      </c>
      <c r="K193" s="2">
        <v>39</v>
      </c>
      <c r="L193" s="77">
        <v>1002850.75</v>
      </c>
      <c r="M193" s="77">
        <v>28199.16</v>
      </c>
      <c r="N193" s="77">
        <v>10683.19</v>
      </c>
      <c r="O193" s="77">
        <v>5630.93</v>
      </c>
      <c r="P193" s="77">
        <v>958337.47</v>
      </c>
      <c r="Q193" s="77">
        <f t="shared" si="30"/>
        <v>2234.018155491201</v>
      </c>
      <c r="R193" s="77">
        <v>3948</v>
      </c>
      <c r="S193" s="42" t="s">
        <v>449</v>
      </c>
      <c r="T193" s="41"/>
      <c r="U193" s="31">
        <f t="shared" si="15"/>
        <v>1713.981844508799</v>
      </c>
      <c r="V193" s="32">
        <f t="shared" si="21"/>
        <v>22.336941588525999</v>
      </c>
      <c r="W193" s="32">
        <f t="shared" si="21"/>
        <v>58.960215688829457</v>
      </c>
      <c r="X193" s="32">
        <f t="shared" si="21"/>
        <v>111.86129028577207</v>
      </c>
    </row>
    <row r="194" spans="1:24" ht="12.75" customHeight="1">
      <c r="A194" s="80">
        <v>166</v>
      </c>
      <c r="B194" s="89" t="s">
        <v>315</v>
      </c>
      <c r="C194" s="80" t="s">
        <v>83</v>
      </c>
      <c r="D194" s="80"/>
      <c r="E194" s="80" t="s">
        <v>70</v>
      </c>
      <c r="F194" s="80" t="s">
        <v>59</v>
      </c>
      <c r="G194" s="80" t="s">
        <v>59</v>
      </c>
      <c r="H194" s="77">
        <v>482.2</v>
      </c>
      <c r="I194" s="77">
        <v>430.5</v>
      </c>
      <c r="J194" s="77">
        <v>385.7</v>
      </c>
      <c r="K194" s="2">
        <v>53</v>
      </c>
      <c r="L194" s="77">
        <v>958433.38</v>
      </c>
      <c r="M194" s="77">
        <v>26940.84</v>
      </c>
      <c r="N194" s="77">
        <v>10206.48</v>
      </c>
      <c r="O194" s="77">
        <v>5379.66</v>
      </c>
      <c r="P194" s="77">
        <v>915906.4</v>
      </c>
      <c r="Q194" s="77">
        <f t="shared" si="30"/>
        <v>2226.3260859465736</v>
      </c>
      <c r="R194" s="77">
        <v>3948</v>
      </c>
      <c r="S194" s="42" t="s">
        <v>449</v>
      </c>
      <c r="T194" s="41"/>
      <c r="U194" s="31">
        <f t="shared" si="15"/>
        <v>1721.6739140534264</v>
      </c>
      <c r="V194" s="32">
        <f t="shared" si="21"/>
        <v>22.336941588525999</v>
      </c>
      <c r="W194" s="32">
        <f t="shared" si="21"/>
        <v>58.960215688829457</v>
      </c>
      <c r="X194" s="32">
        <f t="shared" si="21"/>
        <v>111.86129028577207</v>
      </c>
    </row>
    <row r="195" spans="1:24" ht="12.75" customHeight="1">
      <c r="A195" s="80">
        <v>167</v>
      </c>
      <c r="B195" s="89" t="s">
        <v>316</v>
      </c>
      <c r="C195" s="80" t="s">
        <v>103</v>
      </c>
      <c r="D195" s="80"/>
      <c r="E195" s="80" t="s">
        <v>73</v>
      </c>
      <c r="F195" s="80" t="s">
        <v>60</v>
      </c>
      <c r="G195" s="80" t="s">
        <v>59</v>
      </c>
      <c r="H195" s="77">
        <v>970.2</v>
      </c>
      <c r="I195" s="77">
        <v>653.5</v>
      </c>
      <c r="J195" s="77">
        <v>566.29999999999995</v>
      </c>
      <c r="K195" s="2">
        <v>30</v>
      </c>
      <c r="L195" s="77">
        <v>1470157.12</v>
      </c>
      <c r="M195" s="77">
        <v>42419.37</v>
      </c>
      <c r="N195" s="77">
        <v>16070.48</v>
      </c>
      <c r="O195" s="77">
        <v>8470.48</v>
      </c>
      <c r="P195" s="77">
        <v>1403196.79</v>
      </c>
      <c r="Q195" s="77">
        <f t="shared" si="30"/>
        <v>2249.6665952563121</v>
      </c>
      <c r="R195" s="77">
        <v>3948</v>
      </c>
      <c r="S195" s="42" t="s">
        <v>449</v>
      </c>
      <c r="T195" s="41"/>
      <c r="U195" s="31">
        <f t="shared" si="15"/>
        <v>1698.3334047436879</v>
      </c>
      <c r="V195" s="32">
        <f t="shared" si="21"/>
        <v>22.336941588525999</v>
      </c>
      <c r="W195" s="32">
        <f t="shared" si="21"/>
        <v>58.960215688829457</v>
      </c>
      <c r="X195" s="32">
        <f t="shared" si="21"/>
        <v>111.86129028577207</v>
      </c>
    </row>
    <row r="196" spans="1:24" ht="12.75" customHeight="1">
      <c r="A196" s="80">
        <v>168</v>
      </c>
      <c r="B196" s="89" t="s">
        <v>317</v>
      </c>
      <c r="C196" s="80" t="s">
        <v>103</v>
      </c>
      <c r="D196" s="80"/>
      <c r="E196" s="80" t="s">
        <v>73</v>
      </c>
      <c r="F196" s="80" t="s">
        <v>60</v>
      </c>
      <c r="G196" s="80" t="s">
        <v>59</v>
      </c>
      <c r="H196" s="77">
        <v>969.5</v>
      </c>
      <c r="I196" s="77">
        <v>653.79999999999995</v>
      </c>
      <c r="J196" s="77">
        <v>396.2</v>
      </c>
      <c r="K196" s="2">
        <v>15</v>
      </c>
      <c r="L196" s="77">
        <v>1611828.83</v>
      </c>
      <c r="M196" s="77">
        <v>46597.36</v>
      </c>
      <c r="N196" s="77">
        <v>17653.3</v>
      </c>
      <c r="O196" s="77">
        <v>9304.76</v>
      </c>
      <c r="P196" s="77">
        <v>1538273.41</v>
      </c>
      <c r="Q196" s="77">
        <f t="shared" si="30"/>
        <v>2465.3239981645766</v>
      </c>
      <c r="R196" s="20">
        <v>4503.95</v>
      </c>
      <c r="S196" s="42" t="s">
        <v>508</v>
      </c>
      <c r="T196" s="41"/>
      <c r="U196" s="31">
        <f t="shared" si="15"/>
        <v>2038.6260018354233</v>
      </c>
      <c r="V196" s="32">
        <f t="shared" si="21"/>
        <v>22.336941588525999</v>
      </c>
      <c r="W196" s="32">
        <f t="shared" si="21"/>
        <v>58.960215688829457</v>
      </c>
      <c r="X196" s="32">
        <f t="shared" si="21"/>
        <v>111.86129028577207</v>
      </c>
    </row>
    <row r="197" spans="1:24" ht="12.75" customHeight="1">
      <c r="A197" s="80">
        <v>169</v>
      </c>
      <c r="B197" s="89" t="s">
        <v>318</v>
      </c>
      <c r="C197" s="80" t="s">
        <v>107</v>
      </c>
      <c r="D197" s="80"/>
      <c r="E197" s="80" t="s">
        <v>70</v>
      </c>
      <c r="F197" s="80" t="s">
        <v>59</v>
      </c>
      <c r="G197" s="80" t="s">
        <v>60</v>
      </c>
      <c r="H197" s="77">
        <v>905.5</v>
      </c>
      <c r="I197" s="77">
        <v>830.7</v>
      </c>
      <c r="J197" s="77">
        <v>728.4</v>
      </c>
      <c r="K197" s="2">
        <v>41</v>
      </c>
      <c r="L197" s="77">
        <v>1173480.56</v>
      </c>
      <c r="M197" s="77">
        <v>32478.02</v>
      </c>
      <c r="N197" s="77">
        <v>12304.22</v>
      </c>
      <c r="O197" s="77">
        <v>6485.36</v>
      </c>
      <c r="P197" s="77">
        <v>1122212.96</v>
      </c>
      <c r="Q197" s="77">
        <f t="shared" si="30"/>
        <v>1412.6406163476586</v>
      </c>
      <c r="R197" s="77">
        <v>2322</v>
      </c>
      <c r="S197" s="42" t="s">
        <v>449</v>
      </c>
      <c r="T197" s="41"/>
      <c r="U197" s="31">
        <f t="shared" si="15"/>
        <v>909.35938365234142</v>
      </c>
      <c r="V197" s="32">
        <f t="shared" si="21"/>
        <v>22.336941588525999</v>
      </c>
      <c r="W197" s="32">
        <f t="shared" si="21"/>
        <v>58.960215688829457</v>
      </c>
      <c r="X197" s="32">
        <f t="shared" si="21"/>
        <v>111.86129028577207</v>
      </c>
    </row>
    <row r="198" spans="1:24" ht="12.75" customHeight="1">
      <c r="A198" s="80">
        <v>170</v>
      </c>
      <c r="B198" s="89" t="s">
        <v>235</v>
      </c>
      <c r="C198" s="80">
        <v>1964</v>
      </c>
      <c r="D198" s="80"/>
      <c r="E198" s="80" t="s">
        <v>70</v>
      </c>
      <c r="F198" s="80">
        <v>2</v>
      </c>
      <c r="G198" s="80">
        <v>1</v>
      </c>
      <c r="H198" s="77">
        <v>325</v>
      </c>
      <c r="I198" s="77">
        <v>250</v>
      </c>
      <c r="J198" s="77">
        <v>250</v>
      </c>
      <c r="K198" s="2">
        <v>20</v>
      </c>
      <c r="L198" s="77">
        <v>892054.39</v>
      </c>
      <c r="M198" s="77">
        <v>25848.18</v>
      </c>
      <c r="N198" s="77">
        <v>9792.52</v>
      </c>
      <c r="O198" s="77">
        <v>5161.4799999999996</v>
      </c>
      <c r="P198" s="77">
        <v>851252.21</v>
      </c>
      <c r="Q198" s="77">
        <f t="shared" si="30"/>
        <v>3568.21756</v>
      </c>
      <c r="R198" s="77">
        <v>3948</v>
      </c>
      <c r="S198" s="42" t="s">
        <v>449</v>
      </c>
      <c r="T198" s="41"/>
      <c r="U198" s="31">
        <f t="shared" si="15"/>
        <v>379.78243999999995</v>
      </c>
      <c r="V198" s="32">
        <f t="shared" si="21"/>
        <v>22.336941588525999</v>
      </c>
      <c r="W198" s="32">
        <f t="shared" si="21"/>
        <v>58.960215688829457</v>
      </c>
      <c r="X198" s="32">
        <f t="shared" si="21"/>
        <v>111.86129028577207</v>
      </c>
    </row>
    <row r="199" spans="1:24" ht="12.75" customHeight="1">
      <c r="A199" s="80">
        <v>171</v>
      </c>
      <c r="B199" s="89" t="s">
        <v>319</v>
      </c>
      <c r="C199" s="80" t="s">
        <v>69</v>
      </c>
      <c r="D199" s="80"/>
      <c r="E199" s="80" t="s">
        <v>70</v>
      </c>
      <c r="F199" s="80" t="s">
        <v>61</v>
      </c>
      <c r="G199" s="80" t="s">
        <v>58</v>
      </c>
      <c r="H199" s="77">
        <v>623.6</v>
      </c>
      <c r="I199" s="77">
        <v>337.5</v>
      </c>
      <c r="J199" s="77">
        <v>337.5</v>
      </c>
      <c r="K199" s="2">
        <v>13</v>
      </c>
      <c r="L199" s="77">
        <v>1092097.42</v>
      </c>
      <c r="M199" s="77">
        <v>32234.34</v>
      </c>
      <c r="N199" s="77">
        <v>12211.91</v>
      </c>
      <c r="O199" s="77">
        <v>6436.69</v>
      </c>
      <c r="P199" s="77">
        <v>1041214.48</v>
      </c>
      <c r="Q199" s="77">
        <f t="shared" si="30"/>
        <v>3235.8442074074073</v>
      </c>
      <c r="R199" s="77">
        <v>3948</v>
      </c>
      <c r="S199" s="42" t="s">
        <v>449</v>
      </c>
      <c r="T199" s="41"/>
      <c r="U199" s="31">
        <f t="shared" si="15"/>
        <v>712.15579259259266</v>
      </c>
      <c r="V199" s="32">
        <f t="shared" si="21"/>
        <v>22.336941588525999</v>
      </c>
      <c r="W199" s="32">
        <f t="shared" si="21"/>
        <v>58.960215688829457</v>
      </c>
      <c r="X199" s="32">
        <f t="shared" si="21"/>
        <v>111.86129028577207</v>
      </c>
    </row>
    <row r="200" spans="1:24" ht="14.25" customHeight="1">
      <c r="A200" s="80">
        <v>172</v>
      </c>
      <c r="B200" s="89" t="s">
        <v>321</v>
      </c>
      <c r="C200" s="80" t="s">
        <v>102</v>
      </c>
      <c r="D200" s="80"/>
      <c r="E200" s="80" t="s">
        <v>70</v>
      </c>
      <c r="F200" s="80" t="s">
        <v>62</v>
      </c>
      <c r="G200" s="80" t="s">
        <v>68</v>
      </c>
      <c r="H200" s="77">
        <v>9005.3700000000008</v>
      </c>
      <c r="I200" s="77">
        <v>7962.57</v>
      </c>
      <c r="J200" s="77">
        <v>6970.69</v>
      </c>
      <c r="K200" s="2">
        <v>302</v>
      </c>
      <c r="L200" s="77">
        <v>3761804.73</v>
      </c>
      <c r="M200" s="77">
        <v>104058.7</v>
      </c>
      <c r="N200" s="77">
        <v>39422.400000000001</v>
      </c>
      <c r="O200" s="77">
        <v>20778.88</v>
      </c>
      <c r="P200" s="77">
        <v>3597544.75</v>
      </c>
      <c r="Q200" s="77">
        <f t="shared" si="30"/>
        <v>472.43600119057038</v>
      </c>
      <c r="R200" s="77">
        <v>2322</v>
      </c>
      <c r="S200" s="42" t="s">
        <v>449</v>
      </c>
      <c r="T200" s="41"/>
      <c r="U200" s="31">
        <f t="shared" si="15"/>
        <v>1849.5639988094297</v>
      </c>
      <c r="V200" s="32">
        <f t="shared" si="21"/>
        <v>22.336941588525999</v>
      </c>
      <c r="W200" s="32">
        <f t="shared" si="21"/>
        <v>58.960215688829457</v>
      </c>
      <c r="X200" s="32">
        <f t="shared" si="21"/>
        <v>111.86129028577207</v>
      </c>
    </row>
    <row r="201" spans="1:24" ht="24" customHeight="1">
      <c r="A201" s="114" t="s">
        <v>135</v>
      </c>
      <c r="B201" s="115"/>
      <c r="C201" s="80" t="s">
        <v>127</v>
      </c>
      <c r="D201" s="80" t="s">
        <v>127</v>
      </c>
      <c r="E201" s="80" t="s">
        <v>127</v>
      </c>
      <c r="F201" s="80" t="s">
        <v>127</v>
      </c>
      <c r="G201" s="80" t="s">
        <v>127</v>
      </c>
      <c r="H201" s="77">
        <f t="shared" ref="H201:K201" si="31">SUM(H189:H200)</f>
        <v>17585.169999999998</v>
      </c>
      <c r="I201" s="77">
        <f t="shared" si="31"/>
        <v>15135.27</v>
      </c>
      <c r="J201" s="77">
        <f t="shared" si="31"/>
        <v>13453.689999999999</v>
      </c>
      <c r="K201" s="34">
        <f t="shared" si="31"/>
        <v>640</v>
      </c>
      <c r="L201" s="77">
        <f>SUM(L189:L200)</f>
        <v>18458468.68</v>
      </c>
      <c r="M201" s="77">
        <f t="shared" ref="M201:P201" si="32">SUM(M189:M200)</f>
        <v>524101.05000000005</v>
      </c>
      <c r="N201" s="77">
        <f t="shared" si="32"/>
        <v>198554.46999999997</v>
      </c>
      <c r="O201" s="77">
        <f t="shared" si="32"/>
        <v>104654.75</v>
      </c>
      <c r="P201" s="77">
        <f t="shared" si="32"/>
        <v>17631158.41</v>
      </c>
      <c r="Q201" s="77">
        <f>L201/I201</f>
        <v>1219.5665277196904</v>
      </c>
      <c r="R201" s="80"/>
      <c r="S201" s="42"/>
      <c r="T201" s="41"/>
      <c r="U201" s="31">
        <f t="shared" si="15"/>
        <v>-1219.5665277196904</v>
      </c>
      <c r="V201" s="32">
        <f t="shared" si="21"/>
        <v>22.336941588525999</v>
      </c>
      <c r="W201" s="32">
        <f t="shared" si="21"/>
        <v>58.960215688829457</v>
      </c>
      <c r="X201" s="32">
        <f t="shared" si="21"/>
        <v>111.86129028577207</v>
      </c>
    </row>
    <row r="202" spans="1:24" ht="12.75" customHeight="1">
      <c r="A202" s="111" t="s">
        <v>174</v>
      </c>
      <c r="B202" s="112"/>
      <c r="C202" s="112"/>
      <c r="D202" s="112"/>
      <c r="E202" s="112"/>
      <c r="F202" s="112"/>
      <c r="G202" s="112"/>
      <c r="H202" s="112"/>
      <c r="I202" s="112"/>
      <c r="J202" s="112"/>
      <c r="K202" s="112"/>
      <c r="L202" s="112"/>
      <c r="M202" s="112"/>
      <c r="N202" s="112"/>
      <c r="O202" s="112"/>
      <c r="P202" s="112"/>
      <c r="Q202" s="112"/>
      <c r="R202" s="112"/>
      <c r="S202" s="113"/>
      <c r="T202" s="74"/>
      <c r="U202" s="31">
        <f t="shared" si="15"/>
        <v>0</v>
      </c>
      <c r="V202" s="32">
        <f t="shared" si="21"/>
        <v>22.336941588525999</v>
      </c>
      <c r="W202" s="32">
        <f t="shared" si="21"/>
        <v>58.960215688829457</v>
      </c>
      <c r="X202" s="32">
        <f t="shared" si="21"/>
        <v>111.86129028577207</v>
      </c>
    </row>
    <row r="203" spans="1:24" ht="12.75" customHeight="1">
      <c r="A203" s="80">
        <v>173</v>
      </c>
      <c r="B203" s="89" t="s">
        <v>322</v>
      </c>
      <c r="C203" s="80" t="s">
        <v>84</v>
      </c>
      <c r="D203" s="80"/>
      <c r="E203" s="80" t="s">
        <v>73</v>
      </c>
      <c r="F203" s="80" t="s">
        <v>59</v>
      </c>
      <c r="G203" s="80" t="s">
        <v>59</v>
      </c>
      <c r="H203" s="77">
        <v>655</v>
      </c>
      <c r="I203" s="77">
        <v>590.49</v>
      </c>
      <c r="J203" s="77">
        <v>590.49</v>
      </c>
      <c r="K203" s="2">
        <v>12</v>
      </c>
      <c r="L203" s="77">
        <v>1181149.27</v>
      </c>
      <c r="M203" s="77">
        <v>33269.480000000003</v>
      </c>
      <c r="N203" s="77">
        <v>12604.06</v>
      </c>
      <c r="O203" s="77">
        <v>6643.39</v>
      </c>
      <c r="P203" s="77">
        <v>1128632.3400000001</v>
      </c>
      <c r="Q203" s="77">
        <f>L203/I203</f>
        <v>2000.2866602313334</v>
      </c>
      <c r="R203" s="77">
        <v>3948</v>
      </c>
      <c r="S203" s="42" t="s">
        <v>449</v>
      </c>
      <c r="T203" s="41"/>
      <c r="U203" s="31">
        <f t="shared" si="15"/>
        <v>1947.7133397686666</v>
      </c>
      <c r="V203" s="32">
        <f t="shared" si="21"/>
        <v>22.336941588525999</v>
      </c>
      <c r="W203" s="32">
        <f t="shared" si="21"/>
        <v>58.960215688829457</v>
      </c>
      <c r="X203" s="32">
        <f t="shared" si="21"/>
        <v>111.86129028577207</v>
      </c>
    </row>
    <row r="204" spans="1:24" ht="12.75" customHeight="1">
      <c r="A204" s="80">
        <v>174</v>
      </c>
      <c r="B204" s="89" t="s">
        <v>323</v>
      </c>
      <c r="C204" s="80" t="s">
        <v>111</v>
      </c>
      <c r="D204" s="80"/>
      <c r="E204" s="80" t="s">
        <v>70</v>
      </c>
      <c r="F204" s="80" t="s">
        <v>59</v>
      </c>
      <c r="G204" s="80" t="s">
        <v>60</v>
      </c>
      <c r="H204" s="77">
        <v>964.6</v>
      </c>
      <c r="I204" s="77">
        <v>851.7</v>
      </c>
      <c r="J204" s="77">
        <v>851.7</v>
      </c>
      <c r="K204" s="2">
        <v>35</v>
      </c>
      <c r="L204" s="77">
        <v>1756395.15</v>
      </c>
      <c r="M204" s="77">
        <v>49447.040000000001</v>
      </c>
      <c r="N204" s="77">
        <v>18732.900000000001</v>
      </c>
      <c r="O204" s="77">
        <v>9873.7900000000009</v>
      </c>
      <c r="P204" s="77">
        <v>1678341.42</v>
      </c>
      <c r="Q204" s="77">
        <f>L204/I204</f>
        <v>2062.2227897146881</v>
      </c>
      <c r="R204" s="77">
        <v>3948</v>
      </c>
      <c r="S204" s="42" t="s">
        <v>449</v>
      </c>
      <c r="T204" s="41"/>
      <c r="U204" s="31">
        <f t="shared" si="15"/>
        <v>1885.7772102853119</v>
      </c>
      <c r="V204" s="32">
        <f t="shared" si="21"/>
        <v>22.336941588525999</v>
      </c>
      <c r="W204" s="32">
        <f t="shared" si="21"/>
        <v>58.960215688829457</v>
      </c>
      <c r="X204" s="32">
        <f t="shared" si="21"/>
        <v>111.86129028577207</v>
      </c>
    </row>
    <row r="205" spans="1:24" ht="30" customHeight="1">
      <c r="A205" s="114" t="s">
        <v>136</v>
      </c>
      <c r="B205" s="115"/>
      <c r="C205" s="80" t="s">
        <v>127</v>
      </c>
      <c r="D205" s="80" t="s">
        <v>127</v>
      </c>
      <c r="E205" s="80" t="s">
        <v>127</v>
      </c>
      <c r="F205" s="80" t="s">
        <v>127</v>
      </c>
      <c r="G205" s="80" t="s">
        <v>127</v>
      </c>
      <c r="H205" s="77">
        <f t="shared" ref="H205:K205" si="33">SUM(H203:H204)</f>
        <v>1619.6</v>
      </c>
      <c r="I205" s="77">
        <f t="shared" si="33"/>
        <v>1442.19</v>
      </c>
      <c r="J205" s="77">
        <f t="shared" si="33"/>
        <v>1442.19</v>
      </c>
      <c r="K205" s="34">
        <f t="shared" si="33"/>
        <v>47</v>
      </c>
      <c r="L205" s="77">
        <f>SUM(L203:L204)</f>
        <v>2937544.42</v>
      </c>
      <c r="M205" s="77">
        <f t="shared" ref="M205:P205" si="34">SUM(M203:M204)</f>
        <v>82716.52</v>
      </c>
      <c r="N205" s="77">
        <f t="shared" si="34"/>
        <v>31336.959999999999</v>
      </c>
      <c r="O205" s="77">
        <f t="shared" si="34"/>
        <v>16517.18</v>
      </c>
      <c r="P205" s="77">
        <f t="shared" si="34"/>
        <v>2806973.76</v>
      </c>
      <c r="Q205" s="77">
        <f>L205/I205</f>
        <v>2036.8636726090181</v>
      </c>
      <c r="R205" s="80"/>
      <c r="S205" s="42"/>
      <c r="T205" s="41"/>
      <c r="U205" s="31">
        <f t="shared" si="15"/>
        <v>-2036.8636726090181</v>
      </c>
      <c r="V205" s="32">
        <f t="shared" si="21"/>
        <v>22.336941588525999</v>
      </c>
      <c r="W205" s="32">
        <f t="shared" si="21"/>
        <v>58.960215688829457</v>
      </c>
      <c r="X205" s="32">
        <f t="shared" si="21"/>
        <v>111.86129028577207</v>
      </c>
    </row>
    <row r="206" spans="1:24" ht="12.75" customHeight="1">
      <c r="A206" s="111" t="s">
        <v>175</v>
      </c>
      <c r="B206" s="112"/>
      <c r="C206" s="112"/>
      <c r="D206" s="112"/>
      <c r="E206" s="112"/>
      <c r="F206" s="112"/>
      <c r="G206" s="112"/>
      <c r="H206" s="112"/>
      <c r="I206" s="112"/>
      <c r="J206" s="112"/>
      <c r="K206" s="112"/>
      <c r="L206" s="112"/>
      <c r="M206" s="112"/>
      <c r="N206" s="112"/>
      <c r="O206" s="112"/>
      <c r="P206" s="112"/>
      <c r="Q206" s="112"/>
      <c r="R206" s="112"/>
      <c r="S206" s="113"/>
      <c r="T206" s="74"/>
      <c r="U206" s="31">
        <f t="shared" si="15"/>
        <v>0</v>
      </c>
      <c r="V206" s="32">
        <f t="shared" si="21"/>
        <v>22.336941588525999</v>
      </c>
      <c r="W206" s="32">
        <f t="shared" si="21"/>
        <v>58.960215688829457</v>
      </c>
      <c r="X206" s="32">
        <f t="shared" si="21"/>
        <v>111.86129028577207</v>
      </c>
    </row>
    <row r="207" spans="1:24" ht="12.75" customHeight="1">
      <c r="A207" s="80">
        <v>175</v>
      </c>
      <c r="B207" s="89" t="s">
        <v>324</v>
      </c>
      <c r="C207" s="80" t="s">
        <v>113</v>
      </c>
      <c r="D207" s="80"/>
      <c r="E207" s="80" t="s">
        <v>70</v>
      </c>
      <c r="F207" s="80" t="s">
        <v>59</v>
      </c>
      <c r="G207" s="80" t="s">
        <v>60</v>
      </c>
      <c r="H207" s="77">
        <v>960.7</v>
      </c>
      <c r="I207" s="77">
        <v>920.3</v>
      </c>
      <c r="J207" s="77">
        <v>878.8</v>
      </c>
      <c r="K207" s="2">
        <v>54</v>
      </c>
      <c r="L207" s="77">
        <v>1947141.09</v>
      </c>
      <c r="M207" s="77">
        <v>56390.22</v>
      </c>
      <c r="N207" s="77">
        <v>21363.3</v>
      </c>
      <c r="O207" s="77">
        <v>11260.24</v>
      </c>
      <c r="P207" s="77">
        <v>1858127.33</v>
      </c>
      <c r="Q207" s="77">
        <f>L207/I207</f>
        <v>2115.7677822449205</v>
      </c>
      <c r="R207" s="77">
        <v>3948</v>
      </c>
      <c r="S207" s="42" t="s">
        <v>449</v>
      </c>
      <c r="T207" s="41"/>
      <c r="U207" s="31">
        <f t="shared" si="15"/>
        <v>1832.2322177550795</v>
      </c>
      <c r="V207" s="32">
        <f t="shared" si="21"/>
        <v>22.336941588525999</v>
      </c>
      <c r="W207" s="32">
        <f t="shared" si="21"/>
        <v>58.960215688829457</v>
      </c>
      <c r="X207" s="32">
        <f t="shared" si="21"/>
        <v>111.86129028577207</v>
      </c>
    </row>
    <row r="208" spans="1:24" ht="21.75" customHeight="1">
      <c r="A208" s="114" t="s">
        <v>137</v>
      </c>
      <c r="B208" s="115"/>
      <c r="C208" s="80"/>
      <c r="D208" s="80"/>
      <c r="E208" s="80"/>
      <c r="F208" s="80"/>
      <c r="G208" s="80"/>
      <c r="H208" s="77">
        <f t="shared" ref="H208:P208" si="35">H207</f>
        <v>960.7</v>
      </c>
      <c r="I208" s="77">
        <f t="shared" si="35"/>
        <v>920.3</v>
      </c>
      <c r="J208" s="77">
        <f t="shared" si="35"/>
        <v>878.8</v>
      </c>
      <c r="K208" s="34">
        <f t="shared" si="35"/>
        <v>54</v>
      </c>
      <c r="L208" s="77">
        <f t="shared" si="35"/>
        <v>1947141.09</v>
      </c>
      <c r="M208" s="77">
        <f t="shared" si="35"/>
        <v>56390.22</v>
      </c>
      <c r="N208" s="77">
        <f t="shared" si="35"/>
        <v>21363.3</v>
      </c>
      <c r="O208" s="77">
        <f t="shared" si="35"/>
        <v>11260.24</v>
      </c>
      <c r="P208" s="77">
        <f t="shared" si="35"/>
        <v>1858127.33</v>
      </c>
      <c r="Q208" s="77">
        <f>L208/I208</f>
        <v>2115.7677822449205</v>
      </c>
      <c r="R208" s="80"/>
      <c r="S208" s="42"/>
      <c r="T208" s="41"/>
      <c r="U208" s="31">
        <f t="shared" ref="U208:U271" si="36">R208-Q208</f>
        <v>-2115.7677822449205</v>
      </c>
      <c r="V208" s="32">
        <f t="shared" si="21"/>
        <v>22.336941588525999</v>
      </c>
      <c r="W208" s="32">
        <f t="shared" si="21"/>
        <v>58.960215688829457</v>
      </c>
      <c r="X208" s="32">
        <f t="shared" si="21"/>
        <v>111.86129028577207</v>
      </c>
    </row>
    <row r="209" spans="1:24" ht="12.75" customHeight="1">
      <c r="A209" s="111" t="s">
        <v>424</v>
      </c>
      <c r="B209" s="112"/>
      <c r="C209" s="112"/>
      <c r="D209" s="112"/>
      <c r="E209" s="112"/>
      <c r="F209" s="112"/>
      <c r="G209" s="112"/>
      <c r="H209" s="112"/>
      <c r="I209" s="112"/>
      <c r="J209" s="112"/>
      <c r="K209" s="112"/>
      <c r="L209" s="112"/>
      <c r="M209" s="112"/>
      <c r="N209" s="112"/>
      <c r="O209" s="112"/>
      <c r="P209" s="112"/>
      <c r="Q209" s="112"/>
      <c r="R209" s="112"/>
      <c r="S209" s="113"/>
      <c r="T209" s="74"/>
      <c r="U209" s="31">
        <f t="shared" si="36"/>
        <v>0</v>
      </c>
      <c r="V209" s="32">
        <f t="shared" si="21"/>
        <v>22.336941588525999</v>
      </c>
      <c r="W209" s="32">
        <f t="shared" si="21"/>
        <v>58.960215688829457</v>
      </c>
      <c r="X209" s="32">
        <f t="shared" si="21"/>
        <v>111.86129028577207</v>
      </c>
    </row>
    <row r="210" spans="1:24" ht="12.75" customHeight="1">
      <c r="A210" s="80">
        <v>176</v>
      </c>
      <c r="B210" s="89" t="s">
        <v>325</v>
      </c>
      <c r="C210" s="80" t="s">
        <v>326</v>
      </c>
      <c r="D210" s="80"/>
      <c r="E210" s="80" t="s">
        <v>70</v>
      </c>
      <c r="F210" s="80" t="s">
        <v>59</v>
      </c>
      <c r="G210" s="80" t="s">
        <v>59</v>
      </c>
      <c r="H210" s="77">
        <v>778.5</v>
      </c>
      <c r="I210" s="77">
        <v>722.9</v>
      </c>
      <c r="J210" s="77">
        <v>624.5</v>
      </c>
      <c r="K210" s="2">
        <v>47</v>
      </c>
      <c r="L210" s="77">
        <v>440941.38</v>
      </c>
      <c r="M210" s="77">
        <v>12225.57</v>
      </c>
      <c r="N210" s="77">
        <v>4631.63</v>
      </c>
      <c r="O210" s="77">
        <v>2441.2600000000002</v>
      </c>
      <c r="P210" s="77">
        <v>421642.92</v>
      </c>
      <c r="Q210" s="77">
        <f>L210/I210</f>
        <v>609.96179277908425</v>
      </c>
      <c r="R210" s="77">
        <v>2706</v>
      </c>
      <c r="S210" s="42" t="s">
        <v>449</v>
      </c>
      <c r="T210" s="41"/>
      <c r="U210" s="31">
        <f t="shared" si="36"/>
        <v>2096.0382072209159</v>
      </c>
      <c r="V210" s="32">
        <f t="shared" si="21"/>
        <v>22.336941588525999</v>
      </c>
      <c r="W210" s="32">
        <f t="shared" si="21"/>
        <v>58.960215688829457</v>
      </c>
      <c r="X210" s="32">
        <f t="shared" si="21"/>
        <v>111.86129028577207</v>
      </c>
    </row>
    <row r="211" spans="1:24" ht="12.75" customHeight="1">
      <c r="A211" s="63">
        <v>177</v>
      </c>
      <c r="B211" s="89" t="s">
        <v>428</v>
      </c>
      <c r="C211" s="80" t="s">
        <v>429</v>
      </c>
      <c r="D211" s="80"/>
      <c r="E211" s="80" t="s">
        <v>70</v>
      </c>
      <c r="F211" s="80" t="s">
        <v>59</v>
      </c>
      <c r="G211" s="80" t="s">
        <v>59</v>
      </c>
      <c r="H211" s="77">
        <v>770.9</v>
      </c>
      <c r="I211" s="77">
        <v>712.7</v>
      </c>
      <c r="J211" s="77">
        <v>712.7</v>
      </c>
      <c r="K211" s="2">
        <v>45</v>
      </c>
      <c r="L211" s="77">
        <v>1696212.68</v>
      </c>
      <c r="M211" s="77">
        <v>47733.38</v>
      </c>
      <c r="N211" s="77">
        <v>18083.68</v>
      </c>
      <c r="O211" s="77">
        <v>9531.6</v>
      </c>
      <c r="P211" s="77">
        <v>1620864.02</v>
      </c>
      <c r="Q211" s="77">
        <f>L211/I211</f>
        <v>2379.9813105093303</v>
      </c>
      <c r="R211" s="77">
        <v>3948</v>
      </c>
      <c r="S211" s="42" t="s">
        <v>449</v>
      </c>
      <c r="T211" s="41"/>
      <c r="U211" s="31">
        <f t="shared" si="36"/>
        <v>1568.0186894906697</v>
      </c>
      <c r="V211" s="32">
        <f t="shared" si="21"/>
        <v>22.336941588525999</v>
      </c>
      <c r="W211" s="32">
        <f t="shared" si="21"/>
        <v>58.960215688829457</v>
      </c>
      <c r="X211" s="32">
        <f t="shared" si="21"/>
        <v>111.86129028577207</v>
      </c>
    </row>
    <row r="212" spans="1:24" ht="23.25" customHeight="1">
      <c r="A212" s="114" t="s">
        <v>425</v>
      </c>
      <c r="B212" s="115"/>
      <c r="C212" s="80" t="s">
        <v>127</v>
      </c>
      <c r="D212" s="80" t="s">
        <v>127</v>
      </c>
      <c r="E212" s="80" t="s">
        <v>127</v>
      </c>
      <c r="F212" s="80" t="s">
        <v>127</v>
      </c>
      <c r="G212" s="80" t="s">
        <v>127</v>
      </c>
      <c r="H212" s="77">
        <f t="shared" ref="H212:K212" si="37">SUM(H210:H211)</f>
        <v>1549.4</v>
      </c>
      <c r="I212" s="77">
        <f t="shared" si="37"/>
        <v>1435.6</v>
      </c>
      <c r="J212" s="77">
        <f t="shared" si="37"/>
        <v>1337.2</v>
      </c>
      <c r="K212" s="34">
        <f t="shared" si="37"/>
        <v>92</v>
      </c>
      <c r="L212" s="77">
        <f>SUM(L210:L211)</f>
        <v>2137154.06</v>
      </c>
      <c r="M212" s="77">
        <f t="shared" ref="M212:P212" si="38">SUM(M210:M211)</f>
        <v>59958.95</v>
      </c>
      <c r="N212" s="77">
        <f t="shared" si="38"/>
        <v>22715.31</v>
      </c>
      <c r="O212" s="77">
        <f t="shared" si="38"/>
        <v>11972.86</v>
      </c>
      <c r="P212" s="77">
        <f t="shared" si="38"/>
        <v>2042506.94</v>
      </c>
      <c r="Q212" s="77">
        <f>L212/I212</f>
        <v>1488.6835190860966</v>
      </c>
      <c r="R212" s="80"/>
      <c r="S212" s="42"/>
      <c r="T212" s="41"/>
      <c r="U212" s="31">
        <f t="shared" si="36"/>
        <v>-1488.6835190860966</v>
      </c>
      <c r="V212" s="32">
        <f t="shared" si="21"/>
        <v>22.336941588525999</v>
      </c>
      <c r="W212" s="32">
        <f t="shared" si="21"/>
        <v>58.960215688829457</v>
      </c>
      <c r="X212" s="32">
        <f t="shared" si="21"/>
        <v>111.86129028577207</v>
      </c>
    </row>
    <row r="213" spans="1:24" ht="12.75" customHeight="1">
      <c r="A213" s="111" t="s">
        <v>176</v>
      </c>
      <c r="B213" s="112"/>
      <c r="C213" s="112"/>
      <c r="D213" s="112"/>
      <c r="E213" s="112"/>
      <c r="F213" s="112"/>
      <c r="G213" s="112"/>
      <c r="H213" s="112"/>
      <c r="I213" s="112"/>
      <c r="J213" s="112"/>
      <c r="K213" s="112"/>
      <c r="L213" s="112"/>
      <c r="M213" s="112"/>
      <c r="N213" s="112"/>
      <c r="O213" s="112"/>
      <c r="P213" s="112"/>
      <c r="Q213" s="112"/>
      <c r="R213" s="112"/>
      <c r="S213" s="113"/>
      <c r="T213" s="74"/>
      <c r="U213" s="31">
        <f t="shared" si="36"/>
        <v>0</v>
      </c>
      <c r="V213" s="32">
        <f t="shared" si="21"/>
        <v>22.336941588525999</v>
      </c>
      <c r="W213" s="32">
        <f t="shared" si="21"/>
        <v>58.960215688829457</v>
      </c>
      <c r="X213" s="32">
        <f t="shared" si="21"/>
        <v>111.86129028577207</v>
      </c>
    </row>
    <row r="214" spans="1:24" ht="12.75" customHeight="1">
      <c r="A214" s="80">
        <v>178</v>
      </c>
      <c r="B214" s="89" t="s">
        <v>327</v>
      </c>
      <c r="C214" s="80" t="s">
        <v>107</v>
      </c>
      <c r="D214" s="80"/>
      <c r="E214" s="80" t="s">
        <v>70</v>
      </c>
      <c r="F214" s="80" t="s">
        <v>59</v>
      </c>
      <c r="G214" s="80" t="s">
        <v>60</v>
      </c>
      <c r="H214" s="77">
        <v>1037.0999999999999</v>
      </c>
      <c r="I214" s="77">
        <v>915.1</v>
      </c>
      <c r="J214" s="77">
        <v>915.1</v>
      </c>
      <c r="K214" s="2">
        <v>34</v>
      </c>
      <c r="L214" s="77">
        <v>2718369.64</v>
      </c>
      <c r="M214" s="77">
        <v>75224.27</v>
      </c>
      <c r="N214" s="77">
        <v>28498.54</v>
      </c>
      <c r="O214" s="77">
        <v>15021.1</v>
      </c>
      <c r="P214" s="77">
        <v>2599625.73</v>
      </c>
      <c r="Q214" s="77">
        <f>L214/I214</f>
        <v>2970.5711288383782</v>
      </c>
      <c r="R214" s="77">
        <v>3948</v>
      </c>
      <c r="S214" s="42" t="s">
        <v>449</v>
      </c>
      <c r="T214" s="41"/>
      <c r="U214" s="31">
        <f t="shared" si="36"/>
        <v>977.42887116162183</v>
      </c>
      <c r="V214" s="32">
        <f t="shared" si="21"/>
        <v>22.336941588525999</v>
      </c>
      <c r="W214" s="32">
        <f t="shared" si="21"/>
        <v>58.960215688829457</v>
      </c>
      <c r="X214" s="32">
        <f t="shared" si="21"/>
        <v>111.86129028577207</v>
      </c>
    </row>
    <row r="215" spans="1:24" ht="23.25" customHeight="1">
      <c r="A215" s="114" t="s">
        <v>138</v>
      </c>
      <c r="B215" s="115"/>
      <c r="C215" s="80" t="s">
        <v>127</v>
      </c>
      <c r="D215" s="80" t="s">
        <v>127</v>
      </c>
      <c r="E215" s="80" t="s">
        <v>127</v>
      </c>
      <c r="F215" s="80" t="s">
        <v>127</v>
      </c>
      <c r="G215" s="80" t="s">
        <v>127</v>
      </c>
      <c r="H215" s="77">
        <f t="shared" ref="H215:P215" si="39">H214</f>
        <v>1037.0999999999999</v>
      </c>
      <c r="I215" s="77">
        <f t="shared" si="39"/>
        <v>915.1</v>
      </c>
      <c r="J215" s="77">
        <f t="shared" si="39"/>
        <v>915.1</v>
      </c>
      <c r="K215" s="34">
        <f t="shared" si="39"/>
        <v>34</v>
      </c>
      <c r="L215" s="77">
        <f t="shared" si="39"/>
        <v>2718369.64</v>
      </c>
      <c r="M215" s="77">
        <f t="shared" si="39"/>
        <v>75224.27</v>
      </c>
      <c r="N215" s="77">
        <f t="shared" si="39"/>
        <v>28498.54</v>
      </c>
      <c r="O215" s="77">
        <f t="shared" si="39"/>
        <v>15021.1</v>
      </c>
      <c r="P215" s="77">
        <f t="shared" si="39"/>
        <v>2599625.73</v>
      </c>
      <c r="Q215" s="77">
        <f>L215/I215</f>
        <v>2970.5711288383782</v>
      </c>
      <c r="R215" s="80"/>
      <c r="S215" s="42"/>
      <c r="T215" s="41"/>
      <c r="U215" s="31">
        <f t="shared" si="36"/>
        <v>-2970.5711288383782</v>
      </c>
      <c r="V215" s="32">
        <f t="shared" si="21"/>
        <v>22.336941588525999</v>
      </c>
      <c r="W215" s="32">
        <f t="shared" si="21"/>
        <v>58.960215688829457</v>
      </c>
      <c r="X215" s="32">
        <f t="shared" si="21"/>
        <v>111.86129028577207</v>
      </c>
    </row>
    <row r="216" spans="1:24" ht="12.75" customHeight="1">
      <c r="A216" s="111" t="s">
        <v>177</v>
      </c>
      <c r="B216" s="112"/>
      <c r="C216" s="112"/>
      <c r="D216" s="112"/>
      <c r="E216" s="112"/>
      <c r="F216" s="112"/>
      <c r="G216" s="112"/>
      <c r="H216" s="112"/>
      <c r="I216" s="112"/>
      <c r="J216" s="112"/>
      <c r="K216" s="112"/>
      <c r="L216" s="112"/>
      <c r="M216" s="112"/>
      <c r="N216" s="112"/>
      <c r="O216" s="112"/>
      <c r="P216" s="112"/>
      <c r="Q216" s="112"/>
      <c r="R216" s="112"/>
      <c r="S216" s="113"/>
      <c r="T216" s="74"/>
      <c r="U216" s="31">
        <f t="shared" si="36"/>
        <v>0</v>
      </c>
      <c r="V216" s="32">
        <f t="shared" si="21"/>
        <v>22.336941588525999</v>
      </c>
      <c r="W216" s="32">
        <f t="shared" si="21"/>
        <v>58.960215688829457</v>
      </c>
      <c r="X216" s="32">
        <f t="shared" si="21"/>
        <v>111.86129028577207</v>
      </c>
    </row>
    <row r="217" spans="1:24" ht="12.75" customHeight="1">
      <c r="A217" s="80">
        <v>179</v>
      </c>
      <c r="B217" s="89" t="s">
        <v>328</v>
      </c>
      <c r="C217" s="80" t="s">
        <v>82</v>
      </c>
      <c r="D217" s="80"/>
      <c r="E217" s="80" t="s">
        <v>70</v>
      </c>
      <c r="F217" s="80" t="s">
        <v>59</v>
      </c>
      <c r="G217" s="80" t="s">
        <v>59</v>
      </c>
      <c r="H217" s="77">
        <v>677.7</v>
      </c>
      <c r="I217" s="77">
        <v>590.70000000000005</v>
      </c>
      <c r="J217" s="77">
        <v>540.97</v>
      </c>
      <c r="K217" s="2">
        <v>20</v>
      </c>
      <c r="L217" s="77">
        <v>1554803.97</v>
      </c>
      <c r="M217" s="77">
        <v>45020.58</v>
      </c>
      <c r="N217" s="77">
        <v>17055.939999999999</v>
      </c>
      <c r="O217" s="77">
        <v>8989.9</v>
      </c>
      <c r="P217" s="77">
        <v>1483737.55</v>
      </c>
      <c r="Q217" s="77">
        <f>L217/I217</f>
        <v>2632.1380904012185</v>
      </c>
      <c r="R217" s="77">
        <v>3948</v>
      </c>
      <c r="S217" s="42" t="s">
        <v>449</v>
      </c>
      <c r="T217" s="41"/>
      <c r="U217" s="31">
        <f t="shared" si="36"/>
        <v>1315.8619095987815</v>
      </c>
      <c r="V217" s="32">
        <f t="shared" si="21"/>
        <v>22.336941588525999</v>
      </c>
      <c r="W217" s="32">
        <f t="shared" si="21"/>
        <v>58.960215688829457</v>
      </c>
      <c r="X217" s="32">
        <f t="shared" si="21"/>
        <v>111.86129028577207</v>
      </c>
    </row>
    <row r="218" spans="1:24" ht="12.75" customHeight="1">
      <c r="A218" s="80">
        <v>180</v>
      </c>
      <c r="B218" s="89" t="s">
        <v>329</v>
      </c>
      <c r="C218" s="80" t="s">
        <v>123</v>
      </c>
      <c r="D218" s="80"/>
      <c r="E218" s="80" t="s">
        <v>70</v>
      </c>
      <c r="F218" s="80" t="s">
        <v>59</v>
      </c>
      <c r="G218" s="80" t="s">
        <v>59</v>
      </c>
      <c r="H218" s="77">
        <v>634.5</v>
      </c>
      <c r="I218" s="77">
        <v>548.5</v>
      </c>
      <c r="J218" s="77">
        <v>517.9</v>
      </c>
      <c r="K218" s="2">
        <v>31</v>
      </c>
      <c r="L218" s="77">
        <v>1580861.05</v>
      </c>
      <c r="M218" s="77">
        <v>43745.31</v>
      </c>
      <c r="N218" s="77">
        <v>16572.810000000001</v>
      </c>
      <c r="O218" s="77">
        <v>8735.25</v>
      </c>
      <c r="P218" s="77">
        <v>1511807.68</v>
      </c>
      <c r="Q218" s="77">
        <f>L218/I218</f>
        <v>2882.1532360984502</v>
      </c>
      <c r="R218" s="77">
        <v>3948</v>
      </c>
      <c r="S218" s="42" t="s">
        <v>449</v>
      </c>
      <c r="T218" s="41"/>
      <c r="U218" s="31">
        <f t="shared" si="36"/>
        <v>1065.8467639015498</v>
      </c>
      <c r="V218" s="32">
        <f t="shared" si="21"/>
        <v>22.336941588525999</v>
      </c>
      <c r="W218" s="32">
        <f t="shared" si="21"/>
        <v>58.960215688829457</v>
      </c>
      <c r="X218" s="32">
        <f t="shared" si="21"/>
        <v>111.86129028577207</v>
      </c>
    </row>
    <row r="219" spans="1:24" ht="21" customHeight="1">
      <c r="A219" s="114" t="s">
        <v>139</v>
      </c>
      <c r="B219" s="115"/>
      <c r="C219" s="80" t="s">
        <v>127</v>
      </c>
      <c r="D219" s="80" t="s">
        <v>127</v>
      </c>
      <c r="E219" s="80" t="s">
        <v>127</v>
      </c>
      <c r="F219" s="80" t="s">
        <v>127</v>
      </c>
      <c r="G219" s="80" t="s">
        <v>127</v>
      </c>
      <c r="H219" s="77">
        <f t="shared" ref="H219:K219" si="40">SUM(H217:H218)</f>
        <v>1312.2</v>
      </c>
      <c r="I219" s="77">
        <f t="shared" si="40"/>
        <v>1139.2</v>
      </c>
      <c r="J219" s="77">
        <f t="shared" si="40"/>
        <v>1058.8699999999999</v>
      </c>
      <c r="K219" s="34">
        <f t="shared" si="40"/>
        <v>51</v>
      </c>
      <c r="L219" s="77">
        <f>SUM(L217:L218)</f>
        <v>3135665.02</v>
      </c>
      <c r="M219" s="77">
        <f t="shared" ref="M219:P219" si="41">SUM(M217:M218)</f>
        <v>88765.89</v>
      </c>
      <c r="N219" s="77">
        <f t="shared" si="41"/>
        <v>33628.75</v>
      </c>
      <c r="O219" s="77">
        <f t="shared" si="41"/>
        <v>17725.150000000001</v>
      </c>
      <c r="P219" s="77">
        <f t="shared" si="41"/>
        <v>2995545.23</v>
      </c>
      <c r="Q219" s="77">
        <f>L219/I219</f>
        <v>2752.5149403089886</v>
      </c>
      <c r="R219" s="80"/>
      <c r="S219" s="42"/>
      <c r="T219" s="41"/>
      <c r="U219" s="31">
        <f t="shared" si="36"/>
        <v>-2752.5149403089886</v>
      </c>
      <c r="V219" s="32">
        <f t="shared" si="21"/>
        <v>22.336941588525999</v>
      </c>
      <c r="W219" s="32">
        <f t="shared" si="21"/>
        <v>58.960215688829457</v>
      </c>
      <c r="X219" s="32">
        <f t="shared" si="21"/>
        <v>111.86129028577207</v>
      </c>
    </row>
    <row r="220" spans="1:24" ht="12.75" customHeight="1">
      <c r="A220" s="111" t="s">
        <v>406</v>
      </c>
      <c r="B220" s="112"/>
      <c r="C220" s="112"/>
      <c r="D220" s="112"/>
      <c r="E220" s="112"/>
      <c r="F220" s="112"/>
      <c r="G220" s="112"/>
      <c r="H220" s="112"/>
      <c r="I220" s="112"/>
      <c r="J220" s="112"/>
      <c r="K220" s="112"/>
      <c r="L220" s="112"/>
      <c r="M220" s="112"/>
      <c r="N220" s="112"/>
      <c r="O220" s="112"/>
      <c r="P220" s="112"/>
      <c r="Q220" s="112"/>
      <c r="R220" s="112"/>
      <c r="S220" s="113"/>
      <c r="T220" s="74"/>
      <c r="U220" s="31">
        <f t="shared" si="36"/>
        <v>0</v>
      </c>
      <c r="V220" s="32">
        <f t="shared" si="21"/>
        <v>22.336941588525999</v>
      </c>
      <c r="W220" s="32">
        <f t="shared" si="21"/>
        <v>58.960215688829457</v>
      </c>
      <c r="X220" s="32">
        <f t="shared" si="21"/>
        <v>111.86129028577207</v>
      </c>
    </row>
    <row r="221" spans="1:24" ht="12.75">
      <c r="A221" s="80">
        <v>181</v>
      </c>
      <c r="B221" s="89" t="s">
        <v>330</v>
      </c>
      <c r="C221" s="80" t="s">
        <v>81</v>
      </c>
      <c r="D221" s="80"/>
      <c r="E221" s="80" t="s">
        <v>73</v>
      </c>
      <c r="F221" s="80" t="s">
        <v>62</v>
      </c>
      <c r="G221" s="80" t="s">
        <v>63</v>
      </c>
      <c r="H221" s="77">
        <v>5089.7</v>
      </c>
      <c r="I221" s="77">
        <v>4559.3</v>
      </c>
      <c r="J221" s="77">
        <v>4321.5</v>
      </c>
      <c r="K221" s="2">
        <v>240</v>
      </c>
      <c r="L221" s="77">
        <v>2402890.4099999997</v>
      </c>
      <c r="M221" s="77">
        <v>69463.17</v>
      </c>
      <c r="N221" s="77">
        <v>26315.96</v>
      </c>
      <c r="O221" s="77">
        <v>13870.71</v>
      </c>
      <c r="P221" s="77">
        <v>2293240.5699999998</v>
      </c>
      <c r="Q221" s="77">
        <f>L221/I221</f>
        <v>527.03055512907679</v>
      </c>
      <c r="R221" s="77">
        <v>2322</v>
      </c>
      <c r="S221" s="42" t="s">
        <v>449</v>
      </c>
      <c r="T221" s="41"/>
      <c r="U221" s="31">
        <f t="shared" si="36"/>
        <v>1794.9694448709233</v>
      </c>
      <c r="V221" s="32">
        <f t="shared" si="21"/>
        <v>22.336941588525999</v>
      </c>
      <c r="W221" s="32">
        <f t="shared" si="21"/>
        <v>58.960215688829457</v>
      </c>
      <c r="X221" s="32">
        <f t="shared" si="21"/>
        <v>111.86129028577207</v>
      </c>
    </row>
    <row r="222" spans="1:24" ht="12.75">
      <c r="A222" s="80">
        <v>182</v>
      </c>
      <c r="B222" s="89" t="s">
        <v>331</v>
      </c>
      <c r="C222" s="80" t="s">
        <v>20</v>
      </c>
      <c r="D222" s="80"/>
      <c r="E222" s="80" t="s">
        <v>73</v>
      </c>
      <c r="F222" s="80" t="s">
        <v>62</v>
      </c>
      <c r="G222" s="80" t="s">
        <v>64</v>
      </c>
      <c r="H222" s="77">
        <v>5609</v>
      </c>
      <c r="I222" s="77">
        <v>5125.8999999999996</v>
      </c>
      <c r="J222" s="77">
        <v>4997.3999999999996</v>
      </c>
      <c r="K222" s="2">
        <v>246</v>
      </c>
      <c r="L222" s="77">
        <v>2917038.2</v>
      </c>
      <c r="M222" s="77">
        <v>84440.61</v>
      </c>
      <c r="N222" s="77">
        <v>31990.13</v>
      </c>
      <c r="O222" s="77">
        <v>16861.46</v>
      </c>
      <c r="P222" s="77">
        <v>2783746</v>
      </c>
      <c r="Q222" s="77">
        <f t="shared" ref="Q222:Q227" si="42">L222/I222</f>
        <v>569.07824967322824</v>
      </c>
      <c r="R222" s="77">
        <v>4180</v>
      </c>
      <c r="S222" s="42" t="s">
        <v>510</v>
      </c>
      <c r="T222" s="41"/>
      <c r="U222" s="31">
        <f t="shared" si="36"/>
        <v>3610.9217503267719</v>
      </c>
      <c r="V222" s="32">
        <f t="shared" si="21"/>
        <v>22.336941588525999</v>
      </c>
      <c r="W222" s="32">
        <f t="shared" si="21"/>
        <v>58.960215688829457</v>
      </c>
      <c r="X222" s="32">
        <f t="shared" si="21"/>
        <v>111.86129028577207</v>
      </c>
    </row>
    <row r="223" spans="1:24" ht="12.75" customHeight="1">
      <c r="A223" s="80">
        <v>183</v>
      </c>
      <c r="B223" s="89" t="s">
        <v>332</v>
      </c>
      <c r="C223" s="80" t="s">
        <v>109</v>
      </c>
      <c r="D223" s="80"/>
      <c r="E223" s="80" t="s">
        <v>70</v>
      </c>
      <c r="F223" s="80" t="s">
        <v>59</v>
      </c>
      <c r="G223" s="80" t="s">
        <v>59</v>
      </c>
      <c r="H223" s="77">
        <v>708</v>
      </c>
      <c r="I223" s="77">
        <v>630.5</v>
      </c>
      <c r="J223" s="77">
        <v>359.7</v>
      </c>
      <c r="K223" s="2">
        <v>18</v>
      </c>
      <c r="L223" s="77">
        <v>1212106.29</v>
      </c>
      <c r="M223" s="77">
        <v>34121.53</v>
      </c>
      <c r="N223" s="77">
        <v>12926.86</v>
      </c>
      <c r="O223" s="77">
        <v>6813.54</v>
      </c>
      <c r="P223" s="77">
        <v>1158244.3600000001</v>
      </c>
      <c r="Q223" s="77">
        <f t="shared" si="42"/>
        <v>1922.4524821570183</v>
      </c>
      <c r="R223" s="77">
        <v>3948</v>
      </c>
      <c r="S223" s="42" t="s">
        <v>449</v>
      </c>
      <c r="T223" s="41"/>
      <c r="U223" s="31">
        <f t="shared" si="36"/>
        <v>2025.5475178429817</v>
      </c>
      <c r="V223" s="32">
        <f t="shared" si="21"/>
        <v>22.336941588525999</v>
      </c>
      <c r="W223" s="32">
        <f t="shared" si="21"/>
        <v>58.960215688829457</v>
      </c>
      <c r="X223" s="32">
        <f t="shared" si="21"/>
        <v>111.86129028577207</v>
      </c>
    </row>
    <row r="224" spans="1:24" ht="12.75" customHeight="1">
      <c r="A224" s="80">
        <v>184</v>
      </c>
      <c r="B224" s="89" t="s">
        <v>333</v>
      </c>
      <c r="C224" s="80" t="s">
        <v>113</v>
      </c>
      <c r="D224" s="80"/>
      <c r="E224" s="80" t="s">
        <v>70</v>
      </c>
      <c r="F224" s="80" t="s">
        <v>62</v>
      </c>
      <c r="G224" s="80" t="s">
        <v>65</v>
      </c>
      <c r="H224" s="77">
        <v>7988.5</v>
      </c>
      <c r="I224" s="77">
        <v>7112</v>
      </c>
      <c r="J224" s="77">
        <v>7044.3</v>
      </c>
      <c r="K224" s="2">
        <v>291</v>
      </c>
      <c r="L224" s="77">
        <v>5813457.3099999996</v>
      </c>
      <c r="M224" s="77">
        <v>167983.11</v>
      </c>
      <c r="N224" s="77">
        <v>63640.01</v>
      </c>
      <c r="O224" s="77">
        <v>33543.589999999997</v>
      </c>
      <c r="P224" s="77">
        <v>5548290.5999999996</v>
      </c>
      <c r="Q224" s="77">
        <f t="shared" si="42"/>
        <v>817.41525731158595</v>
      </c>
      <c r="R224" s="77">
        <v>3948</v>
      </c>
      <c r="S224" s="42" t="s">
        <v>449</v>
      </c>
      <c r="T224" s="41"/>
      <c r="U224" s="31">
        <f t="shared" si="36"/>
        <v>3130.5847426884138</v>
      </c>
      <c r="V224" s="32">
        <f t="shared" si="21"/>
        <v>22.336941588525999</v>
      </c>
      <c r="W224" s="32">
        <f t="shared" si="21"/>
        <v>58.960215688829457</v>
      </c>
      <c r="X224" s="32">
        <f t="shared" si="21"/>
        <v>111.86129028577207</v>
      </c>
    </row>
    <row r="225" spans="1:24" ht="13.5" customHeight="1">
      <c r="A225" s="80">
        <v>185</v>
      </c>
      <c r="B225" s="89" t="s">
        <v>349</v>
      </c>
      <c r="C225" s="80" t="s">
        <v>81</v>
      </c>
      <c r="D225" s="80"/>
      <c r="E225" s="80" t="s">
        <v>73</v>
      </c>
      <c r="F225" s="80" t="s">
        <v>62</v>
      </c>
      <c r="G225" s="80" t="s">
        <v>61</v>
      </c>
      <c r="H225" s="77">
        <v>3704.5</v>
      </c>
      <c r="I225" s="77">
        <v>3139.7</v>
      </c>
      <c r="J225" s="77">
        <v>3080.8</v>
      </c>
      <c r="K225" s="2">
        <v>135</v>
      </c>
      <c r="L225" s="77">
        <v>1738383.15</v>
      </c>
      <c r="M225" s="77">
        <v>50271.93</v>
      </c>
      <c r="N225" s="77">
        <v>19045.41</v>
      </c>
      <c r="O225" s="77">
        <v>10038.52</v>
      </c>
      <c r="P225" s="77">
        <v>1659027.29</v>
      </c>
      <c r="Q225" s="77">
        <f t="shared" si="42"/>
        <v>553.67810618848932</v>
      </c>
      <c r="R225" s="77">
        <v>4180</v>
      </c>
      <c r="S225" s="42" t="s">
        <v>508</v>
      </c>
      <c r="T225" s="41"/>
      <c r="U225" s="31">
        <f t="shared" si="36"/>
        <v>3626.3218938115106</v>
      </c>
      <c r="V225" s="32">
        <f t="shared" si="21"/>
        <v>22.336941588525999</v>
      </c>
      <c r="W225" s="32">
        <f t="shared" si="21"/>
        <v>58.960215688829457</v>
      </c>
      <c r="X225" s="32">
        <f t="shared" si="21"/>
        <v>111.86129028577207</v>
      </c>
    </row>
    <row r="226" spans="1:24" ht="12.75" customHeight="1">
      <c r="A226" s="80">
        <v>186</v>
      </c>
      <c r="B226" s="89" t="s">
        <v>441</v>
      </c>
      <c r="C226" s="80" t="s">
        <v>452</v>
      </c>
      <c r="D226" s="80"/>
      <c r="E226" s="80" t="s">
        <v>70</v>
      </c>
      <c r="F226" s="80" t="s">
        <v>59</v>
      </c>
      <c r="G226" s="80" t="s">
        <v>59</v>
      </c>
      <c r="H226" s="77">
        <v>704.76</v>
      </c>
      <c r="I226" s="77">
        <v>629.4</v>
      </c>
      <c r="J226" s="77">
        <v>442</v>
      </c>
      <c r="K226" s="80">
        <v>21</v>
      </c>
      <c r="L226" s="77">
        <v>1021424.97</v>
      </c>
      <c r="M226" s="77">
        <v>29632.16</v>
      </c>
      <c r="N226" s="77">
        <v>11226.07</v>
      </c>
      <c r="O226" s="77">
        <v>5917.08</v>
      </c>
      <c r="P226" s="77">
        <v>974649.66</v>
      </c>
      <c r="Q226" s="77">
        <f t="shared" si="42"/>
        <v>1622.8550524308866</v>
      </c>
      <c r="R226" s="20">
        <v>3929.2</v>
      </c>
      <c r="S226" s="42" t="s">
        <v>508</v>
      </c>
      <c r="T226" s="41"/>
      <c r="U226" s="31">
        <f t="shared" si="36"/>
        <v>2306.3449475691132</v>
      </c>
      <c r="V226" s="32">
        <f t="shared" si="21"/>
        <v>22.336941588525999</v>
      </c>
      <c r="W226" s="32">
        <f t="shared" si="21"/>
        <v>58.960215688829457</v>
      </c>
      <c r="X226" s="32">
        <f t="shared" si="21"/>
        <v>111.86129028577207</v>
      </c>
    </row>
    <row r="227" spans="1:24" ht="12.75" customHeight="1">
      <c r="A227" s="80">
        <v>187</v>
      </c>
      <c r="B227" s="89" t="s">
        <v>350</v>
      </c>
      <c r="C227" s="80" t="s">
        <v>112</v>
      </c>
      <c r="D227" s="80"/>
      <c r="E227" s="80" t="s">
        <v>70</v>
      </c>
      <c r="F227" s="80" t="s">
        <v>59</v>
      </c>
      <c r="G227" s="80" t="s">
        <v>58</v>
      </c>
      <c r="H227" s="77">
        <v>465.8</v>
      </c>
      <c r="I227" s="77">
        <v>368</v>
      </c>
      <c r="J227" s="77">
        <v>326.8</v>
      </c>
      <c r="K227" s="2">
        <v>10</v>
      </c>
      <c r="L227" s="77">
        <v>892175.64</v>
      </c>
      <c r="M227" s="77">
        <v>25141.96</v>
      </c>
      <c r="N227" s="77">
        <v>9524.9699999999993</v>
      </c>
      <c r="O227" s="77">
        <v>5020.45</v>
      </c>
      <c r="P227" s="77">
        <v>852488.26</v>
      </c>
      <c r="Q227" s="77">
        <f t="shared" si="42"/>
        <v>2424.3903260869565</v>
      </c>
      <c r="R227" s="77">
        <v>3948</v>
      </c>
      <c r="S227" s="42" t="s">
        <v>449</v>
      </c>
      <c r="T227" s="41"/>
      <c r="U227" s="31">
        <f t="shared" si="36"/>
        <v>1523.6096739130435</v>
      </c>
      <c r="V227" s="32">
        <f t="shared" si="21"/>
        <v>22.336941588525999</v>
      </c>
      <c r="W227" s="32">
        <f t="shared" si="21"/>
        <v>58.960215688829457</v>
      </c>
      <c r="X227" s="32">
        <f t="shared" si="21"/>
        <v>111.86129028577207</v>
      </c>
    </row>
    <row r="228" spans="1:24" ht="22.5" customHeight="1">
      <c r="A228" s="114" t="s">
        <v>140</v>
      </c>
      <c r="B228" s="115"/>
      <c r="C228" s="80" t="s">
        <v>127</v>
      </c>
      <c r="D228" s="80" t="s">
        <v>127</v>
      </c>
      <c r="E228" s="80" t="s">
        <v>127</v>
      </c>
      <c r="F228" s="80" t="s">
        <v>127</v>
      </c>
      <c r="G228" s="80" t="s">
        <v>127</v>
      </c>
      <c r="H228" s="77">
        <f t="shared" ref="H228:K228" si="43">SUM(H221:H227)</f>
        <v>24270.26</v>
      </c>
      <c r="I228" s="77">
        <f t="shared" si="43"/>
        <v>21564.800000000003</v>
      </c>
      <c r="J228" s="77">
        <f t="shared" si="43"/>
        <v>20572.5</v>
      </c>
      <c r="K228" s="34">
        <f t="shared" si="43"/>
        <v>961</v>
      </c>
      <c r="L228" s="77">
        <f>SUM(L221:L227)</f>
        <v>15997475.970000001</v>
      </c>
      <c r="M228" s="77">
        <f t="shared" ref="M228:P228" si="44">SUM(M221:M227)</f>
        <v>461054.47</v>
      </c>
      <c r="N228" s="77">
        <f t="shared" si="44"/>
        <v>174669.41</v>
      </c>
      <c r="O228" s="77">
        <f t="shared" si="44"/>
        <v>92065.349999999991</v>
      </c>
      <c r="P228" s="77">
        <f t="shared" si="44"/>
        <v>15269686.74</v>
      </c>
      <c r="Q228" s="77">
        <f>L228/I228</f>
        <v>741.83280021145561</v>
      </c>
      <c r="R228" s="80"/>
      <c r="S228" s="42"/>
      <c r="T228" s="41"/>
      <c r="U228" s="31">
        <f t="shared" si="36"/>
        <v>-741.83280021145561</v>
      </c>
      <c r="V228" s="32">
        <f t="shared" si="21"/>
        <v>22.336941588525999</v>
      </c>
      <c r="W228" s="32">
        <f t="shared" si="21"/>
        <v>58.960215688829457</v>
      </c>
      <c r="X228" s="32">
        <f t="shared" si="21"/>
        <v>111.86129028577207</v>
      </c>
    </row>
    <row r="229" spans="1:24" ht="12.75" customHeight="1">
      <c r="A229" s="111" t="s">
        <v>407</v>
      </c>
      <c r="B229" s="112"/>
      <c r="C229" s="112"/>
      <c r="D229" s="112"/>
      <c r="E229" s="112"/>
      <c r="F229" s="112"/>
      <c r="G229" s="112"/>
      <c r="H229" s="112"/>
      <c r="I229" s="112"/>
      <c r="J229" s="112"/>
      <c r="K229" s="112"/>
      <c r="L229" s="112"/>
      <c r="M229" s="112"/>
      <c r="N229" s="112"/>
      <c r="O229" s="112"/>
      <c r="P229" s="112"/>
      <c r="Q229" s="112"/>
      <c r="R229" s="112"/>
      <c r="S229" s="113"/>
      <c r="T229" s="74"/>
      <c r="U229" s="31">
        <f t="shared" si="36"/>
        <v>0</v>
      </c>
      <c r="V229" s="32">
        <f t="shared" ref="V229:X295" si="45">V$12</f>
        <v>22.336941588525999</v>
      </c>
      <c r="W229" s="32">
        <f t="shared" si="45"/>
        <v>58.960215688829457</v>
      </c>
      <c r="X229" s="32">
        <f t="shared" si="45"/>
        <v>111.86129028577207</v>
      </c>
    </row>
    <row r="230" spans="1:24" ht="12.75" customHeight="1">
      <c r="A230" s="80">
        <v>188</v>
      </c>
      <c r="B230" s="89" t="s">
        <v>351</v>
      </c>
      <c r="C230" s="80" t="s">
        <v>84</v>
      </c>
      <c r="D230" s="80"/>
      <c r="E230" s="80" t="s">
        <v>70</v>
      </c>
      <c r="F230" s="80" t="s">
        <v>60</v>
      </c>
      <c r="G230" s="80" t="s">
        <v>58</v>
      </c>
      <c r="H230" s="77">
        <v>1684.5</v>
      </c>
      <c r="I230" s="77">
        <v>1393</v>
      </c>
      <c r="J230" s="77">
        <v>1359.2</v>
      </c>
      <c r="K230" s="2">
        <v>79</v>
      </c>
      <c r="L230" s="77">
        <v>2642656.77</v>
      </c>
      <c r="M230" s="77">
        <v>76478.17</v>
      </c>
      <c r="N230" s="77">
        <v>28973.58</v>
      </c>
      <c r="O230" s="77">
        <v>15271.49</v>
      </c>
      <c r="P230" s="77">
        <v>2521933.5299999998</v>
      </c>
      <c r="Q230" s="77">
        <f>L230/I230</f>
        <v>1897.0974659009332</v>
      </c>
      <c r="R230" s="77">
        <v>3948</v>
      </c>
      <c r="S230" s="42" t="s">
        <v>449</v>
      </c>
      <c r="T230" s="41"/>
      <c r="U230" s="31">
        <f t="shared" si="36"/>
        <v>2050.9025340990665</v>
      </c>
      <c r="V230" s="32">
        <f t="shared" si="45"/>
        <v>22.336941588525999</v>
      </c>
      <c r="W230" s="32">
        <f t="shared" si="45"/>
        <v>58.960215688829457</v>
      </c>
      <c r="X230" s="32">
        <f t="shared" si="45"/>
        <v>111.86129028577207</v>
      </c>
    </row>
    <row r="231" spans="1:24" ht="24" customHeight="1">
      <c r="A231" s="114" t="s">
        <v>141</v>
      </c>
      <c r="B231" s="115"/>
      <c r="C231" s="80" t="s">
        <v>127</v>
      </c>
      <c r="D231" s="80" t="s">
        <v>127</v>
      </c>
      <c r="E231" s="80" t="s">
        <v>127</v>
      </c>
      <c r="F231" s="80" t="s">
        <v>127</v>
      </c>
      <c r="G231" s="80" t="s">
        <v>127</v>
      </c>
      <c r="H231" s="77">
        <f t="shared" ref="H231:P231" si="46">H230</f>
        <v>1684.5</v>
      </c>
      <c r="I231" s="77">
        <f t="shared" si="46"/>
        <v>1393</v>
      </c>
      <c r="J231" s="77">
        <f t="shared" si="46"/>
        <v>1359.2</v>
      </c>
      <c r="K231" s="34">
        <f t="shared" si="46"/>
        <v>79</v>
      </c>
      <c r="L231" s="77">
        <f t="shared" si="46"/>
        <v>2642656.77</v>
      </c>
      <c r="M231" s="77">
        <f t="shared" si="46"/>
        <v>76478.17</v>
      </c>
      <c r="N231" s="77">
        <f t="shared" si="46"/>
        <v>28973.58</v>
      </c>
      <c r="O231" s="77">
        <f t="shared" si="46"/>
        <v>15271.49</v>
      </c>
      <c r="P231" s="77">
        <f t="shared" si="46"/>
        <v>2521933.5299999998</v>
      </c>
      <c r="Q231" s="77">
        <f>L231/I231</f>
        <v>1897.0974659009332</v>
      </c>
      <c r="R231" s="80"/>
      <c r="S231" s="42"/>
      <c r="T231" s="41"/>
      <c r="U231" s="31">
        <f t="shared" si="36"/>
        <v>-1897.0974659009332</v>
      </c>
      <c r="V231" s="32">
        <f t="shared" si="45"/>
        <v>22.336941588525999</v>
      </c>
      <c r="W231" s="32">
        <f t="shared" si="45"/>
        <v>58.960215688829457</v>
      </c>
      <c r="X231" s="32">
        <f t="shared" si="45"/>
        <v>111.86129028577207</v>
      </c>
    </row>
    <row r="232" spans="1:24" ht="12.75" customHeight="1">
      <c r="A232" s="111" t="s">
        <v>468</v>
      </c>
      <c r="B232" s="112"/>
      <c r="C232" s="112"/>
      <c r="D232" s="112"/>
      <c r="E232" s="112"/>
      <c r="F232" s="112"/>
      <c r="G232" s="112"/>
      <c r="H232" s="112"/>
      <c r="I232" s="112"/>
      <c r="J232" s="112"/>
      <c r="K232" s="112"/>
      <c r="L232" s="112"/>
      <c r="M232" s="112"/>
      <c r="N232" s="112"/>
      <c r="O232" s="112"/>
      <c r="P232" s="112"/>
      <c r="Q232" s="112"/>
      <c r="R232" s="112"/>
      <c r="S232" s="113"/>
      <c r="T232" s="74"/>
      <c r="U232" s="31">
        <f t="shared" si="36"/>
        <v>0</v>
      </c>
      <c r="V232" s="32">
        <f t="shared" si="45"/>
        <v>22.336941588525999</v>
      </c>
      <c r="W232" s="32">
        <f t="shared" si="45"/>
        <v>58.960215688829457</v>
      </c>
      <c r="X232" s="32">
        <f t="shared" si="45"/>
        <v>111.86129028577207</v>
      </c>
    </row>
    <row r="233" spans="1:24" ht="12.75" customHeight="1">
      <c r="A233" s="80">
        <v>189</v>
      </c>
      <c r="B233" s="89" t="s">
        <v>352</v>
      </c>
      <c r="C233" s="80">
        <v>1969</v>
      </c>
      <c r="D233" s="80"/>
      <c r="E233" s="80" t="s">
        <v>70</v>
      </c>
      <c r="F233" s="80" t="s">
        <v>59</v>
      </c>
      <c r="G233" s="80" t="s">
        <v>59</v>
      </c>
      <c r="H233" s="77">
        <v>732.69</v>
      </c>
      <c r="I233" s="77">
        <v>694.09</v>
      </c>
      <c r="J233" s="77">
        <v>694.09</v>
      </c>
      <c r="K233" s="2">
        <v>8</v>
      </c>
      <c r="L233" s="77">
        <v>1587530.73</v>
      </c>
      <c r="M233" s="77">
        <v>45996.639999999999</v>
      </c>
      <c r="N233" s="77">
        <v>17425.72</v>
      </c>
      <c r="O233" s="77">
        <v>9184.81</v>
      </c>
      <c r="P233" s="77">
        <v>1514923.56</v>
      </c>
      <c r="Q233" s="77">
        <f>L233/I233</f>
        <v>2287.2116440231093</v>
      </c>
      <c r="R233" s="20">
        <v>4503.95</v>
      </c>
      <c r="S233" s="42" t="s">
        <v>508</v>
      </c>
      <c r="T233" s="41"/>
      <c r="U233" s="31">
        <f t="shared" si="36"/>
        <v>2216.7383559768905</v>
      </c>
      <c r="V233" s="32">
        <f t="shared" si="45"/>
        <v>22.336941588525999</v>
      </c>
      <c r="W233" s="32">
        <f t="shared" si="45"/>
        <v>58.960215688829457</v>
      </c>
      <c r="X233" s="32">
        <f t="shared" si="45"/>
        <v>111.86129028577207</v>
      </c>
    </row>
    <row r="234" spans="1:24" ht="24.75" customHeight="1">
      <c r="A234" s="114" t="s">
        <v>469</v>
      </c>
      <c r="B234" s="115"/>
      <c r="C234" s="80" t="s">
        <v>127</v>
      </c>
      <c r="D234" s="80" t="s">
        <v>127</v>
      </c>
      <c r="E234" s="80" t="s">
        <v>127</v>
      </c>
      <c r="F234" s="80" t="s">
        <v>127</v>
      </c>
      <c r="G234" s="80" t="s">
        <v>127</v>
      </c>
      <c r="H234" s="77">
        <f t="shared" ref="H234:P234" si="47">H233</f>
        <v>732.69</v>
      </c>
      <c r="I234" s="77">
        <f t="shared" si="47"/>
        <v>694.09</v>
      </c>
      <c r="J234" s="77">
        <f t="shared" si="47"/>
        <v>694.09</v>
      </c>
      <c r="K234" s="34">
        <f t="shared" si="47"/>
        <v>8</v>
      </c>
      <c r="L234" s="77">
        <f t="shared" si="47"/>
        <v>1587530.73</v>
      </c>
      <c r="M234" s="77">
        <f t="shared" si="47"/>
        <v>45996.639999999999</v>
      </c>
      <c r="N234" s="77">
        <f t="shared" si="47"/>
        <v>17425.72</v>
      </c>
      <c r="O234" s="77">
        <f t="shared" si="47"/>
        <v>9184.81</v>
      </c>
      <c r="P234" s="77">
        <f t="shared" si="47"/>
        <v>1514923.56</v>
      </c>
      <c r="Q234" s="77">
        <f>L234/I234</f>
        <v>2287.2116440231093</v>
      </c>
      <c r="R234" s="80"/>
      <c r="S234" s="42"/>
      <c r="T234" s="41"/>
      <c r="U234" s="31">
        <f t="shared" si="36"/>
        <v>-2287.2116440231093</v>
      </c>
      <c r="V234" s="32">
        <f t="shared" si="45"/>
        <v>22.336941588525999</v>
      </c>
      <c r="W234" s="32">
        <f t="shared" si="45"/>
        <v>58.960215688829457</v>
      </c>
      <c r="X234" s="32">
        <f t="shared" si="45"/>
        <v>111.86129028577207</v>
      </c>
    </row>
    <row r="235" spans="1:24" ht="12.75" customHeight="1">
      <c r="A235" s="111" t="s">
        <v>408</v>
      </c>
      <c r="B235" s="112"/>
      <c r="C235" s="112"/>
      <c r="D235" s="112"/>
      <c r="E235" s="112"/>
      <c r="F235" s="112"/>
      <c r="G235" s="112"/>
      <c r="H235" s="112"/>
      <c r="I235" s="112"/>
      <c r="J235" s="112"/>
      <c r="K235" s="112"/>
      <c r="L235" s="112"/>
      <c r="M235" s="112"/>
      <c r="N235" s="112"/>
      <c r="O235" s="112"/>
      <c r="P235" s="112"/>
      <c r="Q235" s="112"/>
      <c r="R235" s="112"/>
      <c r="S235" s="113"/>
      <c r="T235" s="74"/>
      <c r="U235" s="31">
        <f t="shared" si="36"/>
        <v>0</v>
      </c>
      <c r="V235" s="32">
        <f t="shared" si="45"/>
        <v>22.336941588525999</v>
      </c>
      <c r="W235" s="32">
        <f t="shared" si="45"/>
        <v>58.960215688829457</v>
      </c>
      <c r="X235" s="32">
        <f t="shared" si="45"/>
        <v>111.86129028577207</v>
      </c>
    </row>
    <row r="236" spans="1:24" ht="12.75" customHeight="1">
      <c r="A236" s="80">
        <v>190</v>
      </c>
      <c r="B236" s="89" t="s">
        <v>353</v>
      </c>
      <c r="C236" s="80" t="s">
        <v>82</v>
      </c>
      <c r="D236" s="80"/>
      <c r="E236" s="80" t="s">
        <v>70</v>
      </c>
      <c r="F236" s="80" t="s">
        <v>59</v>
      </c>
      <c r="G236" s="80" t="s">
        <v>59</v>
      </c>
      <c r="H236" s="77">
        <v>818.1</v>
      </c>
      <c r="I236" s="77">
        <v>435.8</v>
      </c>
      <c r="J236" s="77">
        <v>435.8</v>
      </c>
      <c r="K236" s="2">
        <v>19</v>
      </c>
      <c r="L236" s="77">
        <v>1603014.71</v>
      </c>
      <c r="M236" s="77">
        <v>44331.41</v>
      </c>
      <c r="N236" s="77">
        <v>16794.849999999999</v>
      </c>
      <c r="O236" s="77">
        <v>8852.2900000000009</v>
      </c>
      <c r="P236" s="77">
        <v>1533036.16</v>
      </c>
      <c r="Q236" s="77">
        <f>L236/I236</f>
        <v>3678.326548875631</v>
      </c>
      <c r="R236" s="77">
        <v>3948</v>
      </c>
      <c r="S236" s="42" t="s">
        <v>449</v>
      </c>
      <c r="T236" s="41"/>
      <c r="U236" s="31">
        <f t="shared" si="36"/>
        <v>269.67345112436897</v>
      </c>
      <c r="V236" s="32">
        <f t="shared" si="45"/>
        <v>22.336941588525999</v>
      </c>
      <c r="W236" s="32">
        <f t="shared" si="45"/>
        <v>58.960215688829457</v>
      </c>
      <c r="X236" s="32">
        <f t="shared" si="45"/>
        <v>111.86129028577207</v>
      </c>
    </row>
    <row r="237" spans="1:24" ht="12.75" customHeight="1">
      <c r="A237" s="80">
        <v>191</v>
      </c>
      <c r="B237" s="89" t="s">
        <v>354</v>
      </c>
      <c r="C237" s="80" t="s">
        <v>72</v>
      </c>
      <c r="D237" s="80"/>
      <c r="E237" s="80" t="s">
        <v>70</v>
      </c>
      <c r="F237" s="80" t="s">
        <v>59</v>
      </c>
      <c r="G237" s="80" t="s">
        <v>59</v>
      </c>
      <c r="H237" s="77">
        <v>1595</v>
      </c>
      <c r="I237" s="77">
        <v>649.70000000000005</v>
      </c>
      <c r="J237" s="77">
        <v>493.2</v>
      </c>
      <c r="K237" s="2">
        <v>24</v>
      </c>
      <c r="L237" s="77">
        <v>1915079.74</v>
      </c>
      <c r="M237" s="77">
        <v>52971.01</v>
      </c>
      <c r="N237" s="77">
        <v>20067.939999999999</v>
      </c>
      <c r="O237" s="77">
        <v>10577.48</v>
      </c>
      <c r="P237" s="77">
        <v>1831463.31</v>
      </c>
      <c r="Q237" s="77">
        <f>L237/I237</f>
        <v>2947.6369709096502</v>
      </c>
      <c r="R237" s="77">
        <v>3948</v>
      </c>
      <c r="S237" s="42" t="s">
        <v>449</v>
      </c>
      <c r="T237" s="41"/>
      <c r="U237" s="31">
        <f t="shared" si="36"/>
        <v>1000.3630290903498</v>
      </c>
      <c r="V237" s="32">
        <f t="shared" si="45"/>
        <v>22.336941588525999</v>
      </c>
      <c r="W237" s="32">
        <f t="shared" si="45"/>
        <v>58.960215688829457</v>
      </c>
      <c r="X237" s="32">
        <f t="shared" si="45"/>
        <v>111.86129028577207</v>
      </c>
    </row>
    <row r="238" spans="1:24" ht="24" customHeight="1">
      <c r="A238" s="114" t="s">
        <v>142</v>
      </c>
      <c r="B238" s="115"/>
      <c r="C238" s="80" t="s">
        <v>127</v>
      </c>
      <c r="D238" s="80" t="s">
        <v>127</v>
      </c>
      <c r="E238" s="80" t="s">
        <v>127</v>
      </c>
      <c r="F238" s="80" t="s">
        <v>127</v>
      </c>
      <c r="G238" s="80" t="s">
        <v>127</v>
      </c>
      <c r="H238" s="77">
        <f t="shared" ref="H238:K238" si="48">SUM(H236:H237)</f>
        <v>2413.1</v>
      </c>
      <c r="I238" s="77">
        <f t="shared" si="48"/>
        <v>1085.5</v>
      </c>
      <c r="J238" s="77">
        <f t="shared" si="48"/>
        <v>929</v>
      </c>
      <c r="K238" s="34">
        <f t="shared" si="48"/>
        <v>43</v>
      </c>
      <c r="L238" s="77">
        <f>SUM(L236:L237)</f>
        <v>3518094.45</v>
      </c>
      <c r="M238" s="77">
        <f t="shared" ref="M238:P238" si="49">SUM(M236:M237)</f>
        <v>97302.420000000013</v>
      </c>
      <c r="N238" s="77">
        <f t="shared" si="49"/>
        <v>36862.789999999994</v>
      </c>
      <c r="O238" s="77">
        <f t="shared" si="49"/>
        <v>19429.77</v>
      </c>
      <c r="P238" s="77">
        <f t="shared" si="49"/>
        <v>3364499.4699999997</v>
      </c>
      <c r="Q238" s="77">
        <f>L238/I238</f>
        <v>3240.9898203592816</v>
      </c>
      <c r="R238" s="80"/>
      <c r="S238" s="42"/>
      <c r="T238" s="41"/>
      <c r="U238" s="31">
        <f t="shared" si="36"/>
        <v>-3240.9898203592816</v>
      </c>
      <c r="V238" s="32">
        <f t="shared" si="45"/>
        <v>22.336941588525999</v>
      </c>
      <c r="W238" s="32">
        <f t="shared" si="45"/>
        <v>58.960215688829457</v>
      </c>
      <c r="X238" s="32">
        <f t="shared" si="45"/>
        <v>111.86129028577207</v>
      </c>
    </row>
    <row r="239" spans="1:24" ht="12.75" customHeight="1">
      <c r="A239" s="111" t="s">
        <v>409</v>
      </c>
      <c r="B239" s="112"/>
      <c r="C239" s="112"/>
      <c r="D239" s="112"/>
      <c r="E239" s="112"/>
      <c r="F239" s="112"/>
      <c r="G239" s="112"/>
      <c r="H239" s="112"/>
      <c r="I239" s="112"/>
      <c r="J239" s="112"/>
      <c r="K239" s="112"/>
      <c r="L239" s="112"/>
      <c r="M239" s="112"/>
      <c r="N239" s="112"/>
      <c r="O239" s="112"/>
      <c r="P239" s="112"/>
      <c r="Q239" s="112"/>
      <c r="R239" s="112"/>
      <c r="S239" s="113"/>
      <c r="T239" s="74"/>
      <c r="U239" s="31">
        <f t="shared" si="36"/>
        <v>0</v>
      </c>
      <c r="V239" s="32">
        <f t="shared" si="45"/>
        <v>22.336941588525999</v>
      </c>
      <c r="W239" s="32">
        <f t="shared" si="45"/>
        <v>58.960215688829457</v>
      </c>
      <c r="X239" s="32">
        <f t="shared" si="45"/>
        <v>111.86129028577207</v>
      </c>
    </row>
    <row r="240" spans="1:24" ht="12.75" customHeight="1">
      <c r="A240" s="80">
        <v>192</v>
      </c>
      <c r="B240" s="89" t="s">
        <v>355</v>
      </c>
      <c r="C240" s="80" t="s">
        <v>77</v>
      </c>
      <c r="D240" s="80"/>
      <c r="E240" s="80" t="s">
        <v>70</v>
      </c>
      <c r="F240" s="80" t="s">
        <v>59</v>
      </c>
      <c r="G240" s="80" t="s">
        <v>59</v>
      </c>
      <c r="H240" s="77">
        <v>665.6</v>
      </c>
      <c r="I240" s="77">
        <v>615.6</v>
      </c>
      <c r="J240" s="77">
        <v>108.5</v>
      </c>
      <c r="K240" s="2">
        <v>16</v>
      </c>
      <c r="L240" s="77">
        <v>1683965.16</v>
      </c>
      <c r="M240" s="77">
        <v>48776.41</v>
      </c>
      <c r="N240" s="77">
        <v>18478.830000000002</v>
      </c>
      <c r="O240" s="77">
        <v>9739.89</v>
      </c>
      <c r="P240" s="77">
        <v>1606970.03</v>
      </c>
      <c r="Q240" s="77">
        <f>L240/I240</f>
        <v>2735.4859649122805</v>
      </c>
      <c r="R240" s="77">
        <v>3948</v>
      </c>
      <c r="S240" s="42" t="s">
        <v>449</v>
      </c>
      <c r="T240" s="41"/>
      <c r="U240" s="31">
        <f t="shared" si="36"/>
        <v>1212.5140350877195</v>
      </c>
      <c r="V240" s="32">
        <f t="shared" si="45"/>
        <v>22.336941588525999</v>
      </c>
      <c r="W240" s="32">
        <f t="shared" si="45"/>
        <v>58.960215688829457</v>
      </c>
      <c r="X240" s="32">
        <f t="shared" si="45"/>
        <v>111.86129028577207</v>
      </c>
    </row>
    <row r="241" spans="1:24" ht="20.25" customHeight="1">
      <c r="A241" s="114" t="s">
        <v>143</v>
      </c>
      <c r="B241" s="115"/>
      <c r="C241" s="80" t="s">
        <v>127</v>
      </c>
      <c r="D241" s="80" t="s">
        <v>127</v>
      </c>
      <c r="E241" s="80" t="s">
        <v>127</v>
      </c>
      <c r="F241" s="80" t="s">
        <v>127</v>
      </c>
      <c r="G241" s="80" t="s">
        <v>127</v>
      </c>
      <c r="H241" s="77">
        <f t="shared" ref="H241:P241" si="50">H240</f>
        <v>665.6</v>
      </c>
      <c r="I241" s="77">
        <f t="shared" si="50"/>
        <v>615.6</v>
      </c>
      <c r="J241" s="77">
        <f t="shared" si="50"/>
        <v>108.5</v>
      </c>
      <c r="K241" s="34">
        <f t="shared" si="50"/>
        <v>16</v>
      </c>
      <c r="L241" s="77">
        <f t="shared" si="50"/>
        <v>1683965.16</v>
      </c>
      <c r="M241" s="77">
        <f t="shared" si="50"/>
        <v>48776.41</v>
      </c>
      <c r="N241" s="77">
        <f t="shared" si="50"/>
        <v>18478.830000000002</v>
      </c>
      <c r="O241" s="77">
        <f t="shared" si="50"/>
        <v>9739.89</v>
      </c>
      <c r="P241" s="77">
        <f t="shared" si="50"/>
        <v>1606970.03</v>
      </c>
      <c r="Q241" s="77">
        <f>L241/I241</f>
        <v>2735.4859649122805</v>
      </c>
      <c r="R241" s="80"/>
      <c r="S241" s="42"/>
      <c r="T241" s="41"/>
      <c r="U241" s="31">
        <f t="shared" si="36"/>
        <v>-2735.4859649122805</v>
      </c>
      <c r="V241" s="32">
        <f t="shared" si="45"/>
        <v>22.336941588525999</v>
      </c>
      <c r="W241" s="32">
        <f t="shared" si="45"/>
        <v>58.960215688829457</v>
      </c>
      <c r="X241" s="32">
        <f t="shared" si="45"/>
        <v>111.86129028577207</v>
      </c>
    </row>
    <row r="242" spans="1:24" ht="12.75" customHeight="1">
      <c r="A242" s="111" t="s">
        <v>485</v>
      </c>
      <c r="B242" s="112"/>
      <c r="C242" s="112"/>
      <c r="D242" s="112"/>
      <c r="E242" s="112"/>
      <c r="F242" s="112"/>
      <c r="G242" s="112"/>
      <c r="H242" s="112"/>
      <c r="I242" s="112"/>
      <c r="J242" s="112"/>
      <c r="K242" s="112"/>
      <c r="L242" s="112"/>
      <c r="M242" s="112"/>
      <c r="N242" s="112"/>
      <c r="O242" s="112"/>
      <c r="P242" s="112"/>
      <c r="Q242" s="112"/>
      <c r="R242" s="112"/>
      <c r="S242" s="113"/>
      <c r="T242" s="74"/>
      <c r="U242" s="31">
        <f t="shared" si="36"/>
        <v>0</v>
      </c>
      <c r="V242" s="32">
        <f t="shared" si="45"/>
        <v>22.336941588525999</v>
      </c>
      <c r="W242" s="32">
        <f t="shared" si="45"/>
        <v>58.960215688829457</v>
      </c>
      <c r="X242" s="32">
        <f t="shared" si="45"/>
        <v>111.86129028577207</v>
      </c>
    </row>
    <row r="243" spans="1:24" ht="12.75" customHeight="1">
      <c r="A243" s="80">
        <v>193</v>
      </c>
      <c r="B243" s="89" t="s">
        <v>356</v>
      </c>
      <c r="C243" s="80" t="s">
        <v>33</v>
      </c>
      <c r="D243" s="80"/>
      <c r="E243" s="80" t="s">
        <v>70</v>
      </c>
      <c r="F243" s="80" t="s">
        <v>60</v>
      </c>
      <c r="G243" s="80" t="s">
        <v>61</v>
      </c>
      <c r="H243" s="77">
        <v>1715</v>
      </c>
      <c r="I243" s="77">
        <v>1162</v>
      </c>
      <c r="J243" s="77">
        <v>1162</v>
      </c>
      <c r="K243" s="2">
        <v>53</v>
      </c>
      <c r="L243" s="77">
        <v>3023968.98</v>
      </c>
      <c r="M243" s="77">
        <v>85473.09</v>
      </c>
      <c r="N243" s="77">
        <v>32381.279999999999</v>
      </c>
      <c r="O243" s="77">
        <v>17067.63</v>
      </c>
      <c r="P243" s="77">
        <v>2889046.98</v>
      </c>
      <c r="Q243" s="77">
        <f>L243/I243</f>
        <v>2602.3829432013767</v>
      </c>
      <c r="R243" s="77">
        <v>3948</v>
      </c>
      <c r="S243" s="42" t="s">
        <v>449</v>
      </c>
      <c r="T243" s="41"/>
      <c r="U243" s="31">
        <f t="shared" si="36"/>
        <v>1345.6170567986233</v>
      </c>
      <c r="V243" s="32">
        <f t="shared" si="45"/>
        <v>22.336941588525999</v>
      </c>
      <c r="W243" s="32">
        <f t="shared" si="45"/>
        <v>58.960215688829457</v>
      </c>
      <c r="X243" s="32">
        <f t="shared" si="45"/>
        <v>111.86129028577207</v>
      </c>
    </row>
    <row r="244" spans="1:24" ht="12.75" customHeight="1">
      <c r="A244" s="80">
        <v>194</v>
      </c>
      <c r="B244" s="89" t="s">
        <v>357</v>
      </c>
      <c r="C244" s="80" t="s">
        <v>117</v>
      </c>
      <c r="D244" s="80"/>
      <c r="E244" s="80" t="s">
        <v>70</v>
      </c>
      <c r="F244" s="80" t="s">
        <v>59</v>
      </c>
      <c r="G244" s="80" t="s">
        <v>59</v>
      </c>
      <c r="H244" s="77">
        <v>530.4</v>
      </c>
      <c r="I244" s="77">
        <v>465.9</v>
      </c>
      <c r="J244" s="77">
        <v>465.9</v>
      </c>
      <c r="K244" s="2">
        <v>27</v>
      </c>
      <c r="L244" s="77">
        <v>1380466.51</v>
      </c>
      <c r="M244" s="77">
        <v>38214.339999999997</v>
      </c>
      <c r="N244" s="77">
        <v>14477.41</v>
      </c>
      <c r="O244" s="77">
        <v>7630.8</v>
      </c>
      <c r="P244" s="77">
        <v>1320143.96</v>
      </c>
      <c r="Q244" s="77">
        <f>L244/I244</f>
        <v>2963.0103241038851</v>
      </c>
      <c r="R244" s="77">
        <v>3948</v>
      </c>
      <c r="S244" s="42" t="s">
        <v>449</v>
      </c>
      <c r="T244" s="41"/>
      <c r="U244" s="31">
        <f t="shared" si="36"/>
        <v>984.98967589611493</v>
      </c>
      <c r="V244" s="32">
        <f t="shared" si="45"/>
        <v>22.336941588525999</v>
      </c>
      <c r="W244" s="32">
        <f t="shared" si="45"/>
        <v>58.960215688829457</v>
      </c>
      <c r="X244" s="32">
        <f t="shared" si="45"/>
        <v>111.86129028577207</v>
      </c>
    </row>
    <row r="245" spans="1:24" ht="22.5" customHeight="1">
      <c r="A245" s="114" t="s">
        <v>477</v>
      </c>
      <c r="B245" s="115"/>
      <c r="C245" s="80" t="s">
        <v>127</v>
      </c>
      <c r="D245" s="80" t="s">
        <v>127</v>
      </c>
      <c r="E245" s="80" t="s">
        <v>127</v>
      </c>
      <c r="F245" s="80" t="s">
        <v>127</v>
      </c>
      <c r="G245" s="80" t="s">
        <v>127</v>
      </c>
      <c r="H245" s="77">
        <f t="shared" ref="H245:K245" si="51">SUM(H243:H244)</f>
        <v>2245.4</v>
      </c>
      <c r="I245" s="77">
        <f t="shared" si="51"/>
        <v>1627.9</v>
      </c>
      <c r="J245" s="77">
        <f t="shared" si="51"/>
        <v>1627.9</v>
      </c>
      <c r="K245" s="34">
        <f t="shared" si="51"/>
        <v>80</v>
      </c>
      <c r="L245" s="77">
        <f>SUM(L243:L244)</f>
        <v>4404435.49</v>
      </c>
      <c r="M245" s="77">
        <f t="shared" ref="M245:P245" si="52">SUM(M243:M244)</f>
        <v>123687.43</v>
      </c>
      <c r="N245" s="77">
        <f t="shared" si="52"/>
        <v>46858.69</v>
      </c>
      <c r="O245" s="77">
        <f t="shared" si="52"/>
        <v>24698.43</v>
      </c>
      <c r="P245" s="77">
        <f t="shared" si="52"/>
        <v>4209190.9399999995</v>
      </c>
      <c r="Q245" s="77">
        <f>L245/I245</f>
        <v>2705.5933964002702</v>
      </c>
      <c r="R245" s="80"/>
      <c r="S245" s="42"/>
      <c r="T245" s="41"/>
      <c r="U245" s="31">
        <f t="shared" si="36"/>
        <v>-2705.5933964002702</v>
      </c>
      <c r="V245" s="32">
        <f t="shared" si="45"/>
        <v>22.336941588525999</v>
      </c>
      <c r="W245" s="32">
        <f t="shared" si="45"/>
        <v>58.960215688829457</v>
      </c>
      <c r="X245" s="32">
        <f t="shared" si="45"/>
        <v>111.86129028577207</v>
      </c>
    </row>
    <row r="246" spans="1:24" ht="12.75" customHeight="1">
      <c r="A246" s="111" t="s">
        <v>410</v>
      </c>
      <c r="B246" s="112"/>
      <c r="C246" s="112"/>
      <c r="D246" s="112"/>
      <c r="E246" s="112"/>
      <c r="F246" s="112"/>
      <c r="G246" s="112"/>
      <c r="H246" s="112"/>
      <c r="I246" s="112"/>
      <c r="J246" s="112"/>
      <c r="K246" s="112"/>
      <c r="L246" s="112"/>
      <c r="M246" s="112"/>
      <c r="N246" s="112"/>
      <c r="O246" s="112"/>
      <c r="P246" s="112"/>
      <c r="Q246" s="112"/>
      <c r="R246" s="112"/>
      <c r="S246" s="113"/>
      <c r="T246" s="74"/>
      <c r="U246" s="31">
        <f t="shared" si="36"/>
        <v>0</v>
      </c>
      <c r="V246" s="32">
        <f t="shared" si="45"/>
        <v>22.336941588525999</v>
      </c>
      <c r="W246" s="32">
        <f t="shared" si="45"/>
        <v>58.960215688829457</v>
      </c>
      <c r="X246" s="32">
        <f t="shared" si="45"/>
        <v>111.86129028577207</v>
      </c>
    </row>
    <row r="247" spans="1:24" ht="12.75" customHeight="1">
      <c r="A247" s="80">
        <v>195</v>
      </c>
      <c r="B247" s="89" t="s">
        <v>369</v>
      </c>
      <c r="C247" s="80">
        <v>1970</v>
      </c>
      <c r="D247" s="80"/>
      <c r="E247" s="80" t="s">
        <v>70</v>
      </c>
      <c r="F247" s="80">
        <v>2</v>
      </c>
      <c r="G247" s="80">
        <v>1</v>
      </c>
      <c r="H247" s="77">
        <v>814.7</v>
      </c>
      <c r="I247" s="77">
        <v>692.3</v>
      </c>
      <c r="J247" s="77">
        <v>692.3</v>
      </c>
      <c r="K247" s="2">
        <v>40</v>
      </c>
      <c r="L247" s="77">
        <v>2139590.91</v>
      </c>
      <c r="M247" s="77">
        <v>59227.519999999997</v>
      </c>
      <c r="N247" s="77">
        <v>22438.21</v>
      </c>
      <c r="O247" s="77">
        <v>11826.81</v>
      </c>
      <c r="P247" s="77">
        <v>2046098.37</v>
      </c>
      <c r="Q247" s="77">
        <f>L247/I247</f>
        <v>3090.5545428282539</v>
      </c>
      <c r="R247" s="77">
        <v>3948</v>
      </c>
      <c r="S247" s="42" t="s">
        <v>449</v>
      </c>
      <c r="T247" s="41"/>
      <c r="U247" s="31">
        <f t="shared" si="36"/>
        <v>857.44545717174606</v>
      </c>
      <c r="V247" s="32">
        <f t="shared" si="45"/>
        <v>22.336941588525999</v>
      </c>
      <c r="W247" s="32">
        <f t="shared" si="45"/>
        <v>58.960215688829457</v>
      </c>
      <c r="X247" s="32">
        <f t="shared" si="45"/>
        <v>111.86129028577207</v>
      </c>
    </row>
    <row r="248" spans="1:24" ht="12.75" customHeight="1">
      <c r="A248" s="80">
        <v>196</v>
      </c>
      <c r="B248" s="89" t="s">
        <v>431</v>
      </c>
      <c r="C248" s="80">
        <v>1973</v>
      </c>
      <c r="D248" s="80"/>
      <c r="E248" s="80" t="s">
        <v>73</v>
      </c>
      <c r="F248" s="80">
        <v>2</v>
      </c>
      <c r="G248" s="80">
        <v>2</v>
      </c>
      <c r="H248" s="77">
        <v>529.4</v>
      </c>
      <c r="I248" s="77">
        <v>477</v>
      </c>
      <c r="J248" s="77">
        <v>477</v>
      </c>
      <c r="K248" s="2">
        <v>24</v>
      </c>
      <c r="L248" s="77">
        <v>1227384.8799999999</v>
      </c>
      <c r="M248" s="77">
        <v>35574.86</v>
      </c>
      <c r="N248" s="77">
        <v>13477.45</v>
      </c>
      <c r="O248" s="77">
        <v>7103.74</v>
      </c>
      <c r="P248" s="77">
        <v>1171228.83</v>
      </c>
      <c r="Q248" s="77">
        <f>L248/I248</f>
        <v>2573.1339203354296</v>
      </c>
      <c r="R248" s="77">
        <v>3948</v>
      </c>
      <c r="S248" s="42" t="s">
        <v>449</v>
      </c>
      <c r="T248" s="41"/>
      <c r="U248" s="31">
        <f t="shared" si="36"/>
        <v>1374.8660796645704</v>
      </c>
      <c r="V248" s="32">
        <f t="shared" si="45"/>
        <v>22.336941588525999</v>
      </c>
      <c r="W248" s="32">
        <f t="shared" si="45"/>
        <v>58.960215688829457</v>
      </c>
      <c r="X248" s="32">
        <f t="shared" si="45"/>
        <v>111.86129028577207</v>
      </c>
    </row>
    <row r="249" spans="1:24" ht="21" customHeight="1">
      <c r="A249" s="114" t="s">
        <v>144</v>
      </c>
      <c r="B249" s="115"/>
      <c r="C249" s="80" t="s">
        <v>127</v>
      </c>
      <c r="D249" s="80" t="s">
        <v>127</v>
      </c>
      <c r="E249" s="80" t="s">
        <v>127</v>
      </c>
      <c r="F249" s="80" t="s">
        <v>127</v>
      </c>
      <c r="G249" s="80" t="s">
        <v>127</v>
      </c>
      <c r="H249" s="77">
        <f t="shared" ref="H249:P249" si="53">SUM(H247:H248)</f>
        <v>1344.1</v>
      </c>
      <c r="I249" s="77">
        <f t="shared" si="53"/>
        <v>1169.3</v>
      </c>
      <c r="J249" s="77">
        <f t="shared" si="53"/>
        <v>1169.3</v>
      </c>
      <c r="K249" s="34">
        <f t="shared" si="53"/>
        <v>64</v>
      </c>
      <c r="L249" s="77">
        <f t="shared" si="53"/>
        <v>3366975.79</v>
      </c>
      <c r="M249" s="77">
        <f t="shared" si="53"/>
        <v>94802.38</v>
      </c>
      <c r="N249" s="77">
        <f t="shared" si="53"/>
        <v>35915.660000000003</v>
      </c>
      <c r="O249" s="77">
        <f t="shared" si="53"/>
        <v>18930.55</v>
      </c>
      <c r="P249" s="77">
        <f t="shared" si="53"/>
        <v>3217327.2</v>
      </c>
      <c r="Q249" s="77">
        <f>L249/I249</f>
        <v>2879.4798511930217</v>
      </c>
      <c r="R249" s="80"/>
      <c r="S249" s="42"/>
      <c r="T249" s="41"/>
      <c r="U249" s="31">
        <f t="shared" si="36"/>
        <v>-2879.4798511930217</v>
      </c>
      <c r="V249" s="32">
        <f t="shared" si="45"/>
        <v>22.336941588525999</v>
      </c>
      <c r="W249" s="32">
        <f t="shared" si="45"/>
        <v>58.960215688829457</v>
      </c>
      <c r="X249" s="32">
        <f t="shared" si="45"/>
        <v>111.86129028577207</v>
      </c>
    </row>
    <row r="250" spans="1:24" ht="12.75" customHeight="1">
      <c r="A250" s="111" t="s">
        <v>411</v>
      </c>
      <c r="B250" s="112"/>
      <c r="C250" s="112"/>
      <c r="D250" s="112"/>
      <c r="E250" s="112"/>
      <c r="F250" s="112"/>
      <c r="G250" s="112"/>
      <c r="H250" s="112"/>
      <c r="I250" s="112"/>
      <c r="J250" s="112"/>
      <c r="K250" s="112"/>
      <c r="L250" s="112"/>
      <c r="M250" s="112"/>
      <c r="N250" s="112"/>
      <c r="O250" s="112"/>
      <c r="P250" s="112"/>
      <c r="Q250" s="112"/>
      <c r="R250" s="112"/>
      <c r="S250" s="113"/>
      <c r="T250" s="74"/>
      <c r="U250" s="31">
        <f t="shared" si="36"/>
        <v>0</v>
      </c>
      <c r="V250" s="32">
        <f t="shared" si="45"/>
        <v>22.336941588525999</v>
      </c>
      <c r="W250" s="32">
        <f t="shared" si="45"/>
        <v>58.960215688829457</v>
      </c>
      <c r="X250" s="32">
        <f t="shared" si="45"/>
        <v>111.86129028577207</v>
      </c>
    </row>
    <row r="251" spans="1:24" ht="12.75" customHeight="1">
      <c r="A251" s="80">
        <v>197</v>
      </c>
      <c r="B251" s="89" t="s">
        <v>358</v>
      </c>
      <c r="C251" s="80" t="s">
        <v>107</v>
      </c>
      <c r="D251" s="80"/>
      <c r="E251" s="80" t="s">
        <v>70</v>
      </c>
      <c r="F251" s="80" t="s">
        <v>59</v>
      </c>
      <c r="G251" s="80" t="s">
        <v>59</v>
      </c>
      <c r="H251" s="77">
        <v>774.4</v>
      </c>
      <c r="I251" s="77">
        <v>728.9</v>
      </c>
      <c r="J251" s="77">
        <v>680.8</v>
      </c>
      <c r="K251" s="2">
        <v>25</v>
      </c>
      <c r="L251" s="77">
        <v>1949721.92</v>
      </c>
      <c r="M251" s="77">
        <v>56458.36</v>
      </c>
      <c r="N251" s="77">
        <v>21389.119999999999</v>
      </c>
      <c r="O251" s="77">
        <v>11273.84</v>
      </c>
      <c r="P251" s="77">
        <v>1860600.6</v>
      </c>
      <c r="Q251" s="77">
        <f>L251/I251</f>
        <v>2674.8825902044177</v>
      </c>
      <c r="R251" s="77">
        <v>3948</v>
      </c>
      <c r="S251" s="42" t="s">
        <v>449</v>
      </c>
      <c r="T251" s="41"/>
      <c r="U251" s="31">
        <f t="shared" si="36"/>
        <v>1273.1174097955823</v>
      </c>
      <c r="V251" s="32">
        <f t="shared" si="45"/>
        <v>22.336941588525999</v>
      </c>
      <c r="W251" s="32">
        <f t="shared" si="45"/>
        <v>58.960215688829457</v>
      </c>
      <c r="X251" s="32">
        <f t="shared" si="45"/>
        <v>111.86129028577207</v>
      </c>
    </row>
    <row r="252" spans="1:24" ht="21.75" customHeight="1">
      <c r="A252" s="114" t="s">
        <v>145</v>
      </c>
      <c r="B252" s="115"/>
      <c r="C252" s="80" t="s">
        <v>127</v>
      </c>
      <c r="D252" s="80" t="s">
        <v>127</v>
      </c>
      <c r="E252" s="80" t="s">
        <v>127</v>
      </c>
      <c r="F252" s="80" t="s">
        <v>127</v>
      </c>
      <c r="G252" s="80" t="s">
        <v>127</v>
      </c>
      <c r="H252" s="77">
        <f t="shared" ref="H252:P252" si="54">H251</f>
        <v>774.4</v>
      </c>
      <c r="I252" s="77">
        <f t="shared" si="54"/>
        <v>728.9</v>
      </c>
      <c r="J252" s="77">
        <f t="shared" si="54"/>
        <v>680.8</v>
      </c>
      <c r="K252" s="34">
        <f t="shared" si="54"/>
        <v>25</v>
      </c>
      <c r="L252" s="77">
        <f t="shared" si="54"/>
        <v>1949721.92</v>
      </c>
      <c r="M252" s="77">
        <f t="shared" si="54"/>
        <v>56458.36</v>
      </c>
      <c r="N252" s="77">
        <f t="shared" si="54"/>
        <v>21389.119999999999</v>
      </c>
      <c r="O252" s="77">
        <f t="shared" si="54"/>
        <v>11273.84</v>
      </c>
      <c r="P252" s="77">
        <f t="shared" si="54"/>
        <v>1860600.6</v>
      </c>
      <c r="Q252" s="77">
        <f>L252/I252</f>
        <v>2674.8825902044177</v>
      </c>
      <c r="R252" s="80"/>
      <c r="S252" s="42"/>
      <c r="T252" s="41"/>
      <c r="U252" s="31">
        <f t="shared" si="36"/>
        <v>-2674.8825902044177</v>
      </c>
      <c r="V252" s="32">
        <f t="shared" si="45"/>
        <v>22.336941588525999</v>
      </c>
      <c r="W252" s="32">
        <f t="shared" si="45"/>
        <v>58.960215688829457</v>
      </c>
      <c r="X252" s="32">
        <f t="shared" si="45"/>
        <v>111.86129028577207</v>
      </c>
    </row>
    <row r="253" spans="1:24" ht="12.75" customHeight="1">
      <c r="A253" s="116" t="s">
        <v>480</v>
      </c>
      <c r="B253" s="116"/>
      <c r="C253" s="116"/>
      <c r="D253" s="116"/>
      <c r="E253" s="116"/>
      <c r="F253" s="116"/>
      <c r="G253" s="116"/>
      <c r="H253" s="116"/>
      <c r="I253" s="116"/>
      <c r="J253" s="116"/>
      <c r="K253" s="116"/>
      <c r="L253" s="116"/>
      <c r="M253" s="116"/>
      <c r="N253" s="116"/>
      <c r="O253" s="116"/>
      <c r="P253" s="116"/>
      <c r="Q253" s="116"/>
      <c r="R253" s="116"/>
      <c r="S253" s="116"/>
      <c r="T253" s="74"/>
      <c r="U253" s="31">
        <f t="shared" si="36"/>
        <v>0</v>
      </c>
      <c r="V253" s="32">
        <f t="shared" si="45"/>
        <v>22.336941588525999</v>
      </c>
      <c r="W253" s="32">
        <f t="shared" si="45"/>
        <v>58.960215688829457</v>
      </c>
      <c r="X253" s="32">
        <f t="shared" si="45"/>
        <v>111.86129028577207</v>
      </c>
    </row>
    <row r="254" spans="1:24" ht="12.75" customHeight="1">
      <c r="A254" s="80">
        <v>198</v>
      </c>
      <c r="B254" s="89" t="s">
        <v>359</v>
      </c>
      <c r="C254" s="80">
        <v>1958</v>
      </c>
      <c r="D254" s="80"/>
      <c r="E254" s="80" t="s">
        <v>70</v>
      </c>
      <c r="F254" s="80" t="s">
        <v>59</v>
      </c>
      <c r="G254" s="80" t="s">
        <v>59</v>
      </c>
      <c r="H254" s="77">
        <v>571.79999999999995</v>
      </c>
      <c r="I254" s="77">
        <v>567.79999999999995</v>
      </c>
      <c r="J254" s="77">
        <v>541.70000000000005</v>
      </c>
      <c r="K254" s="2">
        <v>24</v>
      </c>
      <c r="L254" s="77">
        <v>1380461.57</v>
      </c>
      <c r="M254" s="77">
        <v>38203.33</v>
      </c>
      <c r="N254" s="77">
        <v>14473.24</v>
      </c>
      <c r="O254" s="77">
        <v>7628.61</v>
      </c>
      <c r="P254" s="77">
        <v>1320156.3899999999</v>
      </c>
      <c r="Q254" s="77">
        <f>L254/I254</f>
        <v>2431.2461606199367</v>
      </c>
      <c r="R254" s="77">
        <v>3948</v>
      </c>
      <c r="S254" s="42" t="s">
        <v>449</v>
      </c>
      <c r="T254" s="41"/>
      <c r="U254" s="31">
        <f t="shared" si="36"/>
        <v>1516.7538393800633</v>
      </c>
      <c r="V254" s="32">
        <f t="shared" si="45"/>
        <v>22.336941588525999</v>
      </c>
      <c r="W254" s="32">
        <f t="shared" si="45"/>
        <v>58.960215688829457</v>
      </c>
      <c r="X254" s="32">
        <f t="shared" si="45"/>
        <v>111.86129028577207</v>
      </c>
    </row>
    <row r="255" spans="1:24" ht="12.75" customHeight="1">
      <c r="A255" s="80">
        <v>199</v>
      </c>
      <c r="B255" s="89" t="s">
        <v>420</v>
      </c>
      <c r="C255" s="80">
        <v>1970</v>
      </c>
      <c r="D255" s="80"/>
      <c r="E255" s="80" t="s">
        <v>70</v>
      </c>
      <c r="F255" s="80">
        <v>2</v>
      </c>
      <c r="G255" s="80">
        <v>1</v>
      </c>
      <c r="H255" s="77">
        <v>991</v>
      </c>
      <c r="I255" s="77">
        <v>875.4</v>
      </c>
      <c r="J255" s="77">
        <v>835.6</v>
      </c>
      <c r="K255" s="2">
        <v>30</v>
      </c>
      <c r="L255" s="77">
        <v>2635608.63</v>
      </c>
      <c r="M255" s="77">
        <v>72990.899999999994</v>
      </c>
      <c r="N255" s="77">
        <v>27652.43</v>
      </c>
      <c r="O255" s="77">
        <v>14575.14</v>
      </c>
      <c r="P255" s="77">
        <v>2520390.16</v>
      </c>
      <c r="Q255" s="77">
        <f>L255/I255</f>
        <v>3010.7478067169295</v>
      </c>
      <c r="R255" s="77">
        <v>3948</v>
      </c>
      <c r="S255" s="42" t="s">
        <v>449</v>
      </c>
      <c r="T255" s="41"/>
      <c r="U255" s="31">
        <f t="shared" si="36"/>
        <v>937.25219328307048</v>
      </c>
      <c r="V255" s="32">
        <f t="shared" si="45"/>
        <v>22.336941588525999</v>
      </c>
      <c r="W255" s="32">
        <f t="shared" si="45"/>
        <v>58.960215688829457</v>
      </c>
      <c r="X255" s="32">
        <f t="shared" si="45"/>
        <v>111.86129028577207</v>
      </c>
    </row>
    <row r="256" spans="1:24" ht="20.25" customHeight="1">
      <c r="A256" s="114" t="s">
        <v>471</v>
      </c>
      <c r="B256" s="115"/>
      <c r="C256" s="80" t="s">
        <v>127</v>
      </c>
      <c r="D256" s="80" t="s">
        <v>127</v>
      </c>
      <c r="E256" s="80" t="s">
        <v>127</v>
      </c>
      <c r="F256" s="80" t="s">
        <v>127</v>
      </c>
      <c r="G256" s="80" t="s">
        <v>127</v>
      </c>
      <c r="H256" s="77">
        <f t="shared" ref="H256:P256" si="55">SUM(H254:H255)</f>
        <v>1562.8</v>
      </c>
      <c r="I256" s="77">
        <f t="shared" si="55"/>
        <v>1443.1999999999998</v>
      </c>
      <c r="J256" s="77">
        <f t="shared" si="55"/>
        <v>1377.3000000000002</v>
      </c>
      <c r="K256" s="34">
        <f t="shared" si="55"/>
        <v>54</v>
      </c>
      <c r="L256" s="77">
        <f t="shared" si="55"/>
        <v>4016070.2</v>
      </c>
      <c r="M256" s="77">
        <f t="shared" si="55"/>
        <v>111194.23</v>
      </c>
      <c r="N256" s="77">
        <f t="shared" si="55"/>
        <v>42125.67</v>
      </c>
      <c r="O256" s="77">
        <f t="shared" si="55"/>
        <v>22203.75</v>
      </c>
      <c r="P256" s="77">
        <f t="shared" si="55"/>
        <v>3840546.55</v>
      </c>
      <c r="Q256" s="77">
        <f>L256/I256</f>
        <v>2782.7537416851446</v>
      </c>
      <c r="R256" s="80"/>
      <c r="S256" s="42"/>
      <c r="T256" s="41"/>
      <c r="U256" s="31">
        <f t="shared" si="36"/>
        <v>-2782.7537416851446</v>
      </c>
      <c r="V256" s="32">
        <f t="shared" si="45"/>
        <v>22.336941588525999</v>
      </c>
      <c r="W256" s="32">
        <f t="shared" si="45"/>
        <v>58.960215688829457</v>
      </c>
      <c r="X256" s="32">
        <f t="shared" si="45"/>
        <v>111.86129028577207</v>
      </c>
    </row>
    <row r="257" spans="1:24" ht="15.75" customHeight="1">
      <c r="A257" s="111" t="s">
        <v>412</v>
      </c>
      <c r="B257" s="112"/>
      <c r="C257" s="112"/>
      <c r="D257" s="112"/>
      <c r="E257" s="112"/>
      <c r="F257" s="112"/>
      <c r="G257" s="112"/>
      <c r="H257" s="112"/>
      <c r="I257" s="112"/>
      <c r="J257" s="112"/>
      <c r="K257" s="112"/>
      <c r="L257" s="112"/>
      <c r="M257" s="112"/>
      <c r="N257" s="112"/>
      <c r="O257" s="112"/>
      <c r="P257" s="112"/>
      <c r="Q257" s="112"/>
      <c r="R257" s="112"/>
      <c r="S257" s="113"/>
      <c r="T257" s="74"/>
      <c r="U257" s="31">
        <f t="shared" si="36"/>
        <v>0</v>
      </c>
      <c r="V257" s="32">
        <f t="shared" si="45"/>
        <v>22.336941588525999</v>
      </c>
      <c r="W257" s="32">
        <f t="shared" si="45"/>
        <v>58.960215688829457</v>
      </c>
      <c r="X257" s="32">
        <f t="shared" si="45"/>
        <v>111.86129028577207</v>
      </c>
    </row>
    <row r="258" spans="1:24" ht="12.75" customHeight="1">
      <c r="A258" s="80">
        <v>200</v>
      </c>
      <c r="B258" s="89" t="s">
        <v>422</v>
      </c>
      <c r="C258" s="80">
        <v>1972</v>
      </c>
      <c r="D258" s="80"/>
      <c r="E258" s="80" t="s">
        <v>70</v>
      </c>
      <c r="F258" s="80">
        <v>4</v>
      </c>
      <c r="G258" s="80">
        <v>3</v>
      </c>
      <c r="H258" s="77">
        <v>2162.8000000000002</v>
      </c>
      <c r="I258" s="77">
        <v>2014.8</v>
      </c>
      <c r="J258" s="77">
        <v>2014.8</v>
      </c>
      <c r="K258" s="2">
        <v>76</v>
      </c>
      <c r="L258" s="77">
        <v>2669600.77</v>
      </c>
      <c r="M258" s="77">
        <v>75132.56</v>
      </c>
      <c r="N258" s="77">
        <v>28463.79</v>
      </c>
      <c r="O258" s="77">
        <v>15002.79</v>
      </c>
      <c r="P258" s="77">
        <v>2551001.63</v>
      </c>
      <c r="Q258" s="77">
        <f t="shared" ref="Q258:Q263" si="56">L258/I258</f>
        <v>1324.9954189001389</v>
      </c>
      <c r="R258" s="77">
        <v>3948</v>
      </c>
      <c r="S258" s="42" t="s">
        <v>449</v>
      </c>
      <c r="T258" s="41"/>
      <c r="U258" s="31">
        <f t="shared" si="36"/>
        <v>2623.0045810998608</v>
      </c>
      <c r="V258" s="32">
        <f t="shared" si="45"/>
        <v>22.336941588525999</v>
      </c>
      <c r="W258" s="32">
        <f t="shared" si="45"/>
        <v>58.960215688829457</v>
      </c>
      <c r="X258" s="32">
        <f t="shared" si="45"/>
        <v>111.86129028577207</v>
      </c>
    </row>
    <row r="259" spans="1:24" ht="12.75" customHeight="1">
      <c r="A259" s="80">
        <v>201</v>
      </c>
      <c r="B259" s="89" t="s">
        <v>360</v>
      </c>
      <c r="C259" s="80" t="s">
        <v>117</v>
      </c>
      <c r="D259" s="80" t="s">
        <v>81</v>
      </c>
      <c r="E259" s="80" t="s">
        <v>70</v>
      </c>
      <c r="F259" s="80" t="s">
        <v>59</v>
      </c>
      <c r="G259" s="80" t="s">
        <v>59</v>
      </c>
      <c r="H259" s="77">
        <v>514.9</v>
      </c>
      <c r="I259" s="77">
        <v>448.5</v>
      </c>
      <c r="J259" s="77">
        <v>418.1</v>
      </c>
      <c r="K259" s="2">
        <v>29</v>
      </c>
      <c r="L259" s="77">
        <v>1409680.82</v>
      </c>
      <c r="M259" s="77">
        <v>39801.589999999997</v>
      </c>
      <c r="N259" s="77">
        <v>15078.74</v>
      </c>
      <c r="O259" s="77">
        <v>7947.75</v>
      </c>
      <c r="P259" s="77">
        <v>1346852.74</v>
      </c>
      <c r="Q259" s="77">
        <f t="shared" si="56"/>
        <v>3143.10104793757</v>
      </c>
      <c r="R259" s="77">
        <v>3948</v>
      </c>
      <c r="S259" s="42" t="s">
        <v>449</v>
      </c>
      <c r="T259" s="41"/>
      <c r="U259" s="31">
        <f t="shared" si="36"/>
        <v>804.89895206243</v>
      </c>
      <c r="V259" s="32">
        <f t="shared" si="45"/>
        <v>22.336941588525999</v>
      </c>
      <c r="W259" s="32">
        <f t="shared" si="45"/>
        <v>58.960215688829457</v>
      </c>
      <c r="X259" s="32">
        <f t="shared" si="45"/>
        <v>111.86129028577207</v>
      </c>
    </row>
    <row r="260" spans="1:24" ht="12.75" customHeight="1">
      <c r="A260" s="80">
        <v>202</v>
      </c>
      <c r="B260" s="89" t="s">
        <v>370</v>
      </c>
      <c r="C260" s="80">
        <v>1957</v>
      </c>
      <c r="D260" s="80"/>
      <c r="E260" s="80" t="s">
        <v>70</v>
      </c>
      <c r="F260" s="80" t="s">
        <v>59</v>
      </c>
      <c r="G260" s="80">
        <v>2</v>
      </c>
      <c r="H260" s="77">
        <v>601.4</v>
      </c>
      <c r="I260" s="77">
        <v>557.4</v>
      </c>
      <c r="J260" s="77">
        <v>557.4</v>
      </c>
      <c r="K260" s="2">
        <v>36</v>
      </c>
      <c r="L260" s="77">
        <v>1627015.48</v>
      </c>
      <c r="M260" s="77">
        <v>45847.88</v>
      </c>
      <c r="N260" s="77">
        <v>17369.36</v>
      </c>
      <c r="O260" s="77">
        <v>9155.11</v>
      </c>
      <c r="P260" s="77">
        <v>1554643.13</v>
      </c>
      <c r="Q260" s="77">
        <f t="shared" si="56"/>
        <v>2918.9369931826336</v>
      </c>
      <c r="R260" s="77">
        <v>3948</v>
      </c>
      <c r="S260" s="42" t="s">
        <v>449</v>
      </c>
      <c r="T260" s="41"/>
      <c r="U260" s="31">
        <f t="shared" si="36"/>
        <v>1029.0630068173664</v>
      </c>
      <c r="V260" s="32">
        <f t="shared" si="45"/>
        <v>22.336941588525999</v>
      </c>
      <c r="W260" s="32">
        <f t="shared" si="45"/>
        <v>58.960215688829457</v>
      </c>
      <c r="X260" s="32">
        <f t="shared" si="45"/>
        <v>111.86129028577207</v>
      </c>
    </row>
    <row r="261" spans="1:24" ht="12.75" customHeight="1">
      <c r="A261" s="80">
        <v>203</v>
      </c>
      <c r="B261" s="89" t="s">
        <v>421</v>
      </c>
      <c r="C261" s="80">
        <v>1969</v>
      </c>
      <c r="D261" s="80"/>
      <c r="E261" s="80" t="s">
        <v>73</v>
      </c>
      <c r="F261" s="80">
        <v>5</v>
      </c>
      <c r="G261" s="80">
        <v>4</v>
      </c>
      <c r="H261" s="77">
        <v>4132</v>
      </c>
      <c r="I261" s="77">
        <v>3612.5</v>
      </c>
      <c r="J261" s="77">
        <v>3612.5</v>
      </c>
      <c r="K261" s="2">
        <v>179</v>
      </c>
      <c r="L261" s="77">
        <v>2051863.91</v>
      </c>
      <c r="M261" s="77">
        <v>59205.87</v>
      </c>
      <c r="N261" s="77">
        <v>22430.01</v>
      </c>
      <c r="O261" s="77">
        <v>11822.48</v>
      </c>
      <c r="P261" s="77">
        <v>1958405.55</v>
      </c>
      <c r="Q261" s="77">
        <f t="shared" si="56"/>
        <v>567.99000968858127</v>
      </c>
      <c r="R261" s="20">
        <v>4180</v>
      </c>
      <c r="S261" s="42" t="s">
        <v>508</v>
      </c>
      <c r="T261" s="41"/>
      <c r="U261" s="31">
        <f t="shared" si="36"/>
        <v>3612.0099903114187</v>
      </c>
      <c r="V261" s="32">
        <f t="shared" si="45"/>
        <v>22.336941588525999</v>
      </c>
      <c r="W261" s="32">
        <f t="shared" si="45"/>
        <v>58.960215688829457</v>
      </c>
      <c r="X261" s="32">
        <f t="shared" si="45"/>
        <v>111.86129028577207</v>
      </c>
    </row>
    <row r="262" spans="1:24" ht="12.75" customHeight="1">
      <c r="A262" s="80">
        <v>204</v>
      </c>
      <c r="B262" s="89" t="s">
        <v>371</v>
      </c>
      <c r="C262" s="80" t="s">
        <v>109</v>
      </c>
      <c r="D262" s="80" t="s">
        <v>105</v>
      </c>
      <c r="E262" s="80" t="s">
        <v>70</v>
      </c>
      <c r="F262" s="80" t="s">
        <v>59</v>
      </c>
      <c r="G262" s="80" t="s">
        <v>58</v>
      </c>
      <c r="H262" s="77">
        <v>521.1</v>
      </c>
      <c r="I262" s="77">
        <v>483.1</v>
      </c>
      <c r="J262" s="77">
        <v>483.1</v>
      </c>
      <c r="K262" s="2">
        <v>16</v>
      </c>
      <c r="L262" s="77">
        <v>1275028.23</v>
      </c>
      <c r="M262" s="77">
        <v>36006.910000000003</v>
      </c>
      <c r="N262" s="77">
        <v>13641.13</v>
      </c>
      <c r="O262" s="77">
        <v>7190.02</v>
      </c>
      <c r="P262" s="77">
        <v>1218190.17</v>
      </c>
      <c r="Q262" s="77">
        <f t="shared" si="56"/>
        <v>2639.2635686193335</v>
      </c>
      <c r="R262" s="77">
        <v>3948</v>
      </c>
      <c r="S262" s="42" t="s">
        <v>449</v>
      </c>
      <c r="T262" s="41"/>
      <c r="U262" s="31">
        <f t="shared" si="36"/>
        <v>1308.7364313806665</v>
      </c>
      <c r="V262" s="32">
        <f t="shared" si="45"/>
        <v>22.336941588525999</v>
      </c>
      <c r="W262" s="32">
        <f t="shared" si="45"/>
        <v>58.960215688829457</v>
      </c>
      <c r="X262" s="32">
        <f t="shared" si="45"/>
        <v>111.86129028577207</v>
      </c>
    </row>
    <row r="263" spans="1:24" ht="24.75" customHeight="1">
      <c r="A263" s="114" t="s">
        <v>146</v>
      </c>
      <c r="B263" s="115"/>
      <c r="C263" s="80" t="s">
        <v>127</v>
      </c>
      <c r="D263" s="80" t="s">
        <v>127</v>
      </c>
      <c r="E263" s="80" t="s">
        <v>127</v>
      </c>
      <c r="F263" s="80" t="s">
        <v>127</v>
      </c>
      <c r="G263" s="80" t="s">
        <v>127</v>
      </c>
      <c r="H263" s="77">
        <f t="shared" ref="H263:P263" si="57">SUM(H258:H262)</f>
        <v>7932.2000000000007</v>
      </c>
      <c r="I263" s="77">
        <f t="shared" si="57"/>
        <v>7116.3000000000011</v>
      </c>
      <c r="J263" s="77">
        <f t="shared" si="57"/>
        <v>7085.9000000000005</v>
      </c>
      <c r="K263" s="34">
        <f t="shared" si="57"/>
        <v>336</v>
      </c>
      <c r="L263" s="77">
        <f t="shared" si="57"/>
        <v>9033189.2100000009</v>
      </c>
      <c r="M263" s="77">
        <f t="shared" si="57"/>
        <v>255994.81</v>
      </c>
      <c r="N263" s="77">
        <f t="shared" si="57"/>
        <v>96983.03</v>
      </c>
      <c r="O263" s="77">
        <f t="shared" si="57"/>
        <v>51118.150000000009</v>
      </c>
      <c r="P263" s="77">
        <f t="shared" si="57"/>
        <v>8629093.2199999988</v>
      </c>
      <c r="Q263" s="77">
        <f t="shared" si="56"/>
        <v>1269.3659921588464</v>
      </c>
      <c r="R263" s="80"/>
      <c r="S263" s="42"/>
      <c r="T263" s="41"/>
      <c r="U263" s="31">
        <f t="shared" si="36"/>
        <v>-1269.3659921588464</v>
      </c>
      <c r="V263" s="32">
        <f t="shared" si="45"/>
        <v>22.336941588525999</v>
      </c>
      <c r="W263" s="32">
        <f t="shared" si="45"/>
        <v>58.960215688829457</v>
      </c>
      <c r="X263" s="32">
        <f t="shared" si="45"/>
        <v>111.86129028577207</v>
      </c>
    </row>
    <row r="264" spans="1:24" ht="19.5" customHeight="1">
      <c r="A264" s="111" t="s">
        <v>455</v>
      </c>
      <c r="B264" s="112"/>
      <c r="C264" s="112"/>
      <c r="D264" s="112"/>
      <c r="E264" s="112"/>
      <c r="F264" s="112"/>
      <c r="G264" s="112"/>
      <c r="H264" s="112"/>
      <c r="I264" s="112"/>
      <c r="J264" s="112"/>
      <c r="K264" s="112"/>
      <c r="L264" s="112"/>
      <c r="M264" s="112"/>
      <c r="N264" s="112"/>
      <c r="O264" s="112"/>
      <c r="P264" s="112"/>
      <c r="Q264" s="112"/>
      <c r="R264" s="112"/>
      <c r="S264" s="113"/>
      <c r="T264" s="74"/>
      <c r="U264" s="31">
        <f t="shared" si="36"/>
        <v>0</v>
      </c>
      <c r="V264" s="32">
        <f t="shared" si="45"/>
        <v>22.336941588525999</v>
      </c>
      <c r="W264" s="32">
        <f t="shared" si="45"/>
        <v>58.960215688829457</v>
      </c>
      <c r="X264" s="32">
        <f t="shared" si="45"/>
        <v>111.86129028577207</v>
      </c>
    </row>
    <row r="265" spans="1:24" ht="12.75" customHeight="1">
      <c r="A265" s="80">
        <v>205</v>
      </c>
      <c r="B265" s="89" t="s">
        <v>372</v>
      </c>
      <c r="C265" s="80">
        <v>1966</v>
      </c>
      <c r="D265" s="80"/>
      <c r="E265" s="80" t="s">
        <v>70</v>
      </c>
      <c r="F265" s="80" t="s">
        <v>59</v>
      </c>
      <c r="G265" s="80">
        <v>2</v>
      </c>
      <c r="H265" s="77">
        <v>693.76</v>
      </c>
      <c r="I265" s="77">
        <v>520</v>
      </c>
      <c r="J265" s="77">
        <v>294.39999999999998</v>
      </c>
      <c r="K265" s="2">
        <v>24</v>
      </c>
      <c r="L265" s="77">
        <v>1825241.29</v>
      </c>
      <c r="M265" s="77">
        <v>50559.360000000001</v>
      </c>
      <c r="N265" s="77">
        <v>19154.29</v>
      </c>
      <c r="O265" s="77">
        <v>10095.91</v>
      </c>
      <c r="P265" s="77">
        <v>1745431.73</v>
      </c>
      <c r="Q265" s="77">
        <f>L265/I265</f>
        <v>3510.079403846154</v>
      </c>
      <c r="R265" s="77">
        <v>3948</v>
      </c>
      <c r="S265" s="42" t="s">
        <v>449</v>
      </c>
      <c r="T265" s="41"/>
      <c r="U265" s="31">
        <f t="shared" si="36"/>
        <v>437.92059615384596</v>
      </c>
      <c r="V265" s="32">
        <f t="shared" si="45"/>
        <v>22.336941588525999</v>
      </c>
      <c r="W265" s="32">
        <f t="shared" si="45"/>
        <v>58.960215688829457</v>
      </c>
      <c r="X265" s="32">
        <f t="shared" si="45"/>
        <v>111.86129028577207</v>
      </c>
    </row>
    <row r="266" spans="1:24" ht="30.75" customHeight="1">
      <c r="A266" s="114" t="s">
        <v>147</v>
      </c>
      <c r="B266" s="115"/>
      <c r="C266" s="80" t="s">
        <v>127</v>
      </c>
      <c r="D266" s="80" t="s">
        <v>127</v>
      </c>
      <c r="E266" s="80" t="s">
        <v>127</v>
      </c>
      <c r="F266" s="80" t="s">
        <v>127</v>
      </c>
      <c r="G266" s="80" t="s">
        <v>127</v>
      </c>
      <c r="H266" s="77">
        <f t="shared" ref="H266:P266" si="58">H265</f>
        <v>693.76</v>
      </c>
      <c r="I266" s="77">
        <f t="shared" si="58"/>
        <v>520</v>
      </c>
      <c r="J266" s="77">
        <f t="shared" si="58"/>
        <v>294.39999999999998</v>
      </c>
      <c r="K266" s="34">
        <f t="shared" si="58"/>
        <v>24</v>
      </c>
      <c r="L266" s="77">
        <f t="shared" si="58"/>
        <v>1825241.29</v>
      </c>
      <c r="M266" s="77">
        <f t="shared" si="58"/>
        <v>50559.360000000001</v>
      </c>
      <c r="N266" s="77">
        <f t="shared" si="58"/>
        <v>19154.29</v>
      </c>
      <c r="O266" s="77">
        <f t="shared" si="58"/>
        <v>10095.91</v>
      </c>
      <c r="P266" s="77">
        <f t="shared" si="58"/>
        <v>1745431.73</v>
      </c>
      <c r="Q266" s="77">
        <f>L266/I266</f>
        <v>3510.079403846154</v>
      </c>
      <c r="R266" s="80"/>
      <c r="S266" s="42"/>
      <c r="T266" s="41"/>
      <c r="U266" s="31">
        <f t="shared" si="36"/>
        <v>-3510.079403846154</v>
      </c>
      <c r="V266" s="32">
        <f t="shared" si="45"/>
        <v>22.336941588525999</v>
      </c>
      <c r="W266" s="32">
        <f t="shared" si="45"/>
        <v>58.960215688829457</v>
      </c>
      <c r="X266" s="32">
        <f t="shared" si="45"/>
        <v>111.86129028577207</v>
      </c>
    </row>
    <row r="267" spans="1:24" ht="16.5" customHeight="1">
      <c r="A267" s="111" t="s">
        <v>456</v>
      </c>
      <c r="B267" s="112"/>
      <c r="C267" s="112"/>
      <c r="D267" s="112"/>
      <c r="E267" s="112"/>
      <c r="F267" s="112"/>
      <c r="G267" s="112"/>
      <c r="H267" s="112"/>
      <c r="I267" s="112"/>
      <c r="J267" s="112"/>
      <c r="K267" s="112"/>
      <c r="L267" s="112"/>
      <c r="M267" s="112"/>
      <c r="N267" s="112"/>
      <c r="O267" s="112"/>
      <c r="P267" s="112"/>
      <c r="Q267" s="112"/>
      <c r="R267" s="112"/>
      <c r="S267" s="113"/>
      <c r="T267" s="74"/>
      <c r="U267" s="31">
        <f t="shared" si="36"/>
        <v>0</v>
      </c>
      <c r="V267" s="32">
        <f t="shared" si="45"/>
        <v>22.336941588525999</v>
      </c>
      <c r="W267" s="32">
        <f t="shared" si="45"/>
        <v>58.960215688829457</v>
      </c>
      <c r="X267" s="32">
        <f t="shared" si="45"/>
        <v>111.86129028577207</v>
      </c>
    </row>
    <row r="268" spans="1:24" ht="12.75" customHeight="1">
      <c r="A268" s="80">
        <v>206</v>
      </c>
      <c r="B268" s="89" t="s">
        <v>373</v>
      </c>
      <c r="C268" s="80" t="s">
        <v>107</v>
      </c>
      <c r="D268" s="80"/>
      <c r="E268" s="80" t="s">
        <v>70</v>
      </c>
      <c r="F268" s="80" t="s">
        <v>59</v>
      </c>
      <c r="G268" s="80" t="s">
        <v>59</v>
      </c>
      <c r="H268" s="77">
        <v>772.3</v>
      </c>
      <c r="I268" s="77">
        <v>719.8</v>
      </c>
      <c r="J268" s="77">
        <v>677.9</v>
      </c>
      <c r="K268" s="2">
        <v>29</v>
      </c>
      <c r="L268" s="77">
        <v>1278596.8500000001</v>
      </c>
      <c r="M268" s="77">
        <v>36121.78</v>
      </c>
      <c r="N268" s="77">
        <v>13684.65</v>
      </c>
      <c r="O268" s="77">
        <v>7212.96</v>
      </c>
      <c r="P268" s="77">
        <v>1221577.46</v>
      </c>
      <c r="Q268" s="77">
        <f>L268/I268</f>
        <v>1776.3223812170049</v>
      </c>
      <c r="R268" s="77">
        <v>3948</v>
      </c>
      <c r="S268" s="42" t="s">
        <v>449</v>
      </c>
      <c r="T268" s="41"/>
      <c r="U268" s="31">
        <f t="shared" si="36"/>
        <v>2171.6776187829951</v>
      </c>
      <c r="V268" s="32">
        <f t="shared" si="45"/>
        <v>22.336941588525999</v>
      </c>
      <c r="W268" s="32">
        <f t="shared" si="45"/>
        <v>58.960215688829457</v>
      </c>
      <c r="X268" s="32">
        <f t="shared" si="45"/>
        <v>111.86129028577207</v>
      </c>
    </row>
    <row r="269" spans="1:24" ht="12.75" customHeight="1">
      <c r="A269" s="80">
        <v>207</v>
      </c>
      <c r="B269" s="89" t="s">
        <v>497</v>
      </c>
      <c r="C269" s="80" t="s">
        <v>17</v>
      </c>
      <c r="D269" s="80"/>
      <c r="E269" s="80" t="s">
        <v>70</v>
      </c>
      <c r="F269" s="80" t="s">
        <v>59</v>
      </c>
      <c r="G269" s="80" t="s">
        <v>59</v>
      </c>
      <c r="H269" s="77">
        <v>530.79999999999995</v>
      </c>
      <c r="I269" s="77">
        <v>464.4</v>
      </c>
      <c r="J269" s="77">
        <v>464.4</v>
      </c>
      <c r="K269" s="2">
        <v>11</v>
      </c>
      <c r="L269" s="77">
        <v>1467848.5</v>
      </c>
      <c r="M269" s="77">
        <v>43291.42</v>
      </c>
      <c r="N269" s="77">
        <v>16400.849999999999</v>
      </c>
      <c r="O269" s="77">
        <v>8644.6200000000008</v>
      </c>
      <c r="P269" s="77">
        <v>1399511.61</v>
      </c>
      <c r="Q269" s="77">
        <f>L269/I269</f>
        <v>3160.7418173987944</v>
      </c>
      <c r="R269" s="20">
        <v>4503.95</v>
      </c>
      <c r="S269" s="42" t="s">
        <v>508</v>
      </c>
      <c r="T269" s="41"/>
      <c r="U269" s="31">
        <f t="shared" si="36"/>
        <v>1343.2081826012054</v>
      </c>
      <c r="V269" s="32">
        <f t="shared" si="45"/>
        <v>22.336941588525999</v>
      </c>
      <c r="W269" s="32">
        <f t="shared" si="45"/>
        <v>58.960215688829457</v>
      </c>
      <c r="X269" s="32">
        <f t="shared" si="45"/>
        <v>111.86129028577207</v>
      </c>
    </row>
    <row r="270" spans="1:24" ht="12.75" customHeight="1">
      <c r="A270" s="80">
        <v>208</v>
      </c>
      <c r="B270" s="89" t="s">
        <v>498</v>
      </c>
      <c r="C270" s="80" t="s">
        <v>83</v>
      </c>
      <c r="D270" s="80"/>
      <c r="E270" s="80" t="s">
        <v>70</v>
      </c>
      <c r="F270" s="80" t="s">
        <v>59</v>
      </c>
      <c r="G270" s="80" t="s">
        <v>58</v>
      </c>
      <c r="H270" s="77">
        <v>310.8</v>
      </c>
      <c r="I270" s="77">
        <v>289.39999999999998</v>
      </c>
      <c r="J270" s="77">
        <v>289.39999999999998</v>
      </c>
      <c r="K270" s="2">
        <v>8</v>
      </c>
      <c r="L270" s="77">
        <v>828810.67</v>
      </c>
      <c r="M270" s="77">
        <v>24444.080000000002</v>
      </c>
      <c r="N270" s="77">
        <v>9260.58</v>
      </c>
      <c r="O270" s="77">
        <v>4881.1000000000004</v>
      </c>
      <c r="P270" s="77">
        <v>790224.91</v>
      </c>
      <c r="Q270" s="77">
        <f>L270/I270</f>
        <v>2863.8931237042161</v>
      </c>
      <c r="R270" s="20">
        <v>4503.95</v>
      </c>
      <c r="S270" s="42" t="s">
        <v>508</v>
      </c>
      <c r="T270" s="41"/>
      <c r="U270" s="31">
        <f t="shared" si="36"/>
        <v>1640.0568762957837</v>
      </c>
      <c r="V270" s="32">
        <f t="shared" si="45"/>
        <v>22.336941588525999</v>
      </c>
      <c r="W270" s="32">
        <f t="shared" si="45"/>
        <v>58.960215688829457</v>
      </c>
      <c r="X270" s="32">
        <f t="shared" si="45"/>
        <v>111.86129028577207</v>
      </c>
    </row>
    <row r="271" spans="1:24" ht="12.75" customHeight="1">
      <c r="A271" s="80">
        <v>209</v>
      </c>
      <c r="B271" s="89" t="s">
        <v>499</v>
      </c>
      <c r="C271" s="80" t="s">
        <v>452</v>
      </c>
      <c r="D271" s="80"/>
      <c r="E271" s="80" t="s">
        <v>70</v>
      </c>
      <c r="F271" s="80" t="s">
        <v>59</v>
      </c>
      <c r="G271" s="80" t="s">
        <v>59</v>
      </c>
      <c r="H271" s="77">
        <v>607</v>
      </c>
      <c r="I271" s="77">
        <v>562.4</v>
      </c>
      <c r="J271" s="77">
        <v>562.4</v>
      </c>
      <c r="K271" s="2">
        <v>27</v>
      </c>
      <c r="L271" s="77">
        <v>1596199.36</v>
      </c>
      <c r="M271" s="77">
        <v>47077.09</v>
      </c>
      <c r="N271" s="77">
        <v>17835.04</v>
      </c>
      <c r="O271" s="77">
        <v>9400.5499999999993</v>
      </c>
      <c r="P271" s="77">
        <v>1521886.68</v>
      </c>
      <c r="Q271" s="77">
        <f>L271/I271</f>
        <v>2838.1923186344243</v>
      </c>
      <c r="R271" s="20">
        <v>4503.95</v>
      </c>
      <c r="S271" s="42" t="s">
        <v>508</v>
      </c>
      <c r="T271" s="41"/>
      <c r="U271" s="31">
        <f t="shared" si="36"/>
        <v>1665.7576813655755</v>
      </c>
      <c r="V271" s="32">
        <f t="shared" si="45"/>
        <v>22.336941588525999</v>
      </c>
      <c r="W271" s="32">
        <f t="shared" si="45"/>
        <v>58.960215688829457</v>
      </c>
      <c r="X271" s="32">
        <f t="shared" si="45"/>
        <v>111.86129028577207</v>
      </c>
    </row>
    <row r="272" spans="1:24" ht="21.75" customHeight="1">
      <c r="A272" s="114" t="s">
        <v>148</v>
      </c>
      <c r="B272" s="115"/>
      <c r="C272" s="80" t="s">
        <v>127</v>
      </c>
      <c r="D272" s="80" t="s">
        <v>127</v>
      </c>
      <c r="E272" s="80" t="s">
        <v>127</v>
      </c>
      <c r="F272" s="80" t="s">
        <v>127</v>
      </c>
      <c r="G272" s="80" t="s">
        <v>127</v>
      </c>
      <c r="H272" s="77">
        <f t="shared" ref="H272:P272" si="59">SUM(H268:H271)</f>
        <v>2220.8999999999996</v>
      </c>
      <c r="I272" s="77">
        <f t="shared" si="59"/>
        <v>2036</v>
      </c>
      <c r="J272" s="77">
        <f t="shared" si="59"/>
        <v>1994.1</v>
      </c>
      <c r="K272" s="34">
        <f t="shared" si="59"/>
        <v>75</v>
      </c>
      <c r="L272" s="77">
        <f t="shared" si="59"/>
        <v>5171455.38</v>
      </c>
      <c r="M272" s="77">
        <f t="shared" si="59"/>
        <v>150934.37</v>
      </c>
      <c r="N272" s="77">
        <f t="shared" si="59"/>
        <v>57181.120000000003</v>
      </c>
      <c r="O272" s="77">
        <f t="shared" si="59"/>
        <v>30139.23</v>
      </c>
      <c r="P272" s="77">
        <f t="shared" si="59"/>
        <v>4933200.66</v>
      </c>
      <c r="Q272" s="77">
        <f>L272/I272</f>
        <v>2540.0075540275047</v>
      </c>
      <c r="R272" s="80"/>
      <c r="S272" s="42"/>
      <c r="T272" s="41"/>
      <c r="U272" s="31">
        <f t="shared" ref="U272:U335" si="60">R272-Q272</f>
        <v>-2540.0075540275047</v>
      </c>
      <c r="V272" s="32">
        <f t="shared" si="45"/>
        <v>22.336941588525999</v>
      </c>
      <c r="W272" s="32">
        <f t="shared" si="45"/>
        <v>58.960215688829457</v>
      </c>
      <c r="X272" s="32">
        <f t="shared" si="45"/>
        <v>111.86129028577207</v>
      </c>
    </row>
    <row r="273" spans="1:24" ht="12.75" customHeight="1">
      <c r="A273" s="111" t="s">
        <v>457</v>
      </c>
      <c r="B273" s="112"/>
      <c r="C273" s="112"/>
      <c r="D273" s="112"/>
      <c r="E273" s="112"/>
      <c r="F273" s="112"/>
      <c r="G273" s="112"/>
      <c r="H273" s="112"/>
      <c r="I273" s="112"/>
      <c r="J273" s="112"/>
      <c r="K273" s="112"/>
      <c r="L273" s="112"/>
      <c r="M273" s="112"/>
      <c r="N273" s="112"/>
      <c r="O273" s="112"/>
      <c r="P273" s="112"/>
      <c r="Q273" s="112"/>
      <c r="R273" s="112"/>
      <c r="S273" s="113"/>
      <c r="T273" s="74"/>
      <c r="U273" s="31">
        <f t="shared" si="60"/>
        <v>0</v>
      </c>
      <c r="V273" s="32">
        <f t="shared" si="45"/>
        <v>22.336941588525999</v>
      </c>
      <c r="W273" s="32">
        <f t="shared" si="45"/>
        <v>58.960215688829457</v>
      </c>
      <c r="X273" s="32">
        <f t="shared" si="45"/>
        <v>111.86129028577207</v>
      </c>
    </row>
    <row r="274" spans="1:24" ht="12.75" customHeight="1">
      <c r="A274" s="80">
        <v>210</v>
      </c>
      <c r="B274" s="89" t="s">
        <v>374</v>
      </c>
      <c r="C274" s="80" t="s">
        <v>69</v>
      </c>
      <c r="D274" s="80"/>
      <c r="E274" s="80" t="s">
        <v>70</v>
      </c>
      <c r="F274" s="80" t="s">
        <v>59</v>
      </c>
      <c r="G274" s="80" t="s">
        <v>59</v>
      </c>
      <c r="H274" s="77">
        <v>614.1</v>
      </c>
      <c r="I274" s="77">
        <v>580.20000000000005</v>
      </c>
      <c r="J274" s="77">
        <v>580.20000000000005</v>
      </c>
      <c r="K274" s="2">
        <v>28</v>
      </c>
      <c r="L274" s="77">
        <v>855524.79</v>
      </c>
      <c r="M274" s="77">
        <v>23693.71</v>
      </c>
      <c r="N274" s="77">
        <v>8976.31</v>
      </c>
      <c r="O274" s="77">
        <v>4731.26</v>
      </c>
      <c r="P274" s="77">
        <v>818123.51</v>
      </c>
      <c r="Q274" s="77">
        <f>L274/I274</f>
        <v>1474.5342812823164</v>
      </c>
      <c r="R274" s="77">
        <v>2322</v>
      </c>
      <c r="S274" s="42" t="s">
        <v>449</v>
      </c>
      <c r="T274" s="41"/>
      <c r="U274" s="31">
        <f t="shared" si="60"/>
        <v>847.46571871768356</v>
      </c>
      <c r="V274" s="32">
        <f t="shared" si="45"/>
        <v>22.336941588525999</v>
      </c>
      <c r="W274" s="32">
        <f t="shared" si="45"/>
        <v>58.960215688829457</v>
      </c>
      <c r="X274" s="32">
        <f t="shared" si="45"/>
        <v>111.86129028577207</v>
      </c>
    </row>
    <row r="275" spans="1:24" ht="12.75" customHeight="1">
      <c r="A275" s="80">
        <v>211</v>
      </c>
      <c r="B275" s="89" t="s">
        <v>375</v>
      </c>
      <c r="C275" s="80" t="s">
        <v>102</v>
      </c>
      <c r="D275" s="80"/>
      <c r="E275" s="80" t="s">
        <v>70</v>
      </c>
      <c r="F275" s="80" t="s">
        <v>59</v>
      </c>
      <c r="G275" s="80" t="s">
        <v>59</v>
      </c>
      <c r="H275" s="77">
        <v>941.7</v>
      </c>
      <c r="I275" s="77">
        <v>572</v>
      </c>
      <c r="J275" s="77">
        <v>572</v>
      </c>
      <c r="K275" s="2">
        <v>28</v>
      </c>
      <c r="L275" s="77">
        <v>905407.66</v>
      </c>
      <c r="M275" s="77">
        <v>40330.449999999997</v>
      </c>
      <c r="N275" s="77">
        <v>15279.1</v>
      </c>
      <c r="O275" s="77">
        <v>8053.36</v>
      </c>
      <c r="P275" s="77">
        <v>841744.75000000012</v>
      </c>
      <c r="Q275" s="77">
        <f>L275/I275</f>
        <v>1582.8805244755245</v>
      </c>
      <c r="R275" s="77">
        <v>2322</v>
      </c>
      <c r="S275" s="42" t="s">
        <v>449</v>
      </c>
      <c r="T275" s="41"/>
      <c r="U275" s="31">
        <f t="shared" si="60"/>
        <v>739.11947552447555</v>
      </c>
      <c r="V275" s="32">
        <f t="shared" si="45"/>
        <v>22.336941588525999</v>
      </c>
      <c r="W275" s="32">
        <f t="shared" si="45"/>
        <v>58.960215688829457</v>
      </c>
      <c r="X275" s="32">
        <f t="shared" si="45"/>
        <v>111.86129028577207</v>
      </c>
    </row>
    <row r="276" spans="1:24" ht="21" customHeight="1">
      <c r="A276" s="114" t="s">
        <v>149</v>
      </c>
      <c r="B276" s="115"/>
      <c r="C276" s="80" t="s">
        <v>127</v>
      </c>
      <c r="D276" s="80" t="s">
        <v>127</v>
      </c>
      <c r="E276" s="80" t="s">
        <v>127</v>
      </c>
      <c r="F276" s="80" t="s">
        <v>127</v>
      </c>
      <c r="G276" s="80" t="s">
        <v>127</v>
      </c>
      <c r="H276" s="77">
        <f t="shared" ref="H276:P276" si="61">SUM(H274:H275)</f>
        <v>1555.8000000000002</v>
      </c>
      <c r="I276" s="77">
        <f t="shared" si="61"/>
        <v>1152.2</v>
      </c>
      <c r="J276" s="77">
        <f t="shared" si="61"/>
        <v>1152.2</v>
      </c>
      <c r="K276" s="34">
        <f t="shared" si="61"/>
        <v>56</v>
      </c>
      <c r="L276" s="77">
        <f t="shared" si="61"/>
        <v>1760932.4500000002</v>
      </c>
      <c r="M276" s="77">
        <f t="shared" si="61"/>
        <v>64024.159999999996</v>
      </c>
      <c r="N276" s="77">
        <f t="shared" si="61"/>
        <v>24255.41</v>
      </c>
      <c r="O276" s="77">
        <f t="shared" si="61"/>
        <v>12784.619999999999</v>
      </c>
      <c r="P276" s="77">
        <f t="shared" si="61"/>
        <v>1659868.2600000002</v>
      </c>
      <c r="Q276" s="77">
        <f>L276/I276</f>
        <v>1528.3218625238676</v>
      </c>
      <c r="R276" s="80"/>
      <c r="S276" s="42"/>
      <c r="T276" s="41"/>
      <c r="U276" s="31">
        <f t="shared" si="60"/>
        <v>-1528.3218625238676</v>
      </c>
      <c r="V276" s="32">
        <f t="shared" si="45"/>
        <v>22.336941588525999</v>
      </c>
      <c r="W276" s="32">
        <f t="shared" si="45"/>
        <v>58.960215688829457</v>
      </c>
      <c r="X276" s="32">
        <f t="shared" si="45"/>
        <v>111.86129028577207</v>
      </c>
    </row>
    <row r="277" spans="1:24" ht="12.75" customHeight="1">
      <c r="A277" s="111" t="s">
        <v>458</v>
      </c>
      <c r="B277" s="112"/>
      <c r="C277" s="112"/>
      <c r="D277" s="112"/>
      <c r="E277" s="112"/>
      <c r="F277" s="112"/>
      <c r="G277" s="112"/>
      <c r="H277" s="112"/>
      <c r="I277" s="112"/>
      <c r="J277" s="112"/>
      <c r="K277" s="112"/>
      <c r="L277" s="112"/>
      <c r="M277" s="112"/>
      <c r="N277" s="112"/>
      <c r="O277" s="112"/>
      <c r="P277" s="112"/>
      <c r="Q277" s="112"/>
      <c r="R277" s="112"/>
      <c r="S277" s="113"/>
      <c r="T277" s="74"/>
      <c r="U277" s="31">
        <f t="shared" si="60"/>
        <v>0</v>
      </c>
      <c r="V277" s="32">
        <f t="shared" si="45"/>
        <v>22.336941588525999</v>
      </c>
      <c r="W277" s="32">
        <f t="shared" si="45"/>
        <v>58.960215688829457</v>
      </c>
      <c r="X277" s="32">
        <f t="shared" si="45"/>
        <v>111.86129028577207</v>
      </c>
    </row>
    <row r="278" spans="1:24" ht="12.75" customHeight="1">
      <c r="A278" s="80">
        <v>212</v>
      </c>
      <c r="B278" s="89" t="s">
        <v>376</v>
      </c>
      <c r="C278" s="80" t="s">
        <v>117</v>
      </c>
      <c r="D278" s="80"/>
      <c r="E278" s="80" t="s">
        <v>70</v>
      </c>
      <c r="F278" s="80" t="s">
        <v>59</v>
      </c>
      <c r="G278" s="80" t="s">
        <v>59</v>
      </c>
      <c r="H278" s="77">
        <v>506.6</v>
      </c>
      <c r="I278" s="77">
        <v>460.2</v>
      </c>
      <c r="J278" s="77">
        <v>460.2</v>
      </c>
      <c r="K278" s="2">
        <v>18</v>
      </c>
      <c r="L278" s="77">
        <v>1099596.82</v>
      </c>
      <c r="M278" s="77">
        <v>31324.62</v>
      </c>
      <c r="N278" s="77">
        <v>11867.26</v>
      </c>
      <c r="O278" s="77">
        <v>6255.04</v>
      </c>
      <c r="P278" s="77">
        <v>1050149.8999999999</v>
      </c>
      <c r="Q278" s="77">
        <f>L278/I278</f>
        <v>2389.3890047805303</v>
      </c>
      <c r="R278" s="77">
        <v>3948</v>
      </c>
      <c r="S278" s="42" t="s">
        <v>449</v>
      </c>
      <c r="T278" s="41"/>
      <c r="U278" s="31">
        <f t="shared" si="60"/>
        <v>1558.6109952194697</v>
      </c>
      <c r="V278" s="32">
        <f t="shared" si="45"/>
        <v>22.336941588525999</v>
      </c>
      <c r="W278" s="32">
        <f t="shared" si="45"/>
        <v>58.960215688829457</v>
      </c>
      <c r="X278" s="32">
        <f t="shared" si="45"/>
        <v>111.86129028577207</v>
      </c>
    </row>
    <row r="279" spans="1:24" ht="30.75" customHeight="1">
      <c r="A279" s="114" t="s">
        <v>150</v>
      </c>
      <c r="B279" s="115"/>
      <c r="C279" s="80" t="s">
        <v>127</v>
      </c>
      <c r="D279" s="80" t="s">
        <v>127</v>
      </c>
      <c r="E279" s="80" t="s">
        <v>127</v>
      </c>
      <c r="F279" s="80" t="s">
        <v>127</v>
      </c>
      <c r="G279" s="80" t="s">
        <v>127</v>
      </c>
      <c r="H279" s="77">
        <f t="shared" ref="H279:P279" si="62">H278</f>
        <v>506.6</v>
      </c>
      <c r="I279" s="77">
        <f t="shared" si="62"/>
        <v>460.2</v>
      </c>
      <c r="J279" s="77">
        <f t="shared" si="62"/>
        <v>460.2</v>
      </c>
      <c r="K279" s="34">
        <f t="shared" si="62"/>
        <v>18</v>
      </c>
      <c r="L279" s="77">
        <f t="shared" si="62"/>
        <v>1099596.82</v>
      </c>
      <c r="M279" s="77">
        <f t="shared" si="62"/>
        <v>31324.62</v>
      </c>
      <c r="N279" s="77">
        <f t="shared" si="62"/>
        <v>11867.26</v>
      </c>
      <c r="O279" s="77">
        <f t="shared" si="62"/>
        <v>6255.04</v>
      </c>
      <c r="P279" s="77">
        <f t="shared" si="62"/>
        <v>1050149.8999999999</v>
      </c>
      <c r="Q279" s="77">
        <f>L279/I279</f>
        <v>2389.3890047805303</v>
      </c>
      <c r="R279" s="80"/>
      <c r="S279" s="42"/>
      <c r="T279" s="41"/>
      <c r="U279" s="31">
        <f t="shared" si="60"/>
        <v>-2389.3890047805303</v>
      </c>
      <c r="V279" s="32">
        <f t="shared" si="45"/>
        <v>22.336941588525999</v>
      </c>
      <c r="W279" s="32">
        <f t="shared" si="45"/>
        <v>58.960215688829457</v>
      </c>
      <c r="X279" s="32">
        <f t="shared" si="45"/>
        <v>111.86129028577207</v>
      </c>
    </row>
    <row r="280" spans="1:24" ht="12.75" customHeight="1">
      <c r="A280" s="111" t="s">
        <v>459</v>
      </c>
      <c r="B280" s="112"/>
      <c r="C280" s="112"/>
      <c r="D280" s="112"/>
      <c r="E280" s="112"/>
      <c r="F280" s="112"/>
      <c r="G280" s="112"/>
      <c r="H280" s="112"/>
      <c r="I280" s="112"/>
      <c r="J280" s="112"/>
      <c r="K280" s="112"/>
      <c r="L280" s="112"/>
      <c r="M280" s="112"/>
      <c r="N280" s="112"/>
      <c r="O280" s="112"/>
      <c r="P280" s="112"/>
      <c r="Q280" s="112"/>
      <c r="R280" s="112"/>
      <c r="S280" s="113"/>
      <c r="T280" s="74"/>
      <c r="U280" s="31">
        <f t="shared" si="60"/>
        <v>0</v>
      </c>
      <c r="V280" s="32">
        <f t="shared" si="45"/>
        <v>22.336941588525999</v>
      </c>
      <c r="W280" s="32">
        <f t="shared" si="45"/>
        <v>58.960215688829457</v>
      </c>
      <c r="X280" s="32">
        <f t="shared" si="45"/>
        <v>111.86129028577207</v>
      </c>
    </row>
    <row r="281" spans="1:24" ht="12.75" customHeight="1">
      <c r="A281" s="80">
        <v>213</v>
      </c>
      <c r="B281" s="89" t="s">
        <v>377</v>
      </c>
      <c r="C281" s="80" t="s">
        <v>110</v>
      </c>
      <c r="D281" s="80"/>
      <c r="E281" s="80" t="s">
        <v>73</v>
      </c>
      <c r="F281" s="80" t="s">
        <v>59</v>
      </c>
      <c r="G281" s="80" t="s">
        <v>59</v>
      </c>
      <c r="H281" s="77">
        <v>609.89</v>
      </c>
      <c r="I281" s="77">
        <v>579.65</v>
      </c>
      <c r="J281" s="77">
        <v>579.65</v>
      </c>
      <c r="K281" s="2">
        <v>23</v>
      </c>
      <c r="L281" s="77">
        <v>1331555.48</v>
      </c>
      <c r="M281" s="77">
        <v>37787.83</v>
      </c>
      <c r="N281" s="77">
        <v>14315.83</v>
      </c>
      <c r="O281" s="77">
        <v>7545.63</v>
      </c>
      <c r="P281" s="77">
        <v>1271906.19</v>
      </c>
      <c r="Q281" s="77">
        <f>L281/I281</f>
        <v>2297.1715345467092</v>
      </c>
      <c r="R281" s="77">
        <v>3948</v>
      </c>
      <c r="S281" s="42" t="s">
        <v>449</v>
      </c>
      <c r="T281" s="41"/>
      <c r="U281" s="31">
        <f t="shared" si="60"/>
        <v>1650.8284654532908</v>
      </c>
      <c r="V281" s="32">
        <f t="shared" si="45"/>
        <v>22.336941588525999</v>
      </c>
      <c r="W281" s="32">
        <f t="shared" si="45"/>
        <v>58.960215688829457</v>
      </c>
      <c r="X281" s="32">
        <f t="shared" si="45"/>
        <v>111.86129028577207</v>
      </c>
    </row>
    <row r="282" spans="1:24" ht="20.25" customHeight="1">
      <c r="A282" s="114" t="s">
        <v>151</v>
      </c>
      <c r="B282" s="115"/>
      <c r="C282" s="80" t="s">
        <v>127</v>
      </c>
      <c r="D282" s="80" t="s">
        <v>127</v>
      </c>
      <c r="E282" s="80" t="s">
        <v>127</v>
      </c>
      <c r="F282" s="80" t="s">
        <v>127</v>
      </c>
      <c r="G282" s="80" t="s">
        <v>127</v>
      </c>
      <c r="H282" s="77">
        <f t="shared" ref="H282:P282" si="63">H281</f>
        <v>609.89</v>
      </c>
      <c r="I282" s="77">
        <f t="shared" si="63"/>
        <v>579.65</v>
      </c>
      <c r="J282" s="77">
        <f t="shared" si="63"/>
        <v>579.65</v>
      </c>
      <c r="K282" s="34">
        <f t="shared" si="63"/>
        <v>23</v>
      </c>
      <c r="L282" s="77">
        <f t="shared" si="63"/>
        <v>1331555.48</v>
      </c>
      <c r="M282" s="77">
        <f t="shared" si="63"/>
        <v>37787.83</v>
      </c>
      <c r="N282" s="77">
        <f t="shared" si="63"/>
        <v>14315.83</v>
      </c>
      <c r="O282" s="77">
        <f t="shared" si="63"/>
        <v>7545.63</v>
      </c>
      <c r="P282" s="77">
        <f t="shared" si="63"/>
        <v>1271906.19</v>
      </c>
      <c r="Q282" s="77">
        <f>L282/I282</f>
        <v>2297.1715345467092</v>
      </c>
      <c r="R282" s="80"/>
      <c r="S282" s="42"/>
      <c r="T282" s="41"/>
      <c r="U282" s="31">
        <f t="shared" si="60"/>
        <v>-2297.1715345467092</v>
      </c>
      <c r="V282" s="32">
        <f t="shared" si="45"/>
        <v>22.336941588525999</v>
      </c>
      <c r="W282" s="32">
        <f t="shared" si="45"/>
        <v>58.960215688829457</v>
      </c>
      <c r="X282" s="32">
        <f t="shared" si="45"/>
        <v>111.86129028577207</v>
      </c>
    </row>
    <row r="283" spans="1:24" ht="12.75" customHeight="1">
      <c r="A283" s="111" t="s">
        <v>460</v>
      </c>
      <c r="B283" s="112"/>
      <c r="C283" s="112"/>
      <c r="D283" s="112"/>
      <c r="E283" s="112"/>
      <c r="F283" s="112"/>
      <c r="G283" s="112"/>
      <c r="H283" s="112"/>
      <c r="I283" s="112"/>
      <c r="J283" s="112"/>
      <c r="K283" s="112"/>
      <c r="L283" s="112"/>
      <c r="M283" s="112"/>
      <c r="N283" s="112"/>
      <c r="O283" s="112"/>
      <c r="P283" s="112"/>
      <c r="Q283" s="112"/>
      <c r="R283" s="112"/>
      <c r="S283" s="113"/>
      <c r="T283" s="74"/>
      <c r="U283" s="31">
        <f t="shared" si="60"/>
        <v>0</v>
      </c>
      <c r="V283" s="32">
        <f t="shared" si="45"/>
        <v>22.336941588525999</v>
      </c>
      <c r="W283" s="32">
        <f t="shared" si="45"/>
        <v>58.960215688829457</v>
      </c>
      <c r="X283" s="32">
        <f t="shared" si="45"/>
        <v>111.86129028577207</v>
      </c>
    </row>
    <row r="284" spans="1:24" ht="12.75" customHeight="1">
      <c r="A284" s="80">
        <v>214</v>
      </c>
      <c r="B284" s="89" t="s">
        <v>415</v>
      </c>
      <c r="C284" s="80">
        <v>1991</v>
      </c>
      <c r="D284" s="80"/>
      <c r="E284" s="80" t="s">
        <v>70</v>
      </c>
      <c r="F284" s="80" t="s">
        <v>59</v>
      </c>
      <c r="G284" s="80">
        <v>2</v>
      </c>
      <c r="H284" s="77">
        <v>889.6</v>
      </c>
      <c r="I284" s="77">
        <v>676</v>
      </c>
      <c r="J284" s="77">
        <v>676</v>
      </c>
      <c r="K284" s="2">
        <v>24</v>
      </c>
      <c r="L284" s="77">
        <v>1316676.44</v>
      </c>
      <c r="M284" s="77">
        <v>38111.89</v>
      </c>
      <c r="N284" s="77">
        <v>14438.6</v>
      </c>
      <c r="O284" s="77">
        <v>7610.34</v>
      </c>
      <c r="P284" s="77">
        <v>1256515.6100000001</v>
      </c>
      <c r="Q284" s="77">
        <f>L284/I284</f>
        <v>1947.7462130177514</v>
      </c>
      <c r="R284" s="20">
        <v>3929.2</v>
      </c>
      <c r="S284" s="42" t="s">
        <v>508</v>
      </c>
      <c r="T284" s="41"/>
      <c r="U284" s="31">
        <f t="shared" si="60"/>
        <v>1981.4537869822484</v>
      </c>
      <c r="V284" s="32">
        <f t="shared" si="45"/>
        <v>22.336941588525999</v>
      </c>
      <c r="W284" s="32">
        <f t="shared" si="45"/>
        <v>58.960215688829457</v>
      </c>
      <c r="X284" s="32">
        <f t="shared" si="45"/>
        <v>111.86129028577207</v>
      </c>
    </row>
    <row r="285" spans="1:24" ht="12.75" customHeight="1">
      <c r="A285" s="80">
        <v>215</v>
      </c>
      <c r="B285" s="89" t="s">
        <v>435</v>
      </c>
      <c r="C285" s="80" t="s">
        <v>76</v>
      </c>
      <c r="D285" s="80"/>
      <c r="E285" s="80" t="s">
        <v>70</v>
      </c>
      <c r="F285" s="80" t="s">
        <v>59</v>
      </c>
      <c r="G285" s="80" t="s">
        <v>58</v>
      </c>
      <c r="H285" s="77">
        <v>334.6</v>
      </c>
      <c r="I285" s="77">
        <v>270.23</v>
      </c>
      <c r="J285" s="77">
        <v>270.23</v>
      </c>
      <c r="K285" s="2">
        <v>10</v>
      </c>
      <c r="L285" s="77">
        <v>708856.09</v>
      </c>
      <c r="M285" s="77">
        <v>20510.41</v>
      </c>
      <c r="N285" s="77">
        <v>7770.32</v>
      </c>
      <c r="O285" s="77">
        <v>4095.61</v>
      </c>
      <c r="P285" s="77">
        <v>676479.75</v>
      </c>
      <c r="Q285" s="77">
        <f>L285/I285</f>
        <v>2623.158383599156</v>
      </c>
      <c r="R285" s="20">
        <v>4503.95</v>
      </c>
      <c r="S285" s="42" t="s">
        <v>508</v>
      </c>
      <c r="T285" s="41"/>
      <c r="U285" s="31">
        <f t="shared" si="60"/>
        <v>1880.7916164008438</v>
      </c>
      <c r="V285" s="32">
        <f t="shared" si="45"/>
        <v>22.336941588525999</v>
      </c>
      <c r="W285" s="32">
        <f t="shared" si="45"/>
        <v>58.960215688829457</v>
      </c>
      <c r="X285" s="32">
        <f t="shared" si="45"/>
        <v>111.86129028577207</v>
      </c>
    </row>
    <row r="286" spans="1:24" ht="12.75">
      <c r="A286" s="80">
        <v>216</v>
      </c>
      <c r="B286" s="89" t="s">
        <v>436</v>
      </c>
      <c r="C286" s="80">
        <v>1995</v>
      </c>
      <c r="D286" s="80"/>
      <c r="E286" s="80" t="s">
        <v>70</v>
      </c>
      <c r="F286" s="80">
        <v>2</v>
      </c>
      <c r="G286" s="80">
        <v>2</v>
      </c>
      <c r="H286" s="77">
        <v>1075</v>
      </c>
      <c r="I286" s="77">
        <v>691.56</v>
      </c>
      <c r="J286" s="77">
        <v>691.56</v>
      </c>
      <c r="K286" s="2">
        <v>26</v>
      </c>
      <c r="L286" s="77">
        <v>2060737.54</v>
      </c>
      <c r="M286" s="77">
        <v>59645.73</v>
      </c>
      <c r="N286" s="77">
        <v>22596.65</v>
      </c>
      <c r="O286" s="77">
        <v>11910.32</v>
      </c>
      <c r="P286" s="77">
        <v>1966584.84</v>
      </c>
      <c r="Q286" s="77">
        <f>L286/I286</f>
        <v>2979.839117357858</v>
      </c>
      <c r="R286" s="20">
        <v>4503.95</v>
      </c>
      <c r="S286" s="42" t="s">
        <v>508</v>
      </c>
      <c r="T286" s="41"/>
      <c r="U286" s="31">
        <f t="shared" si="60"/>
        <v>1524.1108826421419</v>
      </c>
      <c r="V286" s="32">
        <f t="shared" si="45"/>
        <v>22.336941588525999</v>
      </c>
      <c r="W286" s="32">
        <f t="shared" si="45"/>
        <v>58.960215688829457</v>
      </c>
      <c r="X286" s="32">
        <f t="shared" si="45"/>
        <v>111.86129028577207</v>
      </c>
    </row>
    <row r="287" spans="1:24" ht="12.75" customHeight="1">
      <c r="A287" s="80">
        <v>217</v>
      </c>
      <c r="B287" s="89" t="s">
        <v>437</v>
      </c>
      <c r="C287" s="80">
        <v>1960</v>
      </c>
      <c r="D287" s="80"/>
      <c r="E287" s="80" t="s">
        <v>29</v>
      </c>
      <c r="F287" s="80">
        <v>1</v>
      </c>
      <c r="G287" s="80">
        <v>1</v>
      </c>
      <c r="H287" s="77">
        <v>240.8</v>
      </c>
      <c r="I287" s="77">
        <v>231.3</v>
      </c>
      <c r="J287" s="77">
        <v>160</v>
      </c>
      <c r="K287" s="2">
        <v>8</v>
      </c>
      <c r="L287" s="77">
        <v>836839.98</v>
      </c>
      <c r="M287" s="77">
        <v>24208.16</v>
      </c>
      <c r="N287" s="77">
        <v>9171.2099999999991</v>
      </c>
      <c r="O287" s="77">
        <v>4833.99</v>
      </c>
      <c r="P287" s="77">
        <v>798626.62</v>
      </c>
      <c r="Q287" s="77">
        <f>L287/I287</f>
        <v>3617.9852140077819</v>
      </c>
      <c r="R287" s="20">
        <v>4503.95</v>
      </c>
      <c r="S287" s="42" t="s">
        <v>508</v>
      </c>
      <c r="T287" s="41"/>
      <c r="U287" s="31">
        <f t="shared" si="60"/>
        <v>885.96478599221791</v>
      </c>
      <c r="V287" s="32">
        <f t="shared" si="45"/>
        <v>22.336941588525999</v>
      </c>
      <c r="W287" s="32">
        <f t="shared" si="45"/>
        <v>58.960215688829457</v>
      </c>
      <c r="X287" s="32">
        <f t="shared" si="45"/>
        <v>111.86129028577207</v>
      </c>
    </row>
    <row r="288" spans="1:24" ht="21" customHeight="1">
      <c r="A288" s="114" t="s">
        <v>152</v>
      </c>
      <c r="B288" s="115"/>
      <c r="C288" s="80" t="s">
        <v>127</v>
      </c>
      <c r="D288" s="80" t="s">
        <v>127</v>
      </c>
      <c r="E288" s="80" t="s">
        <v>127</v>
      </c>
      <c r="F288" s="80" t="s">
        <v>127</v>
      </c>
      <c r="G288" s="80" t="s">
        <v>127</v>
      </c>
      <c r="H288" s="77">
        <f t="shared" ref="H288:P288" si="64">SUM(H284:H287)</f>
        <v>2540</v>
      </c>
      <c r="I288" s="77">
        <f t="shared" si="64"/>
        <v>1869.09</v>
      </c>
      <c r="J288" s="77">
        <f t="shared" si="64"/>
        <v>1797.79</v>
      </c>
      <c r="K288" s="34">
        <f t="shared" si="64"/>
        <v>68</v>
      </c>
      <c r="L288" s="77">
        <f t="shared" si="64"/>
        <v>4923110.05</v>
      </c>
      <c r="M288" s="77">
        <f t="shared" si="64"/>
        <v>142476.19</v>
      </c>
      <c r="N288" s="77">
        <f t="shared" si="64"/>
        <v>53976.78</v>
      </c>
      <c r="O288" s="77">
        <f t="shared" si="64"/>
        <v>28450.260000000002</v>
      </c>
      <c r="P288" s="77">
        <f t="shared" si="64"/>
        <v>4698206.82</v>
      </c>
      <c r="Q288" s="77">
        <f>L288/I288</f>
        <v>2633.9609382105732</v>
      </c>
      <c r="R288" s="80"/>
      <c r="S288" s="42"/>
      <c r="T288" s="41"/>
      <c r="U288" s="31">
        <f t="shared" si="60"/>
        <v>-2633.9609382105732</v>
      </c>
      <c r="V288" s="32">
        <f t="shared" si="45"/>
        <v>22.336941588525999</v>
      </c>
      <c r="W288" s="32">
        <f t="shared" si="45"/>
        <v>58.960215688829457</v>
      </c>
      <c r="X288" s="32">
        <f t="shared" si="45"/>
        <v>111.86129028577207</v>
      </c>
    </row>
    <row r="289" spans="1:24" ht="12.75" customHeight="1">
      <c r="A289" s="111" t="s">
        <v>481</v>
      </c>
      <c r="B289" s="112"/>
      <c r="C289" s="112"/>
      <c r="D289" s="112"/>
      <c r="E289" s="112"/>
      <c r="F289" s="112"/>
      <c r="G289" s="112"/>
      <c r="H289" s="112"/>
      <c r="I289" s="112"/>
      <c r="J289" s="112"/>
      <c r="K289" s="112"/>
      <c r="L289" s="112"/>
      <c r="M289" s="112"/>
      <c r="N289" s="112"/>
      <c r="O289" s="112"/>
      <c r="P289" s="112"/>
      <c r="Q289" s="112"/>
      <c r="R289" s="112"/>
      <c r="S289" s="113"/>
      <c r="T289" s="74"/>
      <c r="U289" s="31">
        <f t="shared" si="60"/>
        <v>0</v>
      </c>
      <c r="V289" s="32">
        <f t="shared" si="45"/>
        <v>22.336941588525999</v>
      </c>
      <c r="W289" s="32">
        <f t="shared" si="45"/>
        <v>58.960215688829457</v>
      </c>
      <c r="X289" s="32">
        <f t="shared" si="45"/>
        <v>111.86129028577207</v>
      </c>
    </row>
    <row r="290" spans="1:24" ht="12.75" customHeight="1">
      <c r="A290" s="80">
        <v>218</v>
      </c>
      <c r="B290" s="89" t="s">
        <v>430</v>
      </c>
      <c r="C290" s="80">
        <v>1989</v>
      </c>
      <c r="D290" s="80"/>
      <c r="E290" s="80" t="s">
        <v>70</v>
      </c>
      <c r="F290" s="80">
        <v>1</v>
      </c>
      <c r="G290" s="80">
        <v>2</v>
      </c>
      <c r="H290" s="77">
        <v>517.54999999999995</v>
      </c>
      <c r="I290" s="77">
        <v>495</v>
      </c>
      <c r="J290" s="77">
        <v>495</v>
      </c>
      <c r="K290" s="2">
        <v>16</v>
      </c>
      <c r="L290" s="77">
        <v>1273296.93</v>
      </c>
      <c r="M290" s="77">
        <v>35937.15</v>
      </c>
      <c r="N290" s="77">
        <v>13614.71</v>
      </c>
      <c r="O290" s="77">
        <v>7176.08</v>
      </c>
      <c r="P290" s="77">
        <v>1216568.99</v>
      </c>
      <c r="Q290" s="77">
        <f>L290/I290</f>
        <v>2572.3170303030302</v>
      </c>
      <c r="R290" s="77">
        <v>3948</v>
      </c>
      <c r="S290" s="42" t="s">
        <v>449</v>
      </c>
      <c r="T290" s="41"/>
      <c r="U290" s="31">
        <f t="shared" si="60"/>
        <v>1375.6829696969698</v>
      </c>
      <c r="V290" s="32">
        <f t="shared" si="45"/>
        <v>22.336941588525999</v>
      </c>
      <c r="W290" s="32">
        <f t="shared" si="45"/>
        <v>58.960215688829457</v>
      </c>
      <c r="X290" s="32">
        <f t="shared" si="45"/>
        <v>111.86129028577207</v>
      </c>
    </row>
    <row r="291" spans="1:24" ht="21.75" customHeight="1">
      <c r="A291" s="114" t="s">
        <v>467</v>
      </c>
      <c r="B291" s="115"/>
      <c r="C291" s="80" t="s">
        <v>127</v>
      </c>
      <c r="D291" s="80" t="s">
        <v>127</v>
      </c>
      <c r="E291" s="80" t="s">
        <v>127</v>
      </c>
      <c r="F291" s="80" t="s">
        <v>127</v>
      </c>
      <c r="G291" s="80" t="s">
        <v>127</v>
      </c>
      <c r="H291" s="77">
        <f t="shared" ref="H291:P291" si="65">H290</f>
        <v>517.54999999999995</v>
      </c>
      <c r="I291" s="77">
        <f t="shared" si="65"/>
        <v>495</v>
      </c>
      <c r="J291" s="77">
        <f t="shared" si="65"/>
        <v>495</v>
      </c>
      <c r="K291" s="34">
        <f t="shared" si="65"/>
        <v>16</v>
      </c>
      <c r="L291" s="77">
        <f t="shared" si="65"/>
        <v>1273296.93</v>
      </c>
      <c r="M291" s="77">
        <f t="shared" si="65"/>
        <v>35937.15</v>
      </c>
      <c r="N291" s="77">
        <f t="shared" si="65"/>
        <v>13614.71</v>
      </c>
      <c r="O291" s="77">
        <f t="shared" si="65"/>
        <v>7176.08</v>
      </c>
      <c r="P291" s="77">
        <f t="shared" si="65"/>
        <v>1216568.99</v>
      </c>
      <c r="Q291" s="77">
        <f>L291/I291</f>
        <v>2572.3170303030302</v>
      </c>
      <c r="R291" s="80"/>
      <c r="S291" s="42"/>
      <c r="T291" s="41"/>
      <c r="U291" s="31">
        <f t="shared" si="60"/>
        <v>-2572.3170303030302</v>
      </c>
      <c r="V291" s="32">
        <f t="shared" si="45"/>
        <v>22.336941588525999</v>
      </c>
      <c r="W291" s="32">
        <f t="shared" si="45"/>
        <v>58.960215688829457</v>
      </c>
      <c r="X291" s="32">
        <f t="shared" si="45"/>
        <v>111.86129028577207</v>
      </c>
    </row>
    <row r="292" spans="1:24" ht="12.75" customHeight="1">
      <c r="A292" s="111" t="s">
        <v>483</v>
      </c>
      <c r="B292" s="112"/>
      <c r="C292" s="112"/>
      <c r="D292" s="112"/>
      <c r="E292" s="112"/>
      <c r="F292" s="112"/>
      <c r="G292" s="112"/>
      <c r="H292" s="112"/>
      <c r="I292" s="112"/>
      <c r="J292" s="112"/>
      <c r="K292" s="112"/>
      <c r="L292" s="112"/>
      <c r="M292" s="112"/>
      <c r="N292" s="112"/>
      <c r="O292" s="112"/>
      <c r="P292" s="112"/>
      <c r="Q292" s="112"/>
      <c r="R292" s="112"/>
      <c r="S292" s="113"/>
      <c r="T292" s="74"/>
      <c r="U292" s="31">
        <f t="shared" si="60"/>
        <v>0</v>
      </c>
      <c r="V292" s="32">
        <f t="shared" si="45"/>
        <v>22.336941588525999</v>
      </c>
      <c r="W292" s="32">
        <f t="shared" si="45"/>
        <v>58.960215688829457</v>
      </c>
      <c r="X292" s="32">
        <f t="shared" si="45"/>
        <v>111.86129028577207</v>
      </c>
    </row>
    <row r="293" spans="1:24" ht="12.75" customHeight="1">
      <c r="A293" s="80">
        <v>219</v>
      </c>
      <c r="B293" s="89" t="s">
        <v>236</v>
      </c>
      <c r="C293" s="80">
        <v>1959</v>
      </c>
      <c r="D293" s="80"/>
      <c r="E293" s="80" t="s">
        <v>70</v>
      </c>
      <c r="F293" s="80">
        <v>2</v>
      </c>
      <c r="G293" s="80">
        <v>3</v>
      </c>
      <c r="H293" s="77">
        <v>519</v>
      </c>
      <c r="I293" s="77">
        <v>495</v>
      </c>
      <c r="J293" s="77">
        <v>395</v>
      </c>
      <c r="K293" s="2">
        <v>36</v>
      </c>
      <c r="L293" s="77">
        <v>1895611.22</v>
      </c>
      <c r="M293" s="77">
        <v>53345.760000000002</v>
      </c>
      <c r="N293" s="77">
        <v>20209.919999999998</v>
      </c>
      <c r="O293" s="77">
        <v>10652.31</v>
      </c>
      <c r="P293" s="77">
        <v>1811403.23</v>
      </c>
      <c r="Q293" s="77">
        <f>L293/I293</f>
        <v>3829.5176161616159</v>
      </c>
      <c r="R293" s="77">
        <v>3948</v>
      </c>
      <c r="S293" s="42" t="s">
        <v>449</v>
      </c>
      <c r="T293" s="41"/>
      <c r="U293" s="31">
        <f t="shared" si="60"/>
        <v>118.48238383838407</v>
      </c>
      <c r="V293" s="32">
        <f t="shared" si="45"/>
        <v>22.336941588525999</v>
      </c>
      <c r="W293" s="32">
        <f t="shared" si="45"/>
        <v>58.960215688829457</v>
      </c>
      <c r="X293" s="32">
        <f t="shared" si="45"/>
        <v>111.86129028577207</v>
      </c>
    </row>
    <row r="294" spans="1:24" ht="21" customHeight="1">
      <c r="A294" s="114" t="s">
        <v>472</v>
      </c>
      <c r="B294" s="115"/>
      <c r="C294" s="80" t="s">
        <v>127</v>
      </c>
      <c r="D294" s="80" t="s">
        <v>127</v>
      </c>
      <c r="E294" s="80" t="s">
        <v>127</v>
      </c>
      <c r="F294" s="80" t="s">
        <v>127</v>
      </c>
      <c r="G294" s="80" t="s">
        <v>127</v>
      </c>
      <c r="H294" s="77">
        <f t="shared" ref="H294:P294" si="66">H293</f>
        <v>519</v>
      </c>
      <c r="I294" s="77">
        <f t="shared" si="66"/>
        <v>495</v>
      </c>
      <c r="J294" s="77">
        <f t="shared" si="66"/>
        <v>395</v>
      </c>
      <c r="K294" s="34">
        <f t="shared" si="66"/>
        <v>36</v>
      </c>
      <c r="L294" s="77">
        <f t="shared" si="66"/>
        <v>1895611.22</v>
      </c>
      <c r="M294" s="77">
        <f t="shared" si="66"/>
        <v>53345.760000000002</v>
      </c>
      <c r="N294" s="77">
        <f t="shared" si="66"/>
        <v>20209.919999999998</v>
      </c>
      <c r="O294" s="77">
        <f t="shared" si="66"/>
        <v>10652.31</v>
      </c>
      <c r="P294" s="77">
        <f t="shared" si="66"/>
        <v>1811403.23</v>
      </c>
      <c r="Q294" s="77">
        <f>L294/I294</f>
        <v>3829.5176161616159</v>
      </c>
      <c r="R294" s="80"/>
      <c r="S294" s="42"/>
      <c r="T294" s="41"/>
      <c r="U294" s="31">
        <f t="shared" si="60"/>
        <v>-3829.5176161616159</v>
      </c>
      <c r="V294" s="32">
        <f t="shared" si="45"/>
        <v>22.336941588525999</v>
      </c>
      <c r="W294" s="32">
        <f t="shared" si="45"/>
        <v>58.960215688829457</v>
      </c>
      <c r="X294" s="32">
        <f t="shared" si="45"/>
        <v>111.86129028577207</v>
      </c>
    </row>
    <row r="295" spans="1:24" ht="12.75" customHeight="1">
      <c r="A295" s="111" t="s">
        <v>490</v>
      </c>
      <c r="B295" s="112"/>
      <c r="C295" s="112"/>
      <c r="D295" s="112"/>
      <c r="E295" s="112"/>
      <c r="F295" s="112"/>
      <c r="G295" s="112"/>
      <c r="H295" s="112"/>
      <c r="I295" s="112"/>
      <c r="J295" s="112"/>
      <c r="K295" s="112"/>
      <c r="L295" s="112"/>
      <c r="M295" s="112"/>
      <c r="N295" s="112"/>
      <c r="O295" s="112"/>
      <c r="P295" s="112"/>
      <c r="Q295" s="112"/>
      <c r="R295" s="112"/>
      <c r="S295" s="113"/>
      <c r="T295" s="74"/>
      <c r="U295" s="31">
        <f t="shared" si="60"/>
        <v>0</v>
      </c>
      <c r="V295" s="32">
        <f t="shared" si="45"/>
        <v>22.336941588525999</v>
      </c>
      <c r="W295" s="32">
        <f t="shared" si="45"/>
        <v>58.960215688829457</v>
      </c>
      <c r="X295" s="32">
        <f t="shared" si="45"/>
        <v>111.86129028577207</v>
      </c>
    </row>
    <row r="296" spans="1:24" ht="12.75" customHeight="1">
      <c r="A296" s="80">
        <v>220</v>
      </c>
      <c r="B296" s="89" t="s">
        <v>379</v>
      </c>
      <c r="C296" s="80" t="s">
        <v>103</v>
      </c>
      <c r="D296" s="80"/>
      <c r="E296" s="80" t="s">
        <v>70</v>
      </c>
      <c r="F296" s="80" t="s">
        <v>59</v>
      </c>
      <c r="G296" s="80" t="s">
        <v>59</v>
      </c>
      <c r="H296" s="77">
        <v>506</v>
      </c>
      <c r="I296" s="77">
        <v>482</v>
      </c>
      <c r="J296" s="77">
        <v>482</v>
      </c>
      <c r="K296" s="2">
        <v>12</v>
      </c>
      <c r="L296" s="77">
        <v>1397792.91</v>
      </c>
      <c r="M296" s="77">
        <v>38702.660000000003</v>
      </c>
      <c r="N296" s="77">
        <v>14662.41</v>
      </c>
      <c r="O296" s="77">
        <v>7728.32</v>
      </c>
      <c r="P296" s="77">
        <v>1336699.52</v>
      </c>
      <c r="Q296" s="77">
        <f>L296/I296</f>
        <v>2899.9852904564314</v>
      </c>
      <c r="R296" s="77">
        <v>3948</v>
      </c>
      <c r="S296" s="42" t="s">
        <v>449</v>
      </c>
      <c r="T296" s="41"/>
      <c r="U296" s="31">
        <f t="shared" si="60"/>
        <v>1048.0147095435686</v>
      </c>
      <c r="V296" s="32">
        <f t="shared" ref="V296:X327" si="67">V$12</f>
        <v>22.336941588525999</v>
      </c>
      <c r="W296" s="32">
        <f t="shared" si="67"/>
        <v>58.960215688829457</v>
      </c>
      <c r="X296" s="32">
        <f t="shared" si="67"/>
        <v>111.86129028577207</v>
      </c>
    </row>
    <row r="297" spans="1:24" ht="20.25" customHeight="1">
      <c r="A297" s="114" t="s">
        <v>380</v>
      </c>
      <c r="B297" s="115"/>
      <c r="C297" s="80" t="s">
        <v>127</v>
      </c>
      <c r="D297" s="80" t="s">
        <v>127</v>
      </c>
      <c r="E297" s="80" t="s">
        <v>127</v>
      </c>
      <c r="F297" s="80" t="s">
        <v>127</v>
      </c>
      <c r="G297" s="80" t="s">
        <v>127</v>
      </c>
      <c r="H297" s="77">
        <f t="shared" ref="H297:P297" si="68">H296</f>
        <v>506</v>
      </c>
      <c r="I297" s="77">
        <f t="shared" si="68"/>
        <v>482</v>
      </c>
      <c r="J297" s="77">
        <f t="shared" si="68"/>
        <v>482</v>
      </c>
      <c r="K297" s="34">
        <f t="shared" si="68"/>
        <v>12</v>
      </c>
      <c r="L297" s="77">
        <f t="shared" si="68"/>
        <v>1397792.91</v>
      </c>
      <c r="M297" s="77">
        <f t="shared" si="68"/>
        <v>38702.660000000003</v>
      </c>
      <c r="N297" s="77">
        <f t="shared" si="68"/>
        <v>14662.41</v>
      </c>
      <c r="O297" s="77">
        <f t="shared" si="68"/>
        <v>7728.32</v>
      </c>
      <c r="P297" s="77">
        <f t="shared" si="68"/>
        <v>1336699.52</v>
      </c>
      <c r="Q297" s="77">
        <f>L297/I297</f>
        <v>2899.9852904564314</v>
      </c>
      <c r="R297" s="80"/>
      <c r="S297" s="42"/>
      <c r="T297" s="41"/>
      <c r="U297" s="31">
        <f t="shared" si="60"/>
        <v>-2899.9852904564314</v>
      </c>
      <c r="V297" s="32">
        <f t="shared" si="67"/>
        <v>22.336941588525999</v>
      </c>
      <c r="W297" s="32">
        <f t="shared" si="67"/>
        <v>58.960215688829457</v>
      </c>
      <c r="X297" s="32">
        <f t="shared" si="67"/>
        <v>111.86129028577207</v>
      </c>
    </row>
    <row r="298" spans="1:24" ht="12.75" customHeight="1">
      <c r="A298" s="111" t="s">
        <v>461</v>
      </c>
      <c r="B298" s="112"/>
      <c r="C298" s="112"/>
      <c r="D298" s="112"/>
      <c r="E298" s="112"/>
      <c r="F298" s="112"/>
      <c r="G298" s="112"/>
      <c r="H298" s="112"/>
      <c r="I298" s="112"/>
      <c r="J298" s="112"/>
      <c r="K298" s="112"/>
      <c r="L298" s="112"/>
      <c r="M298" s="112"/>
      <c r="N298" s="112"/>
      <c r="O298" s="112"/>
      <c r="P298" s="112"/>
      <c r="Q298" s="112"/>
      <c r="R298" s="112"/>
      <c r="S298" s="113"/>
      <c r="T298" s="74"/>
      <c r="U298" s="31">
        <f t="shared" si="60"/>
        <v>0</v>
      </c>
      <c r="V298" s="32">
        <f t="shared" si="67"/>
        <v>22.336941588525999</v>
      </c>
      <c r="W298" s="32">
        <f t="shared" si="67"/>
        <v>58.960215688829457</v>
      </c>
      <c r="X298" s="32">
        <f t="shared" si="67"/>
        <v>111.86129028577207</v>
      </c>
    </row>
    <row r="299" spans="1:24" ht="12.75" customHeight="1">
      <c r="A299" s="80">
        <v>221</v>
      </c>
      <c r="B299" s="89" t="s">
        <v>381</v>
      </c>
      <c r="C299" s="80" t="s">
        <v>79</v>
      </c>
      <c r="D299" s="80"/>
      <c r="E299" s="80" t="s">
        <v>70</v>
      </c>
      <c r="F299" s="80">
        <v>3</v>
      </c>
      <c r="G299" s="80">
        <v>2</v>
      </c>
      <c r="H299" s="77">
        <v>1751.42</v>
      </c>
      <c r="I299" s="77">
        <v>1486.52</v>
      </c>
      <c r="J299" s="77">
        <v>1362.83</v>
      </c>
      <c r="K299" s="2">
        <v>96</v>
      </c>
      <c r="L299" s="77">
        <v>1799232.84</v>
      </c>
      <c r="M299" s="77">
        <v>80144.98</v>
      </c>
      <c r="N299" s="77">
        <v>30362.74</v>
      </c>
      <c r="O299" s="77">
        <v>16003.69</v>
      </c>
      <c r="P299" s="77">
        <v>1672721.4300000002</v>
      </c>
      <c r="Q299" s="77">
        <f>L299/I299</f>
        <v>1210.3657132093749</v>
      </c>
      <c r="R299" s="77">
        <v>2322</v>
      </c>
      <c r="S299" s="42" t="s">
        <v>449</v>
      </c>
      <c r="T299" s="41"/>
      <c r="U299" s="31">
        <f t="shared" si="60"/>
        <v>1111.6342867906251</v>
      </c>
      <c r="V299" s="32">
        <f t="shared" si="67"/>
        <v>22.336941588525999</v>
      </c>
      <c r="W299" s="32">
        <f t="shared" si="67"/>
        <v>58.960215688829457</v>
      </c>
      <c r="X299" s="32">
        <f t="shared" si="67"/>
        <v>111.86129028577207</v>
      </c>
    </row>
    <row r="300" spans="1:24" ht="12.75" customHeight="1">
      <c r="A300" s="80">
        <v>222</v>
      </c>
      <c r="B300" s="89" t="s">
        <v>382</v>
      </c>
      <c r="C300" s="80" t="s">
        <v>83</v>
      </c>
      <c r="D300" s="80"/>
      <c r="E300" s="80" t="s">
        <v>70</v>
      </c>
      <c r="F300" s="80" t="s">
        <v>59</v>
      </c>
      <c r="G300" s="80" t="s">
        <v>59</v>
      </c>
      <c r="H300" s="77">
        <v>509.4</v>
      </c>
      <c r="I300" s="77">
        <v>447.8</v>
      </c>
      <c r="J300" s="77">
        <v>447.8</v>
      </c>
      <c r="K300" s="2">
        <v>20</v>
      </c>
      <c r="L300" s="77">
        <v>1365632.44</v>
      </c>
      <c r="M300" s="77">
        <v>37795.06</v>
      </c>
      <c r="N300" s="77">
        <v>14318.57</v>
      </c>
      <c r="O300" s="77">
        <v>7547.08</v>
      </c>
      <c r="P300" s="77">
        <v>1305971.73</v>
      </c>
      <c r="Q300" s="77">
        <f>L300/I300</f>
        <v>3049.6481464939702</v>
      </c>
      <c r="R300" s="77">
        <v>3948</v>
      </c>
      <c r="S300" s="42" t="s">
        <v>449</v>
      </c>
      <c r="T300" s="41"/>
      <c r="U300" s="31">
        <f t="shared" si="60"/>
        <v>898.35185350602978</v>
      </c>
      <c r="V300" s="32">
        <f t="shared" si="67"/>
        <v>22.336941588525999</v>
      </c>
      <c r="W300" s="32">
        <f t="shared" si="67"/>
        <v>58.960215688829457</v>
      </c>
      <c r="X300" s="32">
        <f t="shared" si="67"/>
        <v>111.86129028577207</v>
      </c>
    </row>
    <row r="301" spans="1:24" ht="21.75" customHeight="1">
      <c r="A301" s="114" t="s">
        <v>491</v>
      </c>
      <c r="B301" s="115"/>
      <c r="C301" s="80" t="s">
        <v>127</v>
      </c>
      <c r="D301" s="80" t="s">
        <v>127</v>
      </c>
      <c r="E301" s="80" t="s">
        <v>127</v>
      </c>
      <c r="F301" s="80" t="s">
        <v>127</v>
      </c>
      <c r="G301" s="80" t="s">
        <v>127</v>
      </c>
      <c r="H301" s="77">
        <f t="shared" ref="H301:P301" si="69">SUM(H299:H300)</f>
        <v>2260.8200000000002</v>
      </c>
      <c r="I301" s="77">
        <f t="shared" si="69"/>
        <v>1934.32</v>
      </c>
      <c r="J301" s="77">
        <f t="shared" si="69"/>
        <v>1810.6299999999999</v>
      </c>
      <c r="K301" s="34">
        <f t="shared" si="69"/>
        <v>116</v>
      </c>
      <c r="L301" s="77">
        <f t="shared" si="69"/>
        <v>3164865.2800000003</v>
      </c>
      <c r="M301" s="77">
        <f t="shared" si="69"/>
        <v>117940.04</v>
      </c>
      <c r="N301" s="77">
        <f t="shared" si="69"/>
        <v>44681.31</v>
      </c>
      <c r="O301" s="77">
        <f t="shared" si="69"/>
        <v>23550.77</v>
      </c>
      <c r="P301" s="77">
        <f t="shared" si="69"/>
        <v>2978693.16</v>
      </c>
      <c r="Q301" s="77">
        <f>L301/I301</f>
        <v>1636.1642747839035</v>
      </c>
      <c r="R301" s="80"/>
      <c r="S301" s="42"/>
      <c r="T301" s="41"/>
      <c r="U301" s="31">
        <f t="shared" si="60"/>
        <v>-1636.1642747839035</v>
      </c>
      <c r="V301" s="32">
        <f t="shared" si="67"/>
        <v>22.336941588525999</v>
      </c>
      <c r="W301" s="32">
        <f t="shared" si="67"/>
        <v>58.960215688829457</v>
      </c>
      <c r="X301" s="32">
        <f t="shared" si="67"/>
        <v>111.86129028577207</v>
      </c>
    </row>
    <row r="302" spans="1:24" ht="12.75" customHeight="1">
      <c r="A302" s="111" t="s">
        <v>462</v>
      </c>
      <c r="B302" s="112"/>
      <c r="C302" s="112"/>
      <c r="D302" s="112"/>
      <c r="E302" s="112"/>
      <c r="F302" s="112"/>
      <c r="G302" s="112"/>
      <c r="H302" s="112"/>
      <c r="I302" s="112"/>
      <c r="J302" s="112"/>
      <c r="K302" s="112"/>
      <c r="L302" s="112"/>
      <c r="M302" s="112"/>
      <c r="N302" s="112"/>
      <c r="O302" s="112"/>
      <c r="P302" s="112"/>
      <c r="Q302" s="112"/>
      <c r="R302" s="112"/>
      <c r="S302" s="113"/>
      <c r="T302" s="74"/>
      <c r="U302" s="31">
        <f t="shared" si="60"/>
        <v>0</v>
      </c>
      <c r="V302" s="32">
        <f t="shared" si="67"/>
        <v>22.336941588525999</v>
      </c>
      <c r="W302" s="32">
        <f t="shared" si="67"/>
        <v>58.960215688829457</v>
      </c>
      <c r="X302" s="32">
        <f t="shared" si="67"/>
        <v>111.86129028577207</v>
      </c>
    </row>
    <row r="303" spans="1:24" ht="12.75" customHeight="1">
      <c r="A303" s="80">
        <v>223</v>
      </c>
      <c r="B303" s="89" t="s">
        <v>383</v>
      </c>
      <c r="C303" s="80" t="s">
        <v>81</v>
      </c>
      <c r="D303" s="80"/>
      <c r="E303" s="80" t="s">
        <v>70</v>
      </c>
      <c r="F303" s="80" t="s">
        <v>59</v>
      </c>
      <c r="G303" s="80" t="s">
        <v>60</v>
      </c>
      <c r="H303" s="77">
        <v>1011.7</v>
      </c>
      <c r="I303" s="77">
        <v>873.87</v>
      </c>
      <c r="J303" s="77">
        <v>827.87</v>
      </c>
      <c r="K303" s="2">
        <v>35</v>
      </c>
      <c r="L303" s="77">
        <v>2458149.54</v>
      </c>
      <c r="M303" s="77">
        <v>70632.37</v>
      </c>
      <c r="N303" s="77">
        <v>26758.91</v>
      </c>
      <c r="O303" s="77">
        <v>14104.17</v>
      </c>
      <c r="P303" s="77">
        <v>2346654.09</v>
      </c>
      <c r="Q303" s="77">
        <f>L303/I303</f>
        <v>2812.9464794534656</v>
      </c>
      <c r="R303" s="77">
        <v>3948</v>
      </c>
      <c r="S303" s="42" t="s">
        <v>449</v>
      </c>
      <c r="T303" s="41"/>
      <c r="U303" s="31">
        <f t="shared" si="60"/>
        <v>1135.0535205465344</v>
      </c>
      <c r="V303" s="32">
        <f t="shared" si="67"/>
        <v>22.336941588525999</v>
      </c>
      <c r="W303" s="32">
        <f t="shared" si="67"/>
        <v>58.960215688829457</v>
      </c>
      <c r="X303" s="32">
        <f t="shared" si="67"/>
        <v>111.86129028577207</v>
      </c>
    </row>
    <row r="304" spans="1:24" ht="20.25" customHeight="1">
      <c r="A304" s="114" t="s">
        <v>154</v>
      </c>
      <c r="B304" s="115"/>
      <c r="C304" s="80" t="s">
        <v>127</v>
      </c>
      <c r="D304" s="80" t="s">
        <v>127</v>
      </c>
      <c r="E304" s="80" t="s">
        <v>127</v>
      </c>
      <c r="F304" s="80" t="s">
        <v>127</v>
      </c>
      <c r="G304" s="80" t="s">
        <v>127</v>
      </c>
      <c r="H304" s="77">
        <f t="shared" ref="H304:P304" si="70">H303</f>
        <v>1011.7</v>
      </c>
      <c r="I304" s="77">
        <f t="shared" si="70"/>
        <v>873.87</v>
      </c>
      <c r="J304" s="77">
        <f t="shared" si="70"/>
        <v>827.87</v>
      </c>
      <c r="K304" s="34">
        <f t="shared" si="70"/>
        <v>35</v>
      </c>
      <c r="L304" s="77">
        <f t="shared" si="70"/>
        <v>2458149.54</v>
      </c>
      <c r="M304" s="77">
        <f t="shared" si="70"/>
        <v>70632.37</v>
      </c>
      <c r="N304" s="77">
        <f t="shared" si="70"/>
        <v>26758.91</v>
      </c>
      <c r="O304" s="77">
        <f t="shared" si="70"/>
        <v>14104.17</v>
      </c>
      <c r="P304" s="77">
        <f t="shared" si="70"/>
        <v>2346654.09</v>
      </c>
      <c r="Q304" s="77">
        <f>L304/I304</f>
        <v>2812.9464794534656</v>
      </c>
      <c r="R304" s="80"/>
      <c r="S304" s="42"/>
      <c r="T304" s="41"/>
      <c r="U304" s="31">
        <f t="shared" si="60"/>
        <v>-2812.9464794534656</v>
      </c>
      <c r="V304" s="32">
        <f t="shared" si="67"/>
        <v>22.336941588525999</v>
      </c>
      <c r="W304" s="32">
        <f t="shared" si="67"/>
        <v>58.960215688829457</v>
      </c>
      <c r="X304" s="32">
        <f t="shared" si="67"/>
        <v>111.86129028577207</v>
      </c>
    </row>
    <row r="305" spans="1:24" ht="12.75" customHeight="1">
      <c r="A305" s="111" t="s">
        <v>463</v>
      </c>
      <c r="B305" s="112"/>
      <c r="C305" s="112"/>
      <c r="D305" s="112"/>
      <c r="E305" s="112"/>
      <c r="F305" s="112"/>
      <c r="G305" s="112"/>
      <c r="H305" s="112"/>
      <c r="I305" s="112"/>
      <c r="J305" s="112"/>
      <c r="K305" s="112"/>
      <c r="L305" s="112"/>
      <c r="M305" s="112"/>
      <c r="N305" s="112"/>
      <c r="O305" s="112"/>
      <c r="P305" s="112"/>
      <c r="Q305" s="112"/>
      <c r="R305" s="112"/>
      <c r="S305" s="113"/>
      <c r="T305" s="74"/>
      <c r="U305" s="31">
        <f t="shared" si="60"/>
        <v>0</v>
      </c>
      <c r="V305" s="32">
        <f t="shared" si="67"/>
        <v>22.336941588525999</v>
      </c>
      <c r="W305" s="32">
        <f t="shared" si="67"/>
        <v>58.960215688829457</v>
      </c>
      <c r="X305" s="32">
        <f t="shared" si="67"/>
        <v>111.86129028577207</v>
      </c>
    </row>
    <row r="306" spans="1:24" ht="12.75" customHeight="1">
      <c r="A306" s="80">
        <v>224</v>
      </c>
      <c r="B306" s="89" t="s">
        <v>384</v>
      </c>
      <c r="C306" s="80" t="s">
        <v>121</v>
      </c>
      <c r="D306" s="80"/>
      <c r="E306" s="80" t="s">
        <v>29</v>
      </c>
      <c r="F306" s="80" t="s">
        <v>59</v>
      </c>
      <c r="G306" s="80" t="s">
        <v>58</v>
      </c>
      <c r="H306" s="77">
        <v>463.3</v>
      </c>
      <c r="I306" s="77">
        <v>432.5</v>
      </c>
      <c r="J306" s="77">
        <v>432.5</v>
      </c>
      <c r="K306" s="2">
        <v>11</v>
      </c>
      <c r="L306" s="77">
        <v>938703.02</v>
      </c>
      <c r="M306" s="77">
        <v>27709.83</v>
      </c>
      <c r="N306" s="77">
        <v>10497.81</v>
      </c>
      <c r="O306" s="77">
        <v>5533.22</v>
      </c>
      <c r="P306" s="77">
        <v>894962.16</v>
      </c>
      <c r="Q306" s="77">
        <f>L306/I306</f>
        <v>2170.4116069364163</v>
      </c>
      <c r="R306" s="20">
        <v>4503.95</v>
      </c>
      <c r="S306" s="42" t="s">
        <v>508</v>
      </c>
      <c r="T306" s="41"/>
      <c r="U306" s="31">
        <f t="shared" si="60"/>
        <v>2333.5383930635835</v>
      </c>
      <c r="V306" s="32">
        <f t="shared" si="67"/>
        <v>22.336941588525999</v>
      </c>
      <c r="W306" s="32">
        <f t="shared" si="67"/>
        <v>58.960215688829457</v>
      </c>
      <c r="X306" s="32">
        <f t="shared" si="67"/>
        <v>111.86129028577207</v>
      </c>
    </row>
    <row r="307" spans="1:24" ht="12.75" customHeight="1">
      <c r="A307" s="63">
        <v>225</v>
      </c>
      <c r="B307" s="89" t="s">
        <v>385</v>
      </c>
      <c r="C307" s="80">
        <v>1967</v>
      </c>
      <c r="D307" s="80"/>
      <c r="E307" s="80" t="s">
        <v>70</v>
      </c>
      <c r="F307" s="80">
        <v>3</v>
      </c>
      <c r="G307" s="80">
        <v>2</v>
      </c>
      <c r="H307" s="77">
        <v>1443.33</v>
      </c>
      <c r="I307" s="77">
        <v>1399.8</v>
      </c>
      <c r="J307" s="77">
        <v>1399.8</v>
      </c>
      <c r="K307" s="2">
        <v>42</v>
      </c>
      <c r="L307" s="77">
        <v>1738272.66</v>
      </c>
      <c r="M307" s="77">
        <v>51310.400000000001</v>
      </c>
      <c r="N307" s="77">
        <v>19438.830000000002</v>
      </c>
      <c r="O307" s="77">
        <v>10245.879999999999</v>
      </c>
      <c r="P307" s="77">
        <v>1657277.55</v>
      </c>
      <c r="Q307" s="77">
        <f>L307/I307</f>
        <v>1241.8007286755251</v>
      </c>
      <c r="R307" s="77">
        <v>4503.95</v>
      </c>
      <c r="S307" s="42" t="s">
        <v>510</v>
      </c>
      <c r="T307" s="41"/>
      <c r="U307" s="31">
        <f t="shared" si="60"/>
        <v>3262.1492713244747</v>
      </c>
      <c r="V307" s="32">
        <f t="shared" si="67"/>
        <v>22.336941588525999</v>
      </c>
      <c r="W307" s="32">
        <f t="shared" si="67"/>
        <v>58.960215688829457</v>
      </c>
      <c r="X307" s="32">
        <f t="shared" si="67"/>
        <v>111.86129028577207</v>
      </c>
    </row>
    <row r="308" spans="1:24" ht="23.25" customHeight="1">
      <c r="A308" s="114" t="s">
        <v>155</v>
      </c>
      <c r="B308" s="115"/>
      <c r="C308" s="80" t="s">
        <v>127</v>
      </c>
      <c r="D308" s="80" t="s">
        <v>127</v>
      </c>
      <c r="E308" s="80" t="s">
        <v>127</v>
      </c>
      <c r="F308" s="80" t="s">
        <v>127</v>
      </c>
      <c r="G308" s="80" t="s">
        <v>127</v>
      </c>
      <c r="H308" s="77">
        <f t="shared" ref="H308:P308" si="71">SUM(H306:H307)</f>
        <v>1906.6299999999999</v>
      </c>
      <c r="I308" s="77">
        <f t="shared" si="71"/>
        <v>1832.3</v>
      </c>
      <c r="J308" s="77">
        <f t="shared" si="71"/>
        <v>1832.3</v>
      </c>
      <c r="K308" s="34">
        <f t="shared" si="71"/>
        <v>53</v>
      </c>
      <c r="L308" s="77">
        <f t="shared" si="71"/>
        <v>2676975.6799999997</v>
      </c>
      <c r="M308" s="77">
        <f t="shared" si="71"/>
        <v>79020.23000000001</v>
      </c>
      <c r="N308" s="77">
        <f t="shared" si="71"/>
        <v>29936.639999999999</v>
      </c>
      <c r="O308" s="77">
        <f t="shared" si="71"/>
        <v>15779.099999999999</v>
      </c>
      <c r="P308" s="77">
        <f t="shared" si="71"/>
        <v>2552239.71</v>
      </c>
      <c r="Q308" s="77">
        <f>L308/I308</f>
        <v>1460.9920209572667</v>
      </c>
      <c r="R308" s="80"/>
      <c r="S308" s="42"/>
      <c r="T308" s="41"/>
      <c r="U308" s="31">
        <f t="shared" si="60"/>
        <v>-1460.9920209572667</v>
      </c>
      <c r="V308" s="32">
        <f t="shared" si="67"/>
        <v>22.336941588525999</v>
      </c>
      <c r="W308" s="32">
        <f t="shared" si="67"/>
        <v>58.960215688829457</v>
      </c>
      <c r="X308" s="32">
        <f t="shared" si="67"/>
        <v>111.86129028577207</v>
      </c>
    </row>
    <row r="309" spans="1:24" ht="12.75" customHeight="1">
      <c r="A309" s="111" t="s">
        <v>464</v>
      </c>
      <c r="B309" s="112"/>
      <c r="C309" s="112"/>
      <c r="D309" s="112"/>
      <c r="E309" s="112"/>
      <c r="F309" s="112"/>
      <c r="G309" s="112"/>
      <c r="H309" s="112"/>
      <c r="I309" s="112"/>
      <c r="J309" s="112"/>
      <c r="K309" s="112"/>
      <c r="L309" s="112"/>
      <c r="M309" s="112"/>
      <c r="N309" s="112"/>
      <c r="O309" s="112"/>
      <c r="P309" s="112"/>
      <c r="Q309" s="112"/>
      <c r="R309" s="112"/>
      <c r="S309" s="113"/>
      <c r="T309" s="74"/>
      <c r="U309" s="31">
        <f t="shared" si="60"/>
        <v>0</v>
      </c>
      <c r="V309" s="32">
        <f t="shared" si="67"/>
        <v>22.336941588525999</v>
      </c>
      <c r="W309" s="32">
        <f t="shared" si="67"/>
        <v>58.960215688829457</v>
      </c>
      <c r="X309" s="32">
        <f t="shared" si="67"/>
        <v>111.86129028577207</v>
      </c>
    </row>
    <row r="310" spans="1:24" ht="12.75" customHeight="1">
      <c r="A310" s="80">
        <v>226</v>
      </c>
      <c r="B310" s="89" t="s">
        <v>386</v>
      </c>
      <c r="C310" s="80">
        <v>1968</v>
      </c>
      <c r="D310" s="80"/>
      <c r="E310" s="80" t="s">
        <v>70</v>
      </c>
      <c r="F310" s="80">
        <v>2</v>
      </c>
      <c r="G310" s="80" t="s">
        <v>59</v>
      </c>
      <c r="H310" s="77">
        <v>535.5</v>
      </c>
      <c r="I310" s="77">
        <v>527</v>
      </c>
      <c r="J310" s="77">
        <v>468.3</v>
      </c>
      <c r="K310" s="2">
        <v>20</v>
      </c>
      <c r="L310" s="77">
        <v>1174290.93</v>
      </c>
      <c r="M310" s="77">
        <v>33062.879999999997</v>
      </c>
      <c r="N310" s="77">
        <v>12525.79</v>
      </c>
      <c r="O310" s="77">
        <v>6602.14</v>
      </c>
      <c r="P310" s="77">
        <v>1122100.1200000001</v>
      </c>
      <c r="Q310" s="77">
        <f>L310/I310</f>
        <v>2228.2560341555977</v>
      </c>
      <c r="R310" s="77">
        <v>3948</v>
      </c>
      <c r="S310" s="42" t="s">
        <v>449</v>
      </c>
      <c r="T310" s="41"/>
      <c r="U310" s="31">
        <f t="shared" si="60"/>
        <v>1719.7439658444023</v>
      </c>
      <c r="V310" s="32">
        <f t="shared" si="67"/>
        <v>22.336941588525999</v>
      </c>
      <c r="W310" s="32">
        <f t="shared" si="67"/>
        <v>58.960215688829457</v>
      </c>
      <c r="X310" s="32">
        <f t="shared" si="67"/>
        <v>111.86129028577207</v>
      </c>
    </row>
    <row r="311" spans="1:24" ht="23.25" customHeight="1">
      <c r="A311" s="114" t="s">
        <v>156</v>
      </c>
      <c r="B311" s="115"/>
      <c r="C311" s="80" t="s">
        <v>127</v>
      </c>
      <c r="D311" s="80" t="s">
        <v>127</v>
      </c>
      <c r="E311" s="80" t="s">
        <v>127</v>
      </c>
      <c r="F311" s="80" t="s">
        <v>127</v>
      </c>
      <c r="G311" s="80" t="s">
        <v>127</v>
      </c>
      <c r="H311" s="77">
        <f t="shared" ref="H311:P311" si="72">H310</f>
        <v>535.5</v>
      </c>
      <c r="I311" s="77">
        <f t="shared" si="72"/>
        <v>527</v>
      </c>
      <c r="J311" s="77">
        <f t="shared" si="72"/>
        <v>468.3</v>
      </c>
      <c r="K311" s="34">
        <f t="shared" si="72"/>
        <v>20</v>
      </c>
      <c r="L311" s="77">
        <f t="shared" si="72"/>
        <v>1174290.93</v>
      </c>
      <c r="M311" s="77">
        <f t="shared" si="72"/>
        <v>33062.879999999997</v>
      </c>
      <c r="N311" s="77">
        <f t="shared" si="72"/>
        <v>12525.79</v>
      </c>
      <c r="O311" s="77">
        <f t="shared" si="72"/>
        <v>6602.14</v>
      </c>
      <c r="P311" s="77">
        <f t="shared" si="72"/>
        <v>1122100.1200000001</v>
      </c>
      <c r="Q311" s="77">
        <f>L311/I311</f>
        <v>2228.2560341555977</v>
      </c>
      <c r="R311" s="80"/>
      <c r="S311" s="42"/>
      <c r="T311" s="41"/>
      <c r="U311" s="31">
        <f t="shared" si="60"/>
        <v>-2228.2560341555977</v>
      </c>
      <c r="V311" s="32">
        <f t="shared" si="67"/>
        <v>22.336941588525999</v>
      </c>
      <c r="W311" s="32">
        <f t="shared" si="67"/>
        <v>58.960215688829457</v>
      </c>
      <c r="X311" s="32">
        <f t="shared" si="67"/>
        <v>111.86129028577207</v>
      </c>
    </row>
    <row r="312" spans="1:24" ht="12.75" customHeight="1">
      <c r="A312" s="111" t="s">
        <v>465</v>
      </c>
      <c r="B312" s="112"/>
      <c r="C312" s="112"/>
      <c r="D312" s="112"/>
      <c r="E312" s="112"/>
      <c r="F312" s="112"/>
      <c r="G312" s="112"/>
      <c r="H312" s="112"/>
      <c r="I312" s="112"/>
      <c r="J312" s="112"/>
      <c r="K312" s="112"/>
      <c r="L312" s="112"/>
      <c r="M312" s="112"/>
      <c r="N312" s="112"/>
      <c r="O312" s="112"/>
      <c r="P312" s="112"/>
      <c r="Q312" s="112"/>
      <c r="R312" s="112"/>
      <c r="S312" s="113"/>
      <c r="T312" s="74"/>
      <c r="U312" s="31">
        <f t="shared" si="60"/>
        <v>0</v>
      </c>
      <c r="V312" s="32">
        <f t="shared" si="67"/>
        <v>22.336941588525999</v>
      </c>
      <c r="W312" s="32">
        <f t="shared" si="67"/>
        <v>58.960215688829457</v>
      </c>
      <c r="X312" s="32">
        <f t="shared" si="67"/>
        <v>111.86129028577207</v>
      </c>
    </row>
    <row r="313" spans="1:24" ht="12.75" customHeight="1">
      <c r="A313" s="80">
        <v>227</v>
      </c>
      <c r="B313" s="89" t="s">
        <v>387</v>
      </c>
      <c r="C313" s="80" t="s">
        <v>76</v>
      </c>
      <c r="D313" s="80"/>
      <c r="E313" s="80" t="s">
        <v>70</v>
      </c>
      <c r="F313" s="80" t="s">
        <v>59</v>
      </c>
      <c r="G313" s="80" t="s">
        <v>58</v>
      </c>
      <c r="H313" s="77">
        <v>282.8</v>
      </c>
      <c r="I313" s="77">
        <v>246.2</v>
      </c>
      <c r="J313" s="77">
        <v>208.2</v>
      </c>
      <c r="K313" s="2">
        <v>18</v>
      </c>
      <c r="L313" s="77">
        <v>970769.81</v>
      </c>
      <c r="M313" s="77">
        <v>27417.9</v>
      </c>
      <c r="N313" s="77">
        <v>10387.209999999999</v>
      </c>
      <c r="O313" s="77">
        <v>5474.92</v>
      </c>
      <c r="P313" s="77">
        <v>927489.78</v>
      </c>
      <c r="Q313" s="77">
        <f>L313/I313</f>
        <v>3943.0130381803415</v>
      </c>
      <c r="R313" s="77">
        <v>3948</v>
      </c>
      <c r="S313" s="42" t="s">
        <v>449</v>
      </c>
      <c r="T313" s="41"/>
      <c r="U313" s="31">
        <f t="shared" si="60"/>
        <v>4.9869618196585179</v>
      </c>
      <c r="V313" s="32">
        <f t="shared" si="67"/>
        <v>22.336941588525999</v>
      </c>
      <c r="W313" s="32">
        <f t="shared" si="67"/>
        <v>58.960215688829457</v>
      </c>
      <c r="X313" s="32">
        <f t="shared" si="67"/>
        <v>111.86129028577207</v>
      </c>
    </row>
    <row r="314" spans="1:24" ht="21.75" customHeight="1">
      <c r="A314" s="114" t="s">
        <v>157</v>
      </c>
      <c r="B314" s="115"/>
      <c r="C314" s="80" t="s">
        <v>127</v>
      </c>
      <c r="D314" s="80" t="s">
        <v>127</v>
      </c>
      <c r="E314" s="80" t="s">
        <v>127</v>
      </c>
      <c r="F314" s="80" t="s">
        <v>127</v>
      </c>
      <c r="G314" s="80" t="s">
        <v>127</v>
      </c>
      <c r="H314" s="77">
        <f t="shared" ref="H314:P314" si="73">H313</f>
        <v>282.8</v>
      </c>
      <c r="I314" s="77">
        <f t="shared" si="73"/>
        <v>246.2</v>
      </c>
      <c r="J314" s="77">
        <f t="shared" si="73"/>
        <v>208.2</v>
      </c>
      <c r="K314" s="34">
        <f t="shared" si="73"/>
        <v>18</v>
      </c>
      <c r="L314" s="77">
        <f t="shared" si="73"/>
        <v>970769.81</v>
      </c>
      <c r="M314" s="77">
        <f t="shared" si="73"/>
        <v>27417.9</v>
      </c>
      <c r="N314" s="77">
        <f t="shared" si="73"/>
        <v>10387.209999999999</v>
      </c>
      <c r="O314" s="77">
        <f t="shared" si="73"/>
        <v>5474.92</v>
      </c>
      <c r="P314" s="77">
        <f t="shared" si="73"/>
        <v>927489.78</v>
      </c>
      <c r="Q314" s="77">
        <f>L314/I314</f>
        <v>3943.0130381803415</v>
      </c>
      <c r="R314" s="80"/>
      <c r="S314" s="42"/>
      <c r="T314" s="41"/>
      <c r="U314" s="31">
        <f t="shared" si="60"/>
        <v>-3943.0130381803415</v>
      </c>
      <c r="V314" s="32">
        <f t="shared" si="67"/>
        <v>22.336941588525999</v>
      </c>
      <c r="W314" s="32">
        <f t="shared" si="67"/>
        <v>58.960215688829457</v>
      </c>
      <c r="X314" s="32">
        <f t="shared" si="67"/>
        <v>111.86129028577207</v>
      </c>
    </row>
    <row r="315" spans="1:24" ht="12.75" customHeight="1">
      <c r="A315" s="111" t="s">
        <v>3</v>
      </c>
      <c r="B315" s="112"/>
      <c r="C315" s="112"/>
      <c r="D315" s="112"/>
      <c r="E315" s="112"/>
      <c r="F315" s="112"/>
      <c r="G315" s="112"/>
      <c r="H315" s="112"/>
      <c r="I315" s="112"/>
      <c r="J315" s="112"/>
      <c r="K315" s="112"/>
      <c r="L315" s="112"/>
      <c r="M315" s="112"/>
      <c r="N315" s="112"/>
      <c r="O315" s="112"/>
      <c r="P315" s="112"/>
      <c r="Q315" s="112"/>
      <c r="R315" s="112"/>
      <c r="S315" s="113"/>
      <c r="T315" s="74"/>
      <c r="U315" s="31">
        <f t="shared" si="60"/>
        <v>0</v>
      </c>
      <c r="V315" s="32">
        <f t="shared" si="67"/>
        <v>22.336941588525999</v>
      </c>
      <c r="W315" s="32">
        <f t="shared" si="67"/>
        <v>58.960215688829457</v>
      </c>
      <c r="X315" s="32">
        <f t="shared" si="67"/>
        <v>111.86129028577207</v>
      </c>
    </row>
    <row r="316" spans="1:24" ht="12.75" customHeight="1">
      <c r="A316" s="80">
        <v>228</v>
      </c>
      <c r="B316" s="89" t="s">
        <v>388</v>
      </c>
      <c r="C316" s="80" t="s">
        <v>103</v>
      </c>
      <c r="D316" s="80"/>
      <c r="E316" s="80" t="s">
        <v>70</v>
      </c>
      <c r="F316" s="80" t="s">
        <v>59</v>
      </c>
      <c r="G316" s="80" t="s">
        <v>59</v>
      </c>
      <c r="H316" s="77">
        <v>799</v>
      </c>
      <c r="I316" s="77">
        <v>717</v>
      </c>
      <c r="J316" s="77">
        <v>717</v>
      </c>
      <c r="K316" s="2">
        <v>23</v>
      </c>
      <c r="L316" s="77">
        <v>2329337.09</v>
      </c>
      <c r="M316" s="77">
        <v>65047.26</v>
      </c>
      <c r="N316" s="77">
        <v>24643</v>
      </c>
      <c r="O316" s="77">
        <v>12988.92</v>
      </c>
      <c r="P316" s="77">
        <v>2226657.91</v>
      </c>
      <c r="Q316" s="77">
        <f>L316/I316</f>
        <v>3248.7267642956763</v>
      </c>
      <c r="R316" s="77">
        <v>3948</v>
      </c>
      <c r="S316" s="42" t="s">
        <v>449</v>
      </c>
      <c r="T316" s="41"/>
      <c r="U316" s="31">
        <f t="shared" si="60"/>
        <v>699.27323570432372</v>
      </c>
      <c r="V316" s="32">
        <f t="shared" si="67"/>
        <v>22.336941588525999</v>
      </c>
      <c r="W316" s="32">
        <f t="shared" si="67"/>
        <v>58.960215688829457</v>
      </c>
      <c r="X316" s="32">
        <f t="shared" si="67"/>
        <v>111.86129028577207</v>
      </c>
    </row>
    <row r="317" spans="1:24" ht="12.75" customHeight="1">
      <c r="A317" s="80">
        <v>229</v>
      </c>
      <c r="B317" s="89" t="s">
        <v>389</v>
      </c>
      <c r="C317" s="80" t="s">
        <v>83</v>
      </c>
      <c r="D317" s="80"/>
      <c r="E317" s="80" t="s">
        <v>70</v>
      </c>
      <c r="F317" s="80" t="s">
        <v>59</v>
      </c>
      <c r="G317" s="80" t="s">
        <v>59</v>
      </c>
      <c r="H317" s="77">
        <v>670</v>
      </c>
      <c r="I317" s="77">
        <v>622</v>
      </c>
      <c r="J317" s="77">
        <v>622</v>
      </c>
      <c r="K317" s="2">
        <v>23</v>
      </c>
      <c r="L317" s="77">
        <v>1829189.98</v>
      </c>
      <c r="M317" s="77">
        <v>50759.68</v>
      </c>
      <c r="N317" s="77">
        <v>19230.189999999999</v>
      </c>
      <c r="O317" s="77">
        <v>10135.91</v>
      </c>
      <c r="P317" s="77">
        <v>1749064.2</v>
      </c>
      <c r="Q317" s="77">
        <f>L317/I317</f>
        <v>2940.8199035369776</v>
      </c>
      <c r="R317" s="77">
        <v>3948</v>
      </c>
      <c r="S317" s="42" t="s">
        <v>449</v>
      </c>
      <c r="T317" s="41"/>
      <c r="U317" s="31">
        <f t="shared" si="60"/>
        <v>1007.1800964630224</v>
      </c>
      <c r="V317" s="32">
        <f t="shared" si="67"/>
        <v>22.336941588525999</v>
      </c>
      <c r="W317" s="32">
        <f t="shared" si="67"/>
        <v>58.960215688829457</v>
      </c>
      <c r="X317" s="32">
        <f t="shared" si="67"/>
        <v>111.86129028577207</v>
      </c>
    </row>
    <row r="318" spans="1:24" ht="12.75" customHeight="1">
      <c r="A318" s="80">
        <v>230</v>
      </c>
      <c r="B318" s="89" t="s">
        <v>390</v>
      </c>
      <c r="C318" s="80" t="s">
        <v>82</v>
      </c>
      <c r="D318" s="80"/>
      <c r="E318" s="80" t="s">
        <v>70</v>
      </c>
      <c r="F318" s="80" t="s">
        <v>59</v>
      </c>
      <c r="G318" s="80" t="s">
        <v>58</v>
      </c>
      <c r="H318" s="77">
        <v>417.3</v>
      </c>
      <c r="I318" s="77">
        <v>377.9</v>
      </c>
      <c r="J318" s="77">
        <v>377.9</v>
      </c>
      <c r="K318" s="2">
        <v>16</v>
      </c>
      <c r="L318" s="77">
        <v>1106568.8600000001</v>
      </c>
      <c r="M318" s="77">
        <v>32583.27</v>
      </c>
      <c r="N318" s="77">
        <v>12344.1</v>
      </c>
      <c r="O318" s="77">
        <v>6506.36</v>
      </c>
      <c r="P318" s="77">
        <v>1055135.1299999999</v>
      </c>
      <c r="Q318" s="77">
        <f>L318/I318</f>
        <v>2928.2055041016147</v>
      </c>
      <c r="R318" s="77">
        <v>3948</v>
      </c>
      <c r="S318" s="42" t="s">
        <v>449</v>
      </c>
      <c r="T318" s="41"/>
      <c r="U318" s="31">
        <f t="shared" si="60"/>
        <v>1019.7944958983853</v>
      </c>
      <c r="V318" s="32">
        <f t="shared" si="67"/>
        <v>22.336941588525999</v>
      </c>
      <c r="W318" s="32">
        <f t="shared" si="67"/>
        <v>58.960215688829457</v>
      </c>
      <c r="X318" s="32">
        <f t="shared" si="67"/>
        <v>111.86129028577207</v>
      </c>
    </row>
    <row r="319" spans="1:24" ht="12.75" customHeight="1">
      <c r="A319" s="80">
        <v>231</v>
      </c>
      <c r="B319" s="89" t="s">
        <v>391</v>
      </c>
      <c r="C319" s="80" t="s">
        <v>74</v>
      </c>
      <c r="D319" s="80"/>
      <c r="E319" s="80" t="s">
        <v>70</v>
      </c>
      <c r="F319" s="80" t="s">
        <v>60</v>
      </c>
      <c r="G319" s="80" t="s">
        <v>59</v>
      </c>
      <c r="H319" s="77">
        <v>994</v>
      </c>
      <c r="I319" s="77">
        <v>957.7</v>
      </c>
      <c r="J319" s="77">
        <v>957.7</v>
      </c>
      <c r="K319" s="2">
        <v>14</v>
      </c>
      <c r="L319" s="77">
        <v>1711777.72</v>
      </c>
      <c r="M319" s="77">
        <v>47276.92</v>
      </c>
      <c r="N319" s="77">
        <v>17910.75</v>
      </c>
      <c r="O319" s="77">
        <v>9440.4599999999991</v>
      </c>
      <c r="P319" s="77">
        <v>1637149.59</v>
      </c>
      <c r="Q319" s="77">
        <f>L319/I319</f>
        <v>1787.3840659914376</v>
      </c>
      <c r="R319" s="77">
        <v>3948</v>
      </c>
      <c r="S319" s="42" t="s">
        <v>449</v>
      </c>
      <c r="T319" s="41"/>
      <c r="U319" s="31">
        <f t="shared" si="60"/>
        <v>2160.6159340085624</v>
      </c>
      <c r="V319" s="32">
        <f t="shared" si="67"/>
        <v>22.336941588525999</v>
      </c>
      <c r="W319" s="32">
        <f t="shared" si="67"/>
        <v>58.960215688829457</v>
      </c>
      <c r="X319" s="32">
        <f t="shared" si="67"/>
        <v>111.86129028577207</v>
      </c>
    </row>
    <row r="320" spans="1:24" ht="22.5" customHeight="1">
      <c r="A320" s="114" t="s">
        <v>158</v>
      </c>
      <c r="B320" s="115"/>
      <c r="C320" s="80" t="s">
        <v>127</v>
      </c>
      <c r="D320" s="80" t="s">
        <v>127</v>
      </c>
      <c r="E320" s="80" t="s">
        <v>127</v>
      </c>
      <c r="F320" s="80" t="s">
        <v>127</v>
      </c>
      <c r="G320" s="80" t="s">
        <v>127</v>
      </c>
      <c r="H320" s="77">
        <f t="shared" ref="H320:P320" si="74">SUM(H316:H319)</f>
        <v>2880.3</v>
      </c>
      <c r="I320" s="77">
        <f t="shared" si="74"/>
        <v>2674.6000000000004</v>
      </c>
      <c r="J320" s="77">
        <f t="shared" si="74"/>
        <v>2674.6000000000004</v>
      </c>
      <c r="K320" s="34">
        <f t="shared" si="74"/>
        <v>76</v>
      </c>
      <c r="L320" s="77">
        <f t="shared" si="74"/>
        <v>6976873.6499999994</v>
      </c>
      <c r="M320" s="77">
        <f t="shared" si="74"/>
        <v>195667.13</v>
      </c>
      <c r="N320" s="77">
        <f t="shared" si="74"/>
        <v>74128.040000000008</v>
      </c>
      <c r="O320" s="77">
        <f t="shared" si="74"/>
        <v>39071.65</v>
      </c>
      <c r="P320" s="77">
        <f t="shared" si="74"/>
        <v>6668006.8300000001</v>
      </c>
      <c r="Q320" s="77">
        <f>L320/I320</f>
        <v>2608.5671315336867</v>
      </c>
      <c r="R320" s="80"/>
      <c r="S320" s="42"/>
      <c r="T320" s="41"/>
      <c r="U320" s="31">
        <f t="shared" si="60"/>
        <v>-2608.5671315336867</v>
      </c>
      <c r="V320" s="32">
        <f t="shared" si="67"/>
        <v>22.336941588525999</v>
      </c>
      <c r="W320" s="32">
        <f t="shared" si="67"/>
        <v>58.960215688829457</v>
      </c>
      <c r="X320" s="32">
        <f t="shared" si="67"/>
        <v>111.86129028577207</v>
      </c>
    </row>
    <row r="321" spans="1:24" ht="12.75" customHeight="1">
      <c r="A321" s="111" t="s">
        <v>4</v>
      </c>
      <c r="B321" s="112"/>
      <c r="C321" s="112"/>
      <c r="D321" s="112"/>
      <c r="E321" s="112"/>
      <c r="F321" s="112"/>
      <c r="G321" s="112"/>
      <c r="H321" s="112"/>
      <c r="I321" s="112"/>
      <c r="J321" s="112"/>
      <c r="K321" s="112"/>
      <c r="L321" s="112"/>
      <c r="M321" s="112"/>
      <c r="N321" s="112"/>
      <c r="O321" s="112"/>
      <c r="P321" s="112"/>
      <c r="Q321" s="112"/>
      <c r="R321" s="112"/>
      <c r="S321" s="113"/>
      <c r="T321" s="74"/>
      <c r="U321" s="31">
        <f t="shared" si="60"/>
        <v>0</v>
      </c>
      <c r="V321" s="32">
        <f t="shared" si="67"/>
        <v>22.336941588525999</v>
      </c>
      <c r="W321" s="32">
        <f t="shared" si="67"/>
        <v>58.960215688829457</v>
      </c>
      <c r="X321" s="32">
        <f t="shared" si="67"/>
        <v>111.86129028577207</v>
      </c>
    </row>
    <row r="322" spans="1:24" ht="12.75" customHeight="1">
      <c r="A322" s="63">
        <v>232</v>
      </c>
      <c r="B322" s="89" t="s">
        <v>363</v>
      </c>
      <c r="C322" s="80" t="s">
        <v>84</v>
      </c>
      <c r="D322" s="80"/>
      <c r="E322" s="80" t="s">
        <v>73</v>
      </c>
      <c r="F322" s="80" t="s">
        <v>59</v>
      </c>
      <c r="G322" s="80" t="s">
        <v>58</v>
      </c>
      <c r="H322" s="77">
        <v>419</v>
      </c>
      <c r="I322" s="77">
        <v>389</v>
      </c>
      <c r="J322" s="77">
        <v>243.4</v>
      </c>
      <c r="K322" s="2">
        <v>16</v>
      </c>
      <c r="L322" s="77">
        <v>506560.1</v>
      </c>
      <c r="M322" s="77">
        <v>14940.06</v>
      </c>
      <c r="N322" s="77">
        <v>5660</v>
      </c>
      <c r="O322" s="77">
        <v>2983.3</v>
      </c>
      <c r="P322" s="77">
        <v>482976.74</v>
      </c>
      <c r="Q322" s="77">
        <f>L322/I322</f>
        <v>1302.2110539845758</v>
      </c>
      <c r="R322" s="77">
        <v>4180</v>
      </c>
      <c r="S322" s="42" t="s">
        <v>508</v>
      </c>
      <c r="T322" s="41"/>
      <c r="U322" s="31">
        <f t="shared" si="60"/>
        <v>2877.7889460154242</v>
      </c>
      <c r="V322" s="32">
        <f t="shared" si="67"/>
        <v>22.336941588525999</v>
      </c>
      <c r="W322" s="32">
        <f t="shared" si="67"/>
        <v>58.960215688829457</v>
      </c>
      <c r="X322" s="32">
        <f t="shared" si="67"/>
        <v>111.86129028577207</v>
      </c>
    </row>
    <row r="323" spans="1:24" ht="12.75" customHeight="1">
      <c r="A323" s="80">
        <v>233</v>
      </c>
      <c r="B323" s="89" t="s">
        <v>361</v>
      </c>
      <c r="C323" s="80" t="s">
        <v>113</v>
      </c>
      <c r="D323" s="80"/>
      <c r="E323" s="80" t="s">
        <v>70</v>
      </c>
      <c r="F323" s="80" t="s">
        <v>59</v>
      </c>
      <c r="G323" s="80" t="s">
        <v>60</v>
      </c>
      <c r="H323" s="77">
        <v>944.2</v>
      </c>
      <c r="I323" s="77">
        <v>864.4</v>
      </c>
      <c r="J323" s="77">
        <v>864.4</v>
      </c>
      <c r="K323" s="2">
        <v>36</v>
      </c>
      <c r="L323" s="77">
        <v>2514116.5699999998</v>
      </c>
      <c r="M323" s="77">
        <v>72751.929999999993</v>
      </c>
      <c r="N323" s="77">
        <v>27561.9</v>
      </c>
      <c r="O323" s="77">
        <v>14527.41</v>
      </c>
      <c r="P323" s="77">
        <v>2399275.33</v>
      </c>
      <c r="Q323" s="77">
        <f>L323/I323</f>
        <v>2908.5106085145767</v>
      </c>
      <c r="R323" s="77">
        <v>3948</v>
      </c>
      <c r="S323" s="42" t="s">
        <v>449</v>
      </c>
      <c r="T323" s="41"/>
      <c r="U323" s="31">
        <f t="shared" si="60"/>
        <v>1039.4893914854233</v>
      </c>
      <c r="V323" s="32">
        <f t="shared" si="67"/>
        <v>22.336941588525999</v>
      </c>
      <c r="W323" s="32">
        <f t="shared" si="67"/>
        <v>58.960215688829457</v>
      </c>
      <c r="X323" s="32">
        <f t="shared" si="67"/>
        <v>111.86129028577207</v>
      </c>
    </row>
    <row r="324" spans="1:24" ht="21" customHeight="1">
      <c r="A324" s="114" t="s">
        <v>159</v>
      </c>
      <c r="B324" s="115"/>
      <c r="C324" s="80" t="s">
        <v>127</v>
      </c>
      <c r="D324" s="80" t="s">
        <v>127</v>
      </c>
      <c r="E324" s="80" t="s">
        <v>127</v>
      </c>
      <c r="F324" s="80" t="s">
        <v>127</v>
      </c>
      <c r="G324" s="80" t="s">
        <v>127</v>
      </c>
      <c r="H324" s="77">
        <f t="shared" ref="H324:P324" si="75">SUM(H322:H323)</f>
        <v>1363.2</v>
      </c>
      <c r="I324" s="77">
        <f t="shared" si="75"/>
        <v>1253.4000000000001</v>
      </c>
      <c r="J324" s="77">
        <f t="shared" si="75"/>
        <v>1107.8</v>
      </c>
      <c r="K324" s="34">
        <f t="shared" si="75"/>
        <v>52</v>
      </c>
      <c r="L324" s="77">
        <f t="shared" si="75"/>
        <v>3020676.67</v>
      </c>
      <c r="M324" s="77">
        <f t="shared" si="75"/>
        <v>87691.989999999991</v>
      </c>
      <c r="N324" s="77">
        <f t="shared" si="75"/>
        <v>33221.9</v>
      </c>
      <c r="O324" s="77">
        <f t="shared" si="75"/>
        <v>17510.71</v>
      </c>
      <c r="P324" s="77">
        <f t="shared" si="75"/>
        <v>2882252.0700000003</v>
      </c>
      <c r="Q324" s="77">
        <f>L324/I324</f>
        <v>2409.9861736077864</v>
      </c>
      <c r="R324" s="80"/>
      <c r="S324" s="42"/>
      <c r="T324" s="41"/>
      <c r="U324" s="31">
        <f t="shared" si="60"/>
        <v>-2409.9861736077864</v>
      </c>
      <c r="V324" s="32">
        <f t="shared" si="67"/>
        <v>22.336941588525999</v>
      </c>
      <c r="W324" s="32">
        <f t="shared" si="67"/>
        <v>58.960215688829457</v>
      </c>
      <c r="X324" s="32">
        <f t="shared" si="67"/>
        <v>111.86129028577207</v>
      </c>
    </row>
    <row r="325" spans="1:24" ht="12.75" customHeight="1">
      <c r="A325" s="111" t="s">
        <v>5</v>
      </c>
      <c r="B325" s="112"/>
      <c r="C325" s="112"/>
      <c r="D325" s="112"/>
      <c r="E325" s="112"/>
      <c r="F325" s="112"/>
      <c r="G325" s="112"/>
      <c r="H325" s="112"/>
      <c r="I325" s="112"/>
      <c r="J325" s="112"/>
      <c r="K325" s="112"/>
      <c r="L325" s="112"/>
      <c r="M325" s="112"/>
      <c r="N325" s="112"/>
      <c r="O325" s="112"/>
      <c r="P325" s="112"/>
      <c r="Q325" s="112"/>
      <c r="R325" s="112"/>
      <c r="S325" s="113"/>
      <c r="T325" s="74"/>
      <c r="U325" s="31">
        <f t="shared" si="60"/>
        <v>0</v>
      </c>
      <c r="V325" s="32">
        <f t="shared" si="67"/>
        <v>22.336941588525999</v>
      </c>
      <c r="W325" s="32">
        <f t="shared" si="67"/>
        <v>58.960215688829457</v>
      </c>
      <c r="X325" s="32">
        <f t="shared" si="67"/>
        <v>111.86129028577207</v>
      </c>
    </row>
    <row r="326" spans="1:24" ht="12.75" customHeight="1">
      <c r="A326" s="80">
        <v>234</v>
      </c>
      <c r="B326" s="89" t="s">
        <v>392</v>
      </c>
      <c r="C326" s="80" t="s">
        <v>83</v>
      </c>
      <c r="D326" s="80"/>
      <c r="E326" s="80" t="s">
        <v>70</v>
      </c>
      <c r="F326" s="80" t="s">
        <v>59</v>
      </c>
      <c r="G326" s="80" t="s">
        <v>58</v>
      </c>
      <c r="H326" s="77">
        <v>398</v>
      </c>
      <c r="I326" s="77">
        <v>328.9</v>
      </c>
      <c r="J326" s="77">
        <v>328.9</v>
      </c>
      <c r="K326" s="2">
        <v>12</v>
      </c>
      <c r="L326" s="77">
        <v>712368.88</v>
      </c>
      <c r="M326" s="77">
        <v>20177.57</v>
      </c>
      <c r="N326" s="77">
        <v>7644.23</v>
      </c>
      <c r="O326" s="77">
        <v>4029.14</v>
      </c>
      <c r="P326" s="77">
        <v>680517.94</v>
      </c>
      <c r="Q326" s="77">
        <f>L326/I326</f>
        <v>2165.9132867132867</v>
      </c>
      <c r="R326" s="77">
        <v>3948</v>
      </c>
      <c r="S326" s="42" t="s">
        <v>449</v>
      </c>
      <c r="T326" s="41"/>
      <c r="U326" s="31">
        <f t="shared" si="60"/>
        <v>1782.0867132867133</v>
      </c>
      <c r="V326" s="32">
        <f t="shared" si="67"/>
        <v>22.336941588525999</v>
      </c>
      <c r="W326" s="32">
        <f t="shared" si="67"/>
        <v>58.960215688829457</v>
      </c>
      <c r="X326" s="32">
        <f t="shared" si="67"/>
        <v>111.86129028577207</v>
      </c>
    </row>
    <row r="327" spans="1:24" ht="12.75" customHeight="1">
      <c r="A327" s="80">
        <v>235</v>
      </c>
      <c r="B327" s="89" t="s">
        <v>393</v>
      </c>
      <c r="C327" s="80">
        <v>1973</v>
      </c>
      <c r="D327" s="80"/>
      <c r="E327" s="80" t="s">
        <v>70</v>
      </c>
      <c r="F327" s="80">
        <v>2</v>
      </c>
      <c r="G327" s="80">
        <v>2</v>
      </c>
      <c r="H327" s="77">
        <v>498</v>
      </c>
      <c r="I327" s="77">
        <v>447</v>
      </c>
      <c r="J327" s="77">
        <v>447</v>
      </c>
      <c r="K327" s="2">
        <v>15</v>
      </c>
      <c r="L327" s="77">
        <v>1692250.64</v>
      </c>
      <c r="M327" s="77">
        <v>47169.85</v>
      </c>
      <c r="N327" s="77">
        <v>17870.189999999999</v>
      </c>
      <c r="O327" s="77">
        <v>9419.07</v>
      </c>
      <c r="P327" s="77">
        <v>1617791.53</v>
      </c>
      <c r="Q327" s="77">
        <f>L327/I327</f>
        <v>3785.7956152125275</v>
      </c>
      <c r="R327" s="77">
        <v>3948</v>
      </c>
      <c r="S327" s="42" t="s">
        <v>449</v>
      </c>
      <c r="T327" s="41"/>
      <c r="U327" s="31">
        <f t="shared" si="60"/>
        <v>162.20438478747246</v>
      </c>
      <c r="V327" s="32">
        <f t="shared" si="67"/>
        <v>22.336941588525999</v>
      </c>
      <c r="W327" s="32">
        <f t="shared" si="67"/>
        <v>58.960215688829457</v>
      </c>
      <c r="X327" s="32">
        <f t="shared" si="67"/>
        <v>111.86129028577207</v>
      </c>
    </row>
    <row r="328" spans="1:24" ht="21.75" customHeight="1">
      <c r="A328" s="114" t="s">
        <v>160</v>
      </c>
      <c r="B328" s="115"/>
      <c r="C328" s="80" t="s">
        <v>127</v>
      </c>
      <c r="D328" s="80" t="s">
        <v>127</v>
      </c>
      <c r="E328" s="80" t="s">
        <v>127</v>
      </c>
      <c r="F328" s="80" t="s">
        <v>127</v>
      </c>
      <c r="G328" s="80" t="s">
        <v>127</v>
      </c>
      <c r="H328" s="77">
        <f t="shared" ref="H328:P328" si="76">SUM(H326:H327)</f>
        <v>896</v>
      </c>
      <c r="I328" s="77">
        <f t="shared" si="76"/>
        <v>775.9</v>
      </c>
      <c r="J328" s="77">
        <f t="shared" si="76"/>
        <v>775.9</v>
      </c>
      <c r="K328" s="34">
        <f t="shared" si="76"/>
        <v>27</v>
      </c>
      <c r="L328" s="77">
        <f t="shared" si="76"/>
        <v>2404619.52</v>
      </c>
      <c r="M328" s="77">
        <f t="shared" si="76"/>
        <v>67347.42</v>
      </c>
      <c r="N328" s="77">
        <f t="shared" si="76"/>
        <v>25514.42</v>
      </c>
      <c r="O328" s="77">
        <f t="shared" si="76"/>
        <v>13448.21</v>
      </c>
      <c r="P328" s="77">
        <f t="shared" si="76"/>
        <v>2298309.4699999997</v>
      </c>
      <c r="Q328" s="77">
        <f>L328/I328</f>
        <v>3099.1358680242301</v>
      </c>
      <c r="R328" s="80"/>
      <c r="S328" s="42"/>
      <c r="T328" s="41"/>
      <c r="U328" s="31">
        <f t="shared" si="60"/>
        <v>-3099.1358680242301</v>
      </c>
      <c r="V328" s="32">
        <f t="shared" ref="V328:X366" si="77">V$12</f>
        <v>22.336941588525999</v>
      </c>
      <c r="W328" s="32">
        <f t="shared" si="77"/>
        <v>58.960215688829457</v>
      </c>
      <c r="X328" s="32">
        <f t="shared" si="77"/>
        <v>111.86129028577207</v>
      </c>
    </row>
    <row r="329" spans="1:24" ht="12.75" customHeight="1">
      <c r="A329" s="111" t="s">
        <v>487</v>
      </c>
      <c r="B329" s="112"/>
      <c r="C329" s="112"/>
      <c r="D329" s="112"/>
      <c r="E329" s="112"/>
      <c r="F329" s="112"/>
      <c r="G329" s="112"/>
      <c r="H329" s="112"/>
      <c r="I329" s="112"/>
      <c r="J329" s="112"/>
      <c r="K329" s="112"/>
      <c r="L329" s="112"/>
      <c r="M329" s="112"/>
      <c r="N329" s="112"/>
      <c r="O329" s="112"/>
      <c r="P329" s="112"/>
      <c r="Q329" s="112"/>
      <c r="R329" s="112"/>
      <c r="S329" s="113"/>
      <c r="T329" s="74"/>
      <c r="U329" s="31">
        <f t="shared" si="60"/>
        <v>0</v>
      </c>
      <c r="V329" s="32">
        <f t="shared" si="77"/>
        <v>22.336941588525999</v>
      </c>
      <c r="W329" s="32">
        <f t="shared" si="77"/>
        <v>58.960215688829457</v>
      </c>
      <c r="X329" s="32">
        <f t="shared" si="77"/>
        <v>111.86129028577207</v>
      </c>
    </row>
    <row r="330" spans="1:24" ht="12.75" customHeight="1">
      <c r="A330" s="80">
        <v>236</v>
      </c>
      <c r="B330" s="89" t="s">
        <v>237</v>
      </c>
      <c r="C330" s="80">
        <v>1989</v>
      </c>
      <c r="D330" s="80"/>
      <c r="E330" s="80" t="s">
        <v>73</v>
      </c>
      <c r="F330" s="80" t="s">
        <v>59</v>
      </c>
      <c r="G330" s="80" t="s">
        <v>59</v>
      </c>
      <c r="H330" s="77">
        <v>700</v>
      </c>
      <c r="I330" s="77">
        <v>672.2</v>
      </c>
      <c r="J330" s="77">
        <v>612.20000000000005</v>
      </c>
      <c r="K330" s="2">
        <v>29</v>
      </c>
      <c r="L330" s="77">
        <v>2716698.98</v>
      </c>
      <c r="M330" s="77">
        <v>110751.16</v>
      </c>
      <c r="N330" s="77">
        <v>41957.82</v>
      </c>
      <c r="O330" s="77">
        <v>22115.27</v>
      </c>
      <c r="P330" s="77">
        <v>2541874.73</v>
      </c>
      <c r="Q330" s="77">
        <f>L330/I330</f>
        <v>4041.5039869086577</v>
      </c>
      <c r="R330" s="77">
        <v>4512</v>
      </c>
      <c r="S330" s="42" t="s">
        <v>449</v>
      </c>
      <c r="T330" s="41"/>
      <c r="U330" s="31">
        <f t="shared" si="60"/>
        <v>470.49601309134232</v>
      </c>
      <c r="V330" s="32">
        <f t="shared" si="77"/>
        <v>22.336941588525999</v>
      </c>
      <c r="W330" s="32">
        <f t="shared" si="77"/>
        <v>58.960215688829457</v>
      </c>
      <c r="X330" s="32">
        <f t="shared" si="77"/>
        <v>111.86129028577207</v>
      </c>
    </row>
    <row r="331" spans="1:24" ht="21" customHeight="1">
      <c r="A331" s="114" t="s">
        <v>161</v>
      </c>
      <c r="B331" s="115"/>
      <c r="C331" s="80" t="s">
        <v>127</v>
      </c>
      <c r="D331" s="80" t="s">
        <v>127</v>
      </c>
      <c r="E331" s="80" t="s">
        <v>127</v>
      </c>
      <c r="F331" s="80" t="s">
        <v>127</v>
      </c>
      <c r="G331" s="80" t="s">
        <v>127</v>
      </c>
      <c r="H331" s="77">
        <f t="shared" ref="H331:P331" si="78">H330</f>
        <v>700</v>
      </c>
      <c r="I331" s="77">
        <f t="shared" si="78"/>
        <v>672.2</v>
      </c>
      <c r="J331" s="77">
        <f t="shared" si="78"/>
        <v>612.20000000000005</v>
      </c>
      <c r="K331" s="34">
        <f t="shared" si="78"/>
        <v>29</v>
      </c>
      <c r="L331" s="77">
        <f t="shared" si="78"/>
        <v>2716698.98</v>
      </c>
      <c r="M331" s="77">
        <f t="shared" si="78"/>
        <v>110751.16</v>
      </c>
      <c r="N331" s="77">
        <f t="shared" si="78"/>
        <v>41957.82</v>
      </c>
      <c r="O331" s="77">
        <f t="shared" si="78"/>
        <v>22115.27</v>
      </c>
      <c r="P331" s="77">
        <f t="shared" si="78"/>
        <v>2541874.73</v>
      </c>
      <c r="Q331" s="77">
        <f>L331/I331</f>
        <v>4041.5039869086577</v>
      </c>
      <c r="R331" s="80"/>
      <c r="S331" s="42"/>
      <c r="T331" s="41"/>
      <c r="U331" s="31">
        <f t="shared" si="60"/>
        <v>-4041.5039869086577</v>
      </c>
      <c r="V331" s="32">
        <f t="shared" si="77"/>
        <v>22.336941588525999</v>
      </c>
      <c r="W331" s="32">
        <f t="shared" si="77"/>
        <v>58.960215688829457</v>
      </c>
      <c r="X331" s="32">
        <f t="shared" si="77"/>
        <v>111.86129028577207</v>
      </c>
    </row>
    <row r="332" spans="1:24" ht="12.75" customHeight="1">
      <c r="A332" s="111" t="s">
        <v>6</v>
      </c>
      <c r="B332" s="112"/>
      <c r="C332" s="112"/>
      <c r="D332" s="112"/>
      <c r="E332" s="112"/>
      <c r="F332" s="112"/>
      <c r="G332" s="112"/>
      <c r="H332" s="112"/>
      <c r="I332" s="112"/>
      <c r="J332" s="112"/>
      <c r="K332" s="112"/>
      <c r="L332" s="112"/>
      <c r="M332" s="112"/>
      <c r="N332" s="112"/>
      <c r="O332" s="112"/>
      <c r="P332" s="112"/>
      <c r="Q332" s="112"/>
      <c r="R332" s="112"/>
      <c r="S332" s="113"/>
      <c r="T332" s="74"/>
      <c r="U332" s="31">
        <f t="shared" si="60"/>
        <v>0</v>
      </c>
      <c r="V332" s="32">
        <f t="shared" si="77"/>
        <v>22.336941588525999</v>
      </c>
      <c r="W332" s="32">
        <f t="shared" si="77"/>
        <v>58.960215688829457</v>
      </c>
      <c r="X332" s="32">
        <f t="shared" si="77"/>
        <v>111.86129028577207</v>
      </c>
    </row>
    <row r="333" spans="1:24" ht="12.75" customHeight="1">
      <c r="A333" s="80">
        <v>237</v>
      </c>
      <c r="B333" s="89" t="s">
        <v>394</v>
      </c>
      <c r="C333" s="80" t="s">
        <v>76</v>
      </c>
      <c r="D333" s="80"/>
      <c r="E333" s="80" t="s">
        <v>70</v>
      </c>
      <c r="F333" s="80" t="s">
        <v>59</v>
      </c>
      <c r="G333" s="80">
        <v>3</v>
      </c>
      <c r="H333" s="77">
        <v>947.5</v>
      </c>
      <c r="I333" s="77">
        <v>865.81</v>
      </c>
      <c r="J333" s="77">
        <v>865.81</v>
      </c>
      <c r="K333" s="2">
        <v>48</v>
      </c>
      <c r="L333" s="77">
        <v>2621262.59</v>
      </c>
      <c r="M333" s="77">
        <v>72544.47</v>
      </c>
      <c r="N333" s="77">
        <v>27483.31</v>
      </c>
      <c r="O333" s="77">
        <v>14485.99</v>
      </c>
      <c r="P333" s="77">
        <v>2506748.8199999998</v>
      </c>
      <c r="Q333" s="77">
        <f>L333/I333</f>
        <v>3027.5263510469963</v>
      </c>
      <c r="R333" s="77">
        <v>3948</v>
      </c>
      <c r="S333" s="42" t="s">
        <v>449</v>
      </c>
      <c r="T333" s="41"/>
      <c r="U333" s="31">
        <f t="shared" si="60"/>
        <v>920.4736489530037</v>
      </c>
      <c r="V333" s="32">
        <f t="shared" si="77"/>
        <v>22.336941588525999</v>
      </c>
      <c r="W333" s="32">
        <f t="shared" si="77"/>
        <v>58.960215688829457</v>
      </c>
      <c r="X333" s="32">
        <f t="shared" si="77"/>
        <v>111.86129028577207</v>
      </c>
    </row>
    <row r="334" spans="1:24" ht="12.75" customHeight="1">
      <c r="A334" s="80">
        <v>238</v>
      </c>
      <c r="B334" s="89" t="s">
        <v>500</v>
      </c>
      <c r="C334" s="80">
        <v>1970</v>
      </c>
      <c r="D334" s="80"/>
      <c r="E334" s="80" t="s">
        <v>70</v>
      </c>
      <c r="F334" s="80" t="s">
        <v>59</v>
      </c>
      <c r="G334" s="80">
        <v>3</v>
      </c>
      <c r="H334" s="77">
        <v>960.94</v>
      </c>
      <c r="I334" s="77">
        <v>881.41</v>
      </c>
      <c r="J334" s="77">
        <v>881.41</v>
      </c>
      <c r="K334" s="2">
        <v>45</v>
      </c>
      <c r="L334" s="77">
        <v>520008.5</v>
      </c>
      <c r="M334" s="77">
        <v>15336.92</v>
      </c>
      <c r="N334" s="77">
        <v>5810.35</v>
      </c>
      <c r="O334" s="77">
        <v>3062.54</v>
      </c>
      <c r="P334" s="77">
        <v>495798.69</v>
      </c>
      <c r="Q334" s="77">
        <f>L334/I334</f>
        <v>589.97345162864053</v>
      </c>
      <c r="R334" s="77">
        <f>172.43+4984.65+322.91</f>
        <v>5479.99</v>
      </c>
      <c r="S334" s="42" t="s">
        <v>510</v>
      </c>
      <c r="T334" s="41"/>
      <c r="U334" s="31">
        <f t="shared" si="60"/>
        <v>4890.016548371359</v>
      </c>
      <c r="V334" s="32">
        <f t="shared" si="77"/>
        <v>22.336941588525999</v>
      </c>
      <c r="W334" s="32">
        <f t="shared" si="77"/>
        <v>58.960215688829457</v>
      </c>
      <c r="X334" s="32">
        <f t="shared" si="77"/>
        <v>111.86129028577207</v>
      </c>
    </row>
    <row r="335" spans="1:24" ht="21" customHeight="1">
      <c r="A335" s="114" t="s">
        <v>15</v>
      </c>
      <c r="B335" s="115"/>
      <c r="C335" s="80" t="s">
        <v>127</v>
      </c>
      <c r="D335" s="80" t="s">
        <v>127</v>
      </c>
      <c r="E335" s="80" t="s">
        <v>127</v>
      </c>
      <c r="F335" s="80" t="s">
        <v>127</v>
      </c>
      <c r="G335" s="80" t="s">
        <v>127</v>
      </c>
      <c r="H335" s="77">
        <f t="shared" ref="H335:P335" si="79">SUM(H333:H334)</f>
        <v>1908.44</v>
      </c>
      <c r="I335" s="77">
        <f t="shared" si="79"/>
        <v>1747.2199999999998</v>
      </c>
      <c r="J335" s="77">
        <f t="shared" si="79"/>
        <v>1747.2199999999998</v>
      </c>
      <c r="K335" s="34">
        <f t="shared" si="79"/>
        <v>93</v>
      </c>
      <c r="L335" s="77">
        <f t="shared" si="79"/>
        <v>3141271.09</v>
      </c>
      <c r="M335" s="77">
        <f t="shared" si="79"/>
        <v>87881.39</v>
      </c>
      <c r="N335" s="77">
        <f t="shared" si="79"/>
        <v>33293.660000000003</v>
      </c>
      <c r="O335" s="77">
        <f t="shared" si="79"/>
        <v>17548.53</v>
      </c>
      <c r="P335" s="77">
        <f t="shared" si="79"/>
        <v>3002547.51</v>
      </c>
      <c r="Q335" s="77">
        <f>L335/I335</f>
        <v>1797.8680933139503</v>
      </c>
      <c r="R335" s="80"/>
      <c r="S335" s="42"/>
      <c r="T335" s="41"/>
      <c r="U335" s="31">
        <f t="shared" si="60"/>
        <v>-1797.8680933139503</v>
      </c>
      <c r="V335" s="32">
        <f t="shared" si="77"/>
        <v>22.336941588525999</v>
      </c>
      <c r="W335" s="32">
        <f t="shared" si="77"/>
        <v>58.960215688829457</v>
      </c>
      <c r="X335" s="32">
        <f t="shared" si="77"/>
        <v>111.86129028577207</v>
      </c>
    </row>
    <row r="336" spans="1:24" ht="12.75" customHeight="1">
      <c r="A336" s="111" t="s">
        <v>7</v>
      </c>
      <c r="B336" s="112"/>
      <c r="C336" s="112"/>
      <c r="D336" s="112"/>
      <c r="E336" s="112"/>
      <c r="F336" s="112"/>
      <c r="G336" s="112"/>
      <c r="H336" s="112"/>
      <c r="I336" s="112"/>
      <c r="J336" s="112"/>
      <c r="K336" s="112"/>
      <c r="L336" s="112"/>
      <c r="M336" s="112"/>
      <c r="N336" s="112"/>
      <c r="O336" s="112"/>
      <c r="P336" s="112"/>
      <c r="Q336" s="112"/>
      <c r="R336" s="112"/>
      <c r="S336" s="113"/>
      <c r="T336" s="74"/>
      <c r="U336" s="31">
        <f t="shared" ref="U336:U366" si="80">R336-Q336</f>
        <v>0</v>
      </c>
      <c r="V336" s="32">
        <f t="shared" si="77"/>
        <v>22.336941588525999</v>
      </c>
      <c r="W336" s="32">
        <f t="shared" si="77"/>
        <v>58.960215688829457</v>
      </c>
      <c r="X336" s="32">
        <f t="shared" si="77"/>
        <v>111.86129028577207</v>
      </c>
    </row>
    <row r="337" spans="1:25" ht="12.75" customHeight="1">
      <c r="A337" s="80">
        <v>239</v>
      </c>
      <c r="B337" s="89" t="s">
        <v>395</v>
      </c>
      <c r="C337" s="80" t="s">
        <v>104</v>
      </c>
      <c r="D337" s="80"/>
      <c r="E337" s="80" t="s">
        <v>70</v>
      </c>
      <c r="F337" s="80" t="s">
        <v>59</v>
      </c>
      <c r="G337" s="80" t="s">
        <v>59</v>
      </c>
      <c r="H337" s="77">
        <v>569</v>
      </c>
      <c r="I337" s="77">
        <v>520.70000000000005</v>
      </c>
      <c r="J337" s="77">
        <v>473</v>
      </c>
      <c r="K337" s="2">
        <v>12</v>
      </c>
      <c r="L337" s="77">
        <v>1620313.76</v>
      </c>
      <c r="M337" s="77">
        <v>47831.74</v>
      </c>
      <c r="N337" s="77">
        <v>18120.939999999999</v>
      </c>
      <c r="O337" s="77">
        <v>9551.25</v>
      </c>
      <c r="P337" s="77">
        <v>1544809.83</v>
      </c>
      <c r="Q337" s="77">
        <f>L337/I337</f>
        <v>3111.7990397541766</v>
      </c>
      <c r="R337" s="77">
        <v>3948</v>
      </c>
      <c r="S337" s="42" t="s">
        <v>449</v>
      </c>
      <c r="T337" s="41"/>
      <c r="U337" s="31">
        <f t="shared" si="80"/>
        <v>836.20096024582335</v>
      </c>
      <c r="V337" s="32">
        <f t="shared" si="77"/>
        <v>22.336941588525999</v>
      </c>
      <c r="W337" s="32">
        <f t="shared" si="77"/>
        <v>58.960215688829457</v>
      </c>
      <c r="X337" s="32">
        <f t="shared" si="77"/>
        <v>111.86129028577207</v>
      </c>
    </row>
    <row r="338" spans="1:25" ht="12.75" customHeight="1">
      <c r="A338" s="80">
        <v>240</v>
      </c>
      <c r="B338" s="89" t="s">
        <v>396</v>
      </c>
      <c r="C338" s="80">
        <v>1963</v>
      </c>
      <c r="D338" s="80"/>
      <c r="E338" s="80" t="s">
        <v>70</v>
      </c>
      <c r="F338" s="80" t="s">
        <v>59</v>
      </c>
      <c r="G338" s="80" t="s">
        <v>59</v>
      </c>
      <c r="H338" s="77">
        <v>543</v>
      </c>
      <c r="I338" s="77">
        <v>508</v>
      </c>
      <c r="J338" s="77">
        <v>508</v>
      </c>
      <c r="K338" s="2">
        <v>34</v>
      </c>
      <c r="L338" s="77">
        <v>1314509.8400000001</v>
      </c>
      <c r="M338" s="77">
        <v>38804.449999999997</v>
      </c>
      <c r="N338" s="77">
        <v>14700.98</v>
      </c>
      <c r="O338" s="77">
        <v>7748.64</v>
      </c>
      <c r="P338" s="77">
        <v>1253255.77</v>
      </c>
      <c r="Q338" s="77">
        <f>L338/I338</f>
        <v>2587.6177952755907</v>
      </c>
      <c r="R338" s="77">
        <v>3948</v>
      </c>
      <c r="S338" s="42" t="s">
        <v>449</v>
      </c>
      <c r="T338" s="41"/>
      <c r="U338" s="31">
        <f t="shared" si="80"/>
        <v>1360.3822047244093</v>
      </c>
      <c r="V338" s="32">
        <f t="shared" si="77"/>
        <v>22.336941588525999</v>
      </c>
      <c r="W338" s="32">
        <f t="shared" si="77"/>
        <v>58.960215688829457</v>
      </c>
      <c r="X338" s="32">
        <f t="shared" si="77"/>
        <v>111.86129028577207</v>
      </c>
    </row>
    <row r="339" spans="1:25" ht="12.75" customHeight="1">
      <c r="A339" s="63">
        <v>241</v>
      </c>
      <c r="B339" s="89" t="s">
        <v>434</v>
      </c>
      <c r="C339" s="80">
        <v>1956</v>
      </c>
      <c r="D339" s="80"/>
      <c r="E339" s="80" t="s">
        <v>70</v>
      </c>
      <c r="F339" s="80">
        <v>2</v>
      </c>
      <c r="G339" s="80">
        <v>2</v>
      </c>
      <c r="H339" s="77">
        <v>621.79999999999995</v>
      </c>
      <c r="I339" s="77">
        <v>573.1</v>
      </c>
      <c r="J339" s="77">
        <v>444.5</v>
      </c>
      <c r="K339" s="2">
        <v>17</v>
      </c>
      <c r="L339" s="77">
        <v>1895238.88</v>
      </c>
      <c r="M339" s="77">
        <v>54853.09</v>
      </c>
      <c r="N339" s="77">
        <v>20780.97</v>
      </c>
      <c r="O339" s="77">
        <v>10953.3</v>
      </c>
      <c r="P339" s="77">
        <v>1808651.52</v>
      </c>
      <c r="Q339" s="77">
        <f>L339/I339</f>
        <v>3306.995079392776</v>
      </c>
      <c r="R339" s="77">
        <v>3948</v>
      </c>
      <c r="S339" s="42" t="s">
        <v>449</v>
      </c>
      <c r="T339" s="41"/>
      <c r="U339" s="31">
        <f t="shared" si="80"/>
        <v>641.00492060722399</v>
      </c>
      <c r="V339" s="32">
        <f t="shared" si="77"/>
        <v>22.336941588525999</v>
      </c>
      <c r="W339" s="32">
        <f t="shared" si="77"/>
        <v>58.960215688829457</v>
      </c>
      <c r="X339" s="32">
        <f t="shared" si="77"/>
        <v>111.86129028577207</v>
      </c>
    </row>
    <row r="340" spans="1:25" ht="12.75" customHeight="1">
      <c r="A340" s="80">
        <v>242</v>
      </c>
      <c r="B340" s="89" t="s">
        <v>397</v>
      </c>
      <c r="C340" s="80" t="s">
        <v>69</v>
      </c>
      <c r="D340" s="80"/>
      <c r="E340" s="80" t="s">
        <v>70</v>
      </c>
      <c r="F340" s="80" t="s">
        <v>59</v>
      </c>
      <c r="G340" s="80" t="s">
        <v>58</v>
      </c>
      <c r="H340" s="77">
        <v>252.2</v>
      </c>
      <c r="I340" s="77">
        <v>227.5</v>
      </c>
      <c r="J340" s="77">
        <v>227.5</v>
      </c>
      <c r="K340" s="2">
        <v>5</v>
      </c>
      <c r="L340" s="77">
        <v>612226.44999999995</v>
      </c>
      <c r="M340" s="77">
        <v>17372.64</v>
      </c>
      <c r="N340" s="77">
        <v>6581.58</v>
      </c>
      <c r="O340" s="77">
        <v>3469.05</v>
      </c>
      <c r="P340" s="77">
        <v>584803.18000000005</v>
      </c>
      <c r="Q340" s="77">
        <f>L340/I340</f>
        <v>2691.1052747252747</v>
      </c>
      <c r="R340" s="77">
        <v>3948</v>
      </c>
      <c r="S340" s="42" t="s">
        <v>449</v>
      </c>
      <c r="T340" s="41"/>
      <c r="U340" s="31">
        <f t="shared" si="80"/>
        <v>1256.8947252747253</v>
      </c>
      <c r="V340" s="32">
        <f t="shared" si="77"/>
        <v>22.336941588525999</v>
      </c>
      <c r="W340" s="32">
        <f t="shared" si="77"/>
        <v>58.960215688829457</v>
      </c>
      <c r="X340" s="32">
        <f t="shared" si="77"/>
        <v>111.86129028577207</v>
      </c>
    </row>
    <row r="341" spans="1:25" ht="24.75" customHeight="1">
      <c r="A341" s="114" t="s">
        <v>163</v>
      </c>
      <c r="B341" s="115"/>
      <c r="C341" s="80" t="s">
        <v>127</v>
      </c>
      <c r="D341" s="80" t="s">
        <v>127</v>
      </c>
      <c r="E341" s="80" t="s">
        <v>127</v>
      </c>
      <c r="F341" s="80" t="s">
        <v>127</v>
      </c>
      <c r="G341" s="80" t="s">
        <v>127</v>
      </c>
      <c r="H341" s="77">
        <f t="shared" ref="H341:P341" si="81">SUM(H337:H340)</f>
        <v>1986</v>
      </c>
      <c r="I341" s="77">
        <f t="shared" si="81"/>
        <v>1829.3000000000002</v>
      </c>
      <c r="J341" s="77">
        <f t="shared" si="81"/>
        <v>1653</v>
      </c>
      <c r="K341" s="34">
        <f t="shared" si="81"/>
        <v>68</v>
      </c>
      <c r="L341" s="77">
        <f t="shared" si="81"/>
        <v>5442288.9300000006</v>
      </c>
      <c r="M341" s="77">
        <f t="shared" si="81"/>
        <v>158861.91999999998</v>
      </c>
      <c r="N341" s="77">
        <f t="shared" si="81"/>
        <v>60184.47</v>
      </c>
      <c r="O341" s="77">
        <f t="shared" si="81"/>
        <v>31722.239999999998</v>
      </c>
      <c r="P341" s="77">
        <f t="shared" si="81"/>
        <v>5191520.3</v>
      </c>
      <c r="Q341" s="77">
        <f>L341/I341</f>
        <v>2975.0663805827367</v>
      </c>
      <c r="R341" s="80"/>
      <c r="S341" s="42"/>
      <c r="T341" s="41"/>
      <c r="U341" s="31">
        <f t="shared" si="80"/>
        <v>-2975.0663805827367</v>
      </c>
      <c r="V341" s="32">
        <f t="shared" si="77"/>
        <v>22.336941588525999</v>
      </c>
      <c r="W341" s="32">
        <f t="shared" si="77"/>
        <v>58.960215688829457</v>
      </c>
      <c r="X341" s="32">
        <f t="shared" si="77"/>
        <v>111.86129028577207</v>
      </c>
    </row>
    <row r="342" spans="1:25" ht="12.75" customHeight="1">
      <c r="A342" s="111" t="s">
        <v>8</v>
      </c>
      <c r="B342" s="112"/>
      <c r="C342" s="112"/>
      <c r="D342" s="112"/>
      <c r="E342" s="112"/>
      <c r="F342" s="112"/>
      <c r="G342" s="112"/>
      <c r="H342" s="112"/>
      <c r="I342" s="112"/>
      <c r="J342" s="112"/>
      <c r="K342" s="112"/>
      <c r="L342" s="112"/>
      <c r="M342" s="112"/>
      <c r="N342" s="112"/>
      <c r="O342" s="112"/>
      <c r="P342" s="112"/>
      <c r="Q342" s="112"/>
      <c r="R342" s="112"/>
      <c r="S342" s="113"/>
      <c r="T342" s="74"/>
      <c r="U342" s="31">
        <f t="shared" si="80"/>
        <v>0</v>
      </c>
      <c r="V342" s="32">
        <f t="shared" si="77"/>
        <v>22.336941588525999</v>
      </c>
      <c r="W342" s="32">
        <f t="shared" si="77"/>
        <v>58.960215688829457</v>
      </c>
      <c r="X342" s="32">
        <f t="shared" si="77"/>
        <v>111.86129028577207</v>
      </c>
    </row>
    <row r="343" spans="1:25" ht="12.75" customHeight="1">
      <c r="A343" s="80">
        <v>243</v>
      </c>
      <c r="B343" s="89" t="s">
        <v>398</v>
      </c>
      <c r="C343" s="80" t="s">
        <v>78</v>
      </c>
      <c r="D343" s="80"/>
      <c r="E343" s="80" t="s">
        <v>70</v>
      </c>
      <c r="F343" s="80" t="s">
        <v>59</v>
      </c>
      <c r="G343" s="80" t="s">
        <v>59</v>
      </c>
      <c r="H343" s="77">
        <v>498.11</v>
      </c>
      <c r="I343" s="77">
        <v>436.68</v>
      </c>
      <c r="J343" s="77">
        <v>369.98</v>
      </c>
      <c r="K343" s="2">
        <v>14</v>
      </c>
      <c r="L343" s="77">
        <v>1235471.1000000001</v>
      </c>
      <c r="M343" s="77">
        <v>34880.559999999998</v>
      </c>
      <c r="N343" s="77">
        <v>13214.42</v>
      </c>
      <c r="O343" s="77">
        <v>6965.1</v>
      </c>
      <c r="P343" s="77">
        <v>1180411.02</v>
      </c>
      <c r="Q343" s="77">
        <f>L343/I343</f>
        <v>2829.2367408628747</v>
      </c>
      <c r="R343" s="77">
        <v>3948</v>
      </c>
      <c r="S343" s="42" t="s">
        <v>449</v>
      </c>
      <c r="T343" s="41"/>
      <c r="U343" s="31">
        <f t="shared" si="80"/>
        <v>1118.7632591371253</v>
      </c>
      <c r="V343" s="32">
        <f t="shared" si="77"/>
        <v>22.336941588525999</v>
      </c>
      <c r="W343" s="32">
        <f t="shared" si="77"/>
        <v>58.960215688829457</v>
      </c>
      <c r="X343" s="32">
        <f t="shared" si="77"/>
        <v>111.86129028577207</v>
      </c>
    </row>
    <row r="344" spans="1:25" ht="14.25" customHeight="1">
      <c r="A344" s="80">
        <v>244</v>
      </c>
      <c r="B344" s="89" t="s">
        <v>399</v>
      </c>
      <c r="C344" s="80" t="s">
        <v>32</v>
      </c>
      <c r="D344" s="80"/>
      <c r="E344" s="80" t="s">
        <v>29</v>
      </c>
      <c r="F344" s="80" t="s">
        <v>59</v>
      </c>
      <c r="G344" s="80" t="s">
        <v>59</v>
      </c>
      <c r="H344" s="77">
        <v>413.65</v>
      </c>
      <c r="I344" s="77">
        <v>367.59</v>
      </c>
      <c r="J344" s="77">
        <v>276.97000000000003</v>
      </c>
      <c r="K344" s="2">
        <v>12</v>
      </c>
      <c r="L344" s="77">
        <v>1141851.6599999999</v>
      </c>
      <c r="M344" s="77">
        <v>32237.279999999999</v>
      </c>
      <c r="N344" s="77">
        <v>12213.02</v>
      </c>
      <c r="O344" s="77">
        <v>6437.27</v>
      </c>
      <c r="P344" s="77">
        <v>1090964.0900000001</v>
      </c>
      <c r="Q344" s="77">
        <f>L344/I344</f>
        <v>3106.3186158491799</v>
      </c>
      <c r="R344" s="77">
        <v>3948</v>
      </c>
      <c r="S344" s="42" t="s">
        <v>449</v>
      </c>
      <c r="T344" s="41"/>
      <c r="U344" s="31">
        <f t="shared" si="80"/>
        <v>841.68138415082012</v>
      </c>
      <c r="V344" s="32">
        <f t="shared" si="77"/>
        <v>22.336941588525999</v>
      </c>
      <c r="W344" s="32">
        <f t="shared" si="77"/>
        <v>58.960215688829457</v>
      </c>
      <c r="X344" s="32">
        <f t="shared" si="77"/>
        <v>111.86129028577207</v>
      </c>
    </row>
    <row r="345" spans="1:25" ht="22.5" customHeight="1">
      <c r="A345" s="114" t="s">
        <v>164</v>
      </c>
      <c r="B345" s="115"/>
      <c r="C345" s="80" t="s">
        <v>127</v>
      </c>
      <c r="D345" s="80" t="s">
        <v>127</v>
      </c>
      <c r="E345" s="80" t="s">
        <v>127</v>
      </c>
      <c r="F345" s="80" t="s">
        <v>127</v>
      </c>
      <c r="G345" s="80" t="s">
        <v>127</v>
      </c>
      <c r="H345" s="77">
        <f t="shared" ref="H345:P345" si="82">SUM(H343:H344)</f>
        <v>911.76</v>
      </c>
      <c r="I345" s="77">
        <f t="shared" si="82"/>
        <v>804.27</v>
      </c>
      <c r="J345" s="77">
        <f t="shared" si="82"/>
        <v>646.95000000000005</v>
      </c>
      <c r="K345" s="34">
        <f t="shared" si="82"/>
        <v>26</v>
      </c>
      <c r="L345" s="77">
        <f t="shared" si="82"/>
        <v>2377322.7599999998</v>
      </c>
      <c r="M345" s="77">
        <f t="shared" si="82"/>
        <v>67117.84</v>
      </c>
      <c r="N345" s="77">
        <f t="shared" si="82"/>
        <v>25427.440000000002</v>
      </c>
      <c r="O345" s="77">
        <f t="shared" si="82"/>
        <v>13402.37</v>
      </c>
      <c r="P345" s="77">
        <f t="shared" si="82"/>
        <v>2271375.1100000003</v>
      </c>
      <c r="Q345" s="77">
        <f>L345/I345</f>
        <v>2955.8764593979631</v>
      </c>
      <c r="R345" s="80"/>
      <c r="S345" s="42"/>
      <c r="T345" s="41"/>
      <c r="U345" s="31">
        <f t="shared" si="80"/>
        <v>-2955.8764593979631</v>
      </c>
      <c r="V345" s="32">
        <f t="shared" si="77"/>
        <v>22.336941588525999</v>
      </c>
      <c r="W345" s="32">
        <f t="shared" si="77"/>
        <v>58.960215688829457</v>
      </c>
      <c r="X345" s="32">
        <f t="shared" si="77"/>
        <v>111.86129028577207</v>
      </c>
    </row>
    <row r="346" spans="1:25" ht="12.75" customHeight="1">
      <c r="A346" s="111" t="s">
        <v>426</v>
      </c>
      <c r="B346" s="112"/>
      <c r="C346" s="112"/>
      <c r="D346" s="112"/>
      <c r="E346" s="112"/>
      <c r="F346" s="112"/>
      <c r="G346" s="112"/>
      <c r="H346" s="112"/>
      <c r="I346" s="112"/>
      <c r="J346" s="112"/>
      <c r="K346" s="112"/>
      <c r="L346" s="112"/>
      <c r="M346" s="112"/>
      <c r="N346" s="112"/>
      <c r="O346" s="112"/>
      <c r="P346" s="112"/>
      <c r="Q346" s="112"/>
      <c r="R346" s="112"/>
      <c r="S346" s="113"/>
      <c r="T346" s="74"/>
      <c r="U346" s="31">
        <f t="shared" si="80"/>
        <v>0</v>
      </c>
      <c r="V346" s="32">
        <f t="shared" si="77"/>
        <v>22.336941588525999</v>
      </c>
      <c r="W346" s="32">
        <f t="shared" si="77"/>
        <v>58.960215688829457</v>
      </c>
      <c r="X346" s="32">
        <f t="shared" si="77"/>
        <v>111.86129028577207</v>
      </c>
    </row>
    <row r="347" spans="1:25" ht="12.75" customHeight="1">
      <c r="A347" s="80">
        <v>245</v>
      </c>
      <c r="B347" s="89" t="s">
        <v>423</v>
      </c>
      <c r="C347" s="80">
        <v>1994</v>
      </c>
      <c r="D347" s="80"/>
      <c r="E347" s="80" t="s">
        <v>70</v>
      </c>
      <c r="F347" s="80" t="s">
        <v>59</v>
      </c>
      <c r="G347" s="80">
        <v>8</v>
      </c>
      <c r="H347" s="77">
        <v>5454.2</v>
      </c>
      <c r="I347" s="77">
        <v>4631.2700000000004</v>
      </c>
      <c r="J347" s="77">
        <v>4631.2700000000004</v>
      </c>
      <c r="K347" s="2">
        <v>210</v>
      </c>
      <c r="L347" s="77">
        <v>2575799.87</v>
      </c>
      <c r="M347" s="77">
        <v>114736.36</v>
      </c>
      <c r="N347" s="77">
        <v>43467.61</v>
      </c>
      <c r="O347" s="77">
        <v>22911.05</v>
      </c>
      <c r="P347" s="77">
        <v>2394684.8500000006</v>
      </c>
      <c r="Q347" s="77">
        <f>L347/I347</f>
        <v>556.17570774323235</v>
      </c>
      <c r="R347" s="77">
        <v>3948</v>
      </c>
      <c r="S347" s="42" t="s">
        <v>449</v>
      </c>
      <c r="T347" s="41"/>
      <c r="U347" s="31">
        <f t="shared" si="80"/>
        <v>3391.8242922567679</v>
      </c>
      <c r="V347" s="32">
        <f t="shared" si="77"/>
        <v>22.336941588525999</v>
      </c>
      <c r="W347" s="32">
        <f t="shared" si="77"/>
        <v>58.960215688829457</v>
      </c>
      <c r="X347" s="32">
        <f t="shared" si="77"/>
        <v>111.86129028577207</v>
      </c>
    </row>
    <row r="348" spans="1:25" ht="12.75" customHeight="1">
      <c r="A348" s="80">
        <v>246</v>
      </c>
      <c r="B348" s="89" t="s">
        <v>432</v>
      </c>
      <c r="C348" s="80">
        <v>1984</v>
      </c>
      <c r="D348" s="80"/>
      <c r="E348" s="80" t="s">
        <v>70</v>
      </c>
      <c r="F348" s="80">
        <v>2</v>
      </c>
      <c r="G348" s="80">
        <v>1</v>
      </c>
      <c r="H348" s="77">
        <v>1258.5</v>
      </c>
      <c r="I348" s="77">
        <v>933.56</v>
      </c>
      <c r="J348" s="77">
        <v>933.56</v>
      </c>
      <c r="K348" s="2">
        <v>42</v>
      </c>
      <c r="L348" s="77">
        <v>1873384.3</v>
      </c>
      <c r="M348" s="77">
        <v>52935.77</v>
      </c>
      <c r="N348" s="77">
        <v>20054.59</v>
      </c>
      <c r="O348" s="77">
        <v>10570.44</v>
      </c>
      <c r="P348" s="77">
        <v>1789823.5</v>
      </c>
      <c r="Q348" s="77">
        <f>L348/I348</f>
        <v>2006.7101203993318</v>
      </c>
      <c r="R348" s="77">
        <v>3948</v>
      </c>
      <c r="S348" s="42" t="s">
        <v>449</v>
      </c>
      <c r="T348" s="41"/>
      <c r="U348" s="31">
        <f t="shared" si="80"/>
        <v>1941.2898796006682</v>
      </c>
      <c r="V348" s="32">
        <f t="shared" si="77"/>
        <v>22.336941588525999</v>
      </c>
      <c r="W348" s="32">
        <f t="shared" si="77"/>
        <v>58.960215688829457</v>
      </c>
      <c r="X348" s="32">
        <f t="shared" si="77"/>
        <v>111.86129028577207</v>
      </c>
    </row>
    <row r="349" spans="1:25" ht="12.75" customHeight="1">
      <c r="A349" s="80">
        <v>247</v>
      </c>
      <c r="B349" s="89" t="s">
        <v>400</v>
      </c>
      <c r="C349" s="80">
        <v>1984</v>
      </c>
      <c r="D349" s="80"/>
      <c r="E349" s="80" t="s">
        <v>70</v>
      </c>
      <c r="F349" s="80" t="s">
        <v>62</v>
      </c>
      <c r="G349" s="80">
        <v>6</v>
      </c>
      <c r="H349" s="77">
        <v>5022.8999999999996</v>
      </c>
      <c r="I349" s="77">
        <v>4259.8999999999996</v>
      </c>
      <c r="J349" s="77">
        <v>4071.3</v>
      </c>
      <c r="K349" s="2">
        <v>203</v>
      </c>
      <c r="L349" s="77">
        <v>2569406.94</v>
      </c>
      <c r="M349" s="77">
        <v>71075.92</v>
      </c>
      <c r="N349" s="77">
        <v>26926.95</v>
      </c>
      <c r="O349" s="77">
        <v>14192.74</v>
      </c>
      <c r="P349" s="77">
        <v>2457211.33</v>
      </c>
      <c r="Q349" s="77">
        <f>L349/I349</f>
        <v>603.16132773069796</v>
      </c>
      <c r="R349" s="77">
        <v>2322</v>
      </c>
      <c r="S349" s="42" t="s">
        <v>449</v>
      </c>
      <c r="T349" s="41"/>
      <c r="U349" s="31">
        <f t="shared" si="80"/>
        <v>1718.8386722693022</v>
      </c>
      <c r="V349" s="32">
        <f t="shared" si="77"/>
        <v>22.336941588525999</v>
      </c>
      <c r="W349" s="32">
        <f t="shared" si="77"/>
        <v>58.960215688829457</v>
      </c>
      <c r="X349" s="32">
        <f t="shared" si="77"/>
        <v>111.86129028577207</v>
      </c>
    </row>
    <row r="350" spans="1:25" ht="22.5" customHeight="1">
      <c r="A350" s="114" t="s">
        <v>427</v>
      </c>
      <c r="B350" s="115"/>
      <c r="C350" s="80" t="s">
        <v>127</v>
      </c>
      <c r="D350" s="80" t="s">
        <v>127</v>
      </c>
      <c r="E350" s="80" t="s">
        <v>127</v>
      </c>
      <c r="F350" s="80" t="s">
        <v>127</v>
      </c>
      <c r="G350" s="80" t="s">
        <v>127</v>
      </c>
      <c r="H350" s="77">
        <f t="shared" ref="H350:P350" si="83">SUM(H347:H349)</f>
        <v>11735.599999999999</v>
      </c>
      <c r="I350" s="77">
        <f t="shared" si="83"/>
        <v>9824.73</v>
      </c>
      <c r="J350" s="77">
        <f t="shared" si="83"/>
        <v>9636.130000000001</v>
      </c>
      <c r="K350" s="34">
        <f t="shared" si="83"/>
        <v>455</v>
      </c>
      <c r="L350" s="77">
        <f t="shared" si="83"/>
        <v>7018591.1099999994</v>
      </c>
      <c r="M350" s="77">
        <f t="shared" si="83"/>
        <v>238748.05</v>
      </c>
      <c r="N350" s="77">
        <f t="shared" si="83"/>
        <v>90449.15</v>
      </c>
      <c r="O350" s="77">
        <f t="shared" si="83"/>
        <v>47674.229999999996</v>
      </c>
      <c r="P350" s="77">
        <f t="shared" si="83"/>
        <v>6641719.6800000006</v>
      </c>
      <c r="Q350" s="77">
        <f>L350/I350</f>
        <v>714.38005013878239</v>
      </c>
      <c r="R350" s="80"/>
      <c r="S350" s="42"/>
      <c r="T350" s="41"/>
      <c r="U350" s="31">
        <f t="shared" si="80"/>
        <v>-714.38005013878239</v>
      </c>
      <c r="V350" s="32">
        <f t="shared" si="77"/>
        <v>22.336941588525999</v>
      </c>
      <c r="W350" s="32">
        <f t="shared" si="77"/>
        <v>58.960215688829457</v>
      </c>
      <c r="X350" s="32">
        <f t="shared" si="77"/>
        <v>111.86129028577207</v>
      </c>
    </row>
    <row r="351" spans="1:25" ht="12.75" customHeight="1">
      <c r="A351" s="111" t="s">
        <v>9</v>
      </c>
      <c r="B351" s="112"/>
      <c r="C351" s="112"/>
      <c r="D351" s="112"/>
      <c r="E351" s="112"/>
      <c r="F351" s="112"/>
      <c r="G351" s="112"/>
      <c r="H351" s="112"/>
      <c r="I351" s="112"/>
      <c r="J351" s="112"/>
      <c r="K351" s="112"/>
      <c r="L351" s="112"/>
      <c r="M351" s="112"/>
      <c r="N351" s="112"/>
      <c r="O351" s="112"/>
      <c r="P351" s="112"/>
      <c r="Q351" s="112"/>
      <c r="R351" s="112"/>
      <c r="S351" s="113"/>
      <c r="T351" s="74"/>
      <c r="U351" s="31">
        <f t="shared" si="80"/>
        <v>0</v>
      </c>
      <c r="V351" s="32">
        <f t="shared" si="77"/>
        <v>22.336941588525999</v>
      </c>
      <c r="W351" s="32">
        <f t="shared" si="77"/>
        <v>58.960215688829457</v>
      </c>
      <c r="X351" s="32">
        <f t="shared" si="77"/>
        <v>111.86129028577207</v>
      </c>
    </row>
    <row r="352" spans="1:25" s="62" customFormat="1" ht="12.75" customHeight="1">
      <c r="A352" s="80">
        <v>248</v>
      </c>
      <c r="B352" s="89" t="s">
        <v>22</v>
      </c>
      <c r="C352" s="80">
        <v>1991</v>
      </c>
      <c r="D352" s="80"/>
      <c r="E352" s="80" t="s">
        <v>70</v>
      </c>
      <c r="F352" s="80">
        <v>2</v>
      </c>
      <c r="G352" s="80">
        <v>3</v>
      </c>
      <c r="H352" s="77">
        <v>990.3</v>
      </c>
      <c r="I352" s="77">
        <v>890</v>
      </c>
      <c r="J352" s="77">
        <v>890</v>
      </c>
      <c r="K352" s="2">
        <v>21</v>
      </c>
      <c r="L352" s="77">
        <v>1319377.58</v>
      </c>
      <c r="M352" s="77">
        <v>38197.870000000003</v>
      </c>
      <c r="N352" s="77">
        <v>14471.17</v>
      </c>
      <c r="O352" s="77">
        <v>7627.52</v>
      </c>
      <c r="P352" s="77">
        <v>1259081.02</v>
      </c>
      <c r="Q352" s="77">
        <f>L352/I352</f>
        <v>1482.4467191011238</v>
      </c>
      <c r="R352" s="77">
        <v>4503.95</v>
      </c>
      <c r="S352" s="42" t="s">
        <v>508</v>
      </c>
      <c r="T352" s="41"/>
      <c r="U352" s="31">
        <f t="shared" si="80"/>
        <v>3021.5032808988763</v>
      </c>
      <c r="V352" s="32">
        <f t="shared" si="77"/>
        <v>22.336941588525999</v>
      </c>
      <c r="W352" s="32">
        <f t="shared" si="77"/>
        <v>58.960215688829457</v>
      </c>
      <c r="X352" s="32">
        <f t="shared" si="77"/>
        <v>111.86129028577207</v>
      </c>
      <c r="Y352" s="30"/>
    </row>
    <row r="353" spans="1:25" s="62" customFormat="1" ht="12.75" customHeight="1">
      <c r="A353" s="80">
        <v>249</v>
      </c>
      <c r="B353" s="89" t="s">
        <v>401</v>
      </c>
      <c r="C353" s="80" t="s">
        <v>80</v>
      </c>
      <c r="D353" s="80"/>
      <c r="E353" s="80" t="s">
        <v>70</v>
      </c>
      <c r="F353" s="80" t="s">
        <v>59</v>
      </c>
      <c r="G353" s="80" t="s">
        <v>60</v>
      </c>
      <c r="H353" s="77">
        <v>1123</v>
      </c>
      <c r="I353" s="77">
        <v>966.9</v>
      </c>
      <c r="J353" s="77">
        <v>906.5</v>
      </c>
      <c r="K353" s="2">
        <v>32</v>
      </c>
      <c r="L353" s="77">
        <v>1619867.16</v>
      </c>
      <c r="M353" s="77">
        <v>72155.320000000007</v>
      </c>
      <c r="N353" s="77">
        <v>27335.88</v>
      </c>
      <c r="O353" s="77">
        <v>14408.28</v>
      </c>
      <c r="P353" s="77">
        <v>1505967.68</v>
      </c>
      <c r="Q353" s="77">
        <f>L353/I353</f>
        <v>1675.3202606267453</v>
      </c>
      <c r="R353" s="77">
        <v>4180</v>
      </c>
      <c r="S353" s="42" t="s">
        <v>508</v>
      </c>
      <c r="T353" s="41"/>
      <c r="U353" s="31">
        <f t="shared" si="80"/>
        <v>2504.679739373255</v>
      </c>
      <c r="V353" s="32">
        <f t="shared" si="77"/>
        <v>22.336941588525999</v>
      </c>
      <c r="W353" s="32">
        <f t="shared" si="77"/>
        <v>58.960215688829457</v>
      </c>
      <c r="X353" s="32">
        <f t="shared" si="77"/>
        <v>111.86129028577207</v>
      </c>
      <c r="Y353" s="30"/>
    </row>
    <row r="354" spans="1:25" ht="20.25" customHeight="1">
      <c r="A354" s="114" t="s">
        <v>165</v>
      </c>
      <c r="B354" s="115"/>
      <c r="C354" s="80" t="s">
        <v>127</v>
      </c>
      <c r="D354" s="80" t="s">
        <v>127</v>
      </c>
      <c r="E354" s="80" t="s">
        <v>127</v>
      </c>
      <c r="F354" s="80" t="s">
        <v>127</v>
      </c>
      <c r="G354" s="80" t="s">
        <v>127</v>
      </c>
      <c r="H354" s="77">
        <f t="shared" ref="H354:P354" si="84">SUM(H352:H353)</f>
        <v>2113.3000000000002</v>
      </c>
      <c r="I354" s="77">
        <f t="shared" si="84"/>
        <v>1856.9</v>
      </c>
      <c r="J354" s="77">
        <f t="shared" si="84"/>
        <v>1796.5</v>
      </c>
      <c r="K354" s="34">
        <f t="shared" si="84"/>
        <v>53</v>
      </c>
      <c r="L354" s="77">
        <f t="shared" si="84"/>
        <v>2939244.74</v>
      </c>
      <c r="M354" s="77">
        <f t="shared" si="84"/>
        <v>110353.19</v>
      </c>
      <c r="N354" s="77">
        <f t="shared" si="84"/>
        <v>41807.050000000003</v>
      </c>
      <c r="O354" s="77">
        <f t="shared" si="84"/>
        <v>22035.800000000003</v>
      </c>
      <c r="P354" s="77">
        <f t="shared" si="84"/>
        <v>2765048.7</v>
      </c>
      <c r="Q354" s="77">
        <f>L354/I354</f>
        <v>1582.8772362539717</v>
      </c>
      <c r="R354" s="80"/>
      <c r="S354" s="42"/>
      <c r="T354" s="41"/>
      <c r="U354" s="31">
        <f t="shared" si="80"/>
        <v>-1582.8772362539717</v>
      </c>
      <c r="V354" s="32">
        <f t="shared" si="77"/>
        <v>22.336941588525999</v>
      </c>
      <c r="W354" s="32">
        <f t="shared" si="77"/>
        <v>58.960215688829457</v>
      </c>
      <c r="X354" s="32">
        <f t="shared" si="77"/>
        <v>111.86129028577207</v>
      </c>
    </row>
    <row r="355" spans="1:25" ht="12.75" customHeight="1">
      <c r="A355" s="111" t="s">
        <v>10</v>
      </c>
      <c r="B355" s="112"/>
      <c r="C355" s="112"/>
      <c r="D355" s="112"/>
      <c r="E355" s="112"/>
      <c r="F355" s="112"/>
      <c r="G355" s="112"/>
      <c r="H355" s="112"/>
      <c r="I355" s="112"/>
      <c r="J355" s="112"/>
      <c r="K355" s="112"/>
      <c r="L355" s="112"/>
      <c r="M355" s="112"/>
      <c r="N355" s="112"/>
      <c r="O355" s="112"/>
      <c r="P355" s="112"/>
      <c r="Q355" s="112"/>
      <c r="R355" s="112"/>
      <c r="S355" s="113"/>
      <c r="T355" s="74"/>
      <c r="U355" s="31">
        <f t="shared" si="80"/>
        <v>0</v>
      </c>
      <c r="V355" s="32">
        <f t="shared" si="77"/>
        <v>22.336941588525999</v>
      </c>
      <c r="W355" s="32">
        <f t="shared" si="77"/>
        <v>58.960215688829457</v>
      </c>
      <c r="X355" s="32">
        <f t="shared" si="77"/>
        <v>111.86129028577207</v>
      </c>
    </row>
    <row r="356" spans="1:25" s="62" customFormat="1" ht="12.75" customHeight="1">
      <c r="A356" s="80">
        <v>250</v>
      </c>
      <c r="B356" s="89" t="s">
        <v>402</v>
      </c>
      <c r="C356" s="80" t="s">
        <v>120</v>
      </c>
      <c r="D356" s="80"/>
      <c r="E356" s="80" t="s">
        <v>70</v>
      </c>
      <c r="F356" s="80" t="s">
        <v>59</v>
      </c>
      <c r="G356" s="80" t="s">
        <v>58</v>
      </c>
      <c r="H356" s="77">
        <v>478.5</v>
      </c>
      <c r="I356" s="77">
        <v>343.6</v>
      </c>
      <c r="J356" s="77">
        <v>276.5</v>
      </c>
      <c r="K356" s="2">
        <v>23</v>
      </c>
      <c r="L356" s="77">
        <v>1394975.56</v>
      </c>
      <c r="M356" s="77">
        <v>62137.75</v>
      </c>
      <c r="N356" s="77">
        <v>23540.74</v>
      </c>
      <c r="O356" s="77">
        <v>12407.93</v>
      </c>
      <c r="P356" s="77">
        <v>1296889.1400000001</v>
      </c>
      <c r="Q356" s="77">
        <f>L356/I356</f>
        <v>4059.8823050058204</v>
      </c>
      <c r="R356" s="77">
        <v>4503.95</v>
      </c>
      <c r="S356" s="42" t="s">
        <v>508</v>
      </c>
      <c r="T356" s="41"/>
      <c r="U356" s="31">
        <f t="shared" si="80"/>
        <v>444.06769499417942</v>
      </c>
      <c r="V356" s="32">
        <f t="shared" si="77"/>
        <v>22.336941588525999</v>
      </c>
      <c r="W356" s="32">
        <f t="shared" si="77"/>
        <v>58.960215688829457</v>
      </c>
      <c r="X356" s="32">
        <f t="shared" si="77"/>
        <v>111.86129028577207</v>
      </c>
      <c r="Y356" s="30"/>
    </row>
    <row r="357" spans="1:25" s="62" customFormat="1" ht="12.75" customHeight="1">
      <c r="A357" s="80">
        <v>251</v>
      </c>
      <c r="B357" s="89" t="s">
        <v>403</v>
      </c>
      <c r="C357" s="80" t="s">
        <v>19</v>
      </c>
      <c r="D357" s="80"/>
      <c r="E357" s="80" t="s">
        <v>70</v>
      </c>
      <c r="F357" s="80" t="s">
        <v>59</v>
      </c>
      <c r="G357" s="80" t="s">
        <v>59</v>
      </c>
      <c r="H357" s="77">
        <v>644.79999999999995</v>
      </c>
      <c r="I357" s="77">
        <v>589.26</v>
      </c>
      <c r="J357" s="77">
        <v>385.96</v>
      </c>
      <c r="K357" s="2">
        <v>10</v>
      </c>
      <c r="L357" s="77">
        <v>1921093.4100000001</v>
      </c>
      <c r="M357" s="77">
        <v>85573.13</v>
      </c>
      <c r="N357" s="77">
        <v>32419.18</v>
      </c>
      <c r="O357" s="77">
        <v>17087.61</v>
      </c>
      <c r="P357" s="77">
        <v>1786013.4900000002</v>
      </c>
      <c r="Q357" s="77">
        <f t="shared" ref="Q357:Q366" si="85">L357/I357</f>
        <v>3260.1795641991653</v>
      </c>
      <c r="R357" s="77">
        <v>4503.95</v>
      </c>
      <c r="S357" s="42" t="s">
        <v>508</v>
      </c>
      <c r="T357" s="41"/>
      <c r="U357" s="31">
        <f t="shared" si="80"/>
        <v>1243.7704358008345</v>
      </c>
      <c r="V357" s="32">
        <f t="shared" si="77"/>
        <v>22.336941588525999</v>
      </c>
      <c r="W357" s="32">
        <f t="shared" si="77"/>
        <v>58.960215688829457</v>
      </c>
      <c r="X357" s="32">
        <f t="shared" si="77"/>
        <v>111.86129028577207</v>
      </c>
      <c r="Y357" s="30"/>
    </row>
    <row r="358" spans="1:25" s="62" customFormat="1" ht="12.75" customHeight="1">
      <c r="A358" s="80">
        <v>252</v>
      </c>
      <c r="B358" s="89" t="s">
        <v>404</v>
      </c>
      <c r="C358" s="80" t="s">
        <v>121</v>
      </c>
      <c r="D358" s="80"/>
      <c r="E358" s="80" t="s">
        <v>70</v>
      </c>
      <c r="F358" s="80" t="s">
        <v>59</v>
      </c>
      <c r="G358" s="80" t="s">
        <v>59</v>
      </c>
      <c r="H358" s="77">
        <v>722</v>
      </c>
      <c r="I358" s="77">
        <v>662.2</v>
      </c>
      <c r="J358" s="77">
        <v>662.2</v>
      </c>
      <c r="K358" s="2">
        <v>28</v>
      </c>
      <c r="L358" s="77">
        <v>2126298.1500000004</v>
      </c>
      <c r="M358" s="77">
        <v>94713.77</v>
      </c>
      <c r="N358" s="77">
        <v>35882.089999999997</v>
      </c>
      <c r="O358" s="77">
        <v>18912.849999999999</v>
      </c>
      <c r="P358" s="77">
        <v>1976789.4400000002</v>
      </c>
      <c r="Q358" s="77">
        <f t="shared" si="85"/>
        <v>3210.9606614315921</v>
      </c>
      <c r="R358" s="77">
        <v>4503.95</v>
      </c>
      <c r="S358" s="42" t="s">
        <v>510</v>
      </c>
      <c r="T358" s="41"/>
      <c r="U358" s="31">
        <f t="shared" si="80"/>
        <v>1292.9893385684077</v>
      </c>
      <c r="V358" s="32">
        <f t="shared" si="77"/>
        <v>22.336941588525999</v>
      </c>
      <c r="W358" s="32">
        <f t="shared" si="77"/>
        <v>58.960215688829457</v>
      </c>
      <c r="X358" s="32">
        <f t="shared" si="77"/>
        <v>111.86129028577207</v>
      </c>
      <c r="Y358" s="30"/>
    </row>
    <row r="359" spans="1:25" s="62" customFormat="1" ht="12.75" customHeight="1">
      <c r="A359" s="80">
        <v>253</v>
      </c>
      <c r="B359" s="89" t="s">
        <v>405</v>
      </c>
      <c r="C359" s="80" t="s">
        <v>109</v>
      </c>
      <c r="D359" s="80"/>
      <c r="E359" s="80" t="s">
        <v>70</v>
      </c>
      <c r="F359" s="80" t="s">
        <v>59</v>
      </c>
      <c r="G359" s="80" t="s">
        <v>58</v>
      </c>
      <c r="H359" s="77">
        <v>237.6</v>
      </c>
      <c r="I359" s="77">
        <v>217.9</v>
      </c>
      <c r="J359" s="77">
        <v>217.9</v>
      </c>
      <c r="K359" s="2">
        <v>11</v>
      </c>
      <c r="L359" s="77">
        <v>795654.57</v>
      </c>
      <c r="M359" s="77">
        <v>35441.620000000003</v>
      </c>
      <c r="N359" s="77">
        <v>13426.97</v>
      </c>
      <c r="O359" s="77">
        <v>7077.13</v>
      </c>
      <c r="P359" s="77">
        <v>739708.85</v>
      </c>
      <c r="Q359" s="77">
        <f t="shared" si="85"/>
        <v>3651.4665901789808</v>
      </c>
      <c r="R359" s="77">
        <v>4503.95</v>
      </c>
      <c r="S359" s="42" t="s">
        <v>508</v>
      </c>
      <c r="T359" s="41"/>
      <c r="U359" s="31">
        <f t="shared" si="80"/>
        <v>852.48340982101899</v>
      </c>
      <c r="V359" s="32">
        <f t="shared" si="77"/>
        <v>22.336941588525999</v>
      </c>
      <c r="W359" s="32">
        <f t="shared" si="77"/>
        <v>58.960215688829457</v>
      </c>
      <c r="X359" s="32">
        <f t="shared" si="77"/>
        <v>111.86129028577207</v>
      </c>
      <c r="Y359" s="30"/>
    </row>
    <row r="360" spans="1:25" ht="12.75" customHeight="1">
      <c r="A360" s="80">
        <v>254</v>
      </c>
      <c r="B360" s="89" t="s">
        <v>23</v>
      </c>
      <c r="C360" s="80" t="s">
        <v>112</v>
      </c>
      <c r="D360" s="80"/>
      <c r="E360" s="80" t="s">
        <v>70</v>
      </c>
      <c r="F360" s="80" t="s">
        <v>59</v>
      </c>
      <c r="G360" s="80" t="s">
        <v>59</v>
      </c>
      <c r="H360" s="77">
        <v>684.7</v>
      </c>
      <c r="I360" s="77">
        <v>628.4</v>
      </c>
      <c r="J360" s="77">
        <v>628.4</v>
      </c>
      <c r="K360" s="2">
        <v>19</v>
      </c>
      <c r="L360" s="77">
        <v>2116488.71</v>
      </c>
      <c r="M360" s="77">
        <v>94276.82</v>
      </c>
      <c r="N360" s="77">
        <v>35716.550000000003</v>
      </c>
      <c r="O360" s="77">
        <v>18825.599999999999</v>
      </c>
      <c r="P360" s="77">
        <v>1967669.7399999998</v>
      </c>
      <c r="Q360" s="77">
        <f t="shared" si="85"/>
        <v>3368.0596912794399</v>
      </c>
      <c r="R360" s="77">
        <v>4503.95</v>
      </c>
      <c r="S360" s="42" t="s">
        <v>510</v>
      </c>
      <c r="T360" s="41"/>
      <c r="U360" s="31">
        <f t="shared" si="80"/>
        <v>1135.8903087205599</v>
      </c>
      <c r="V360" s="32">
        <f t="shared" si="77"/>
        <v>22.336941588525999</v>
      </c>
      <c r="W360" s="32">
        <f t="shared" si="77"/>
        <v>58.960215688829457</v>
      </c>
      <c r="X360" s="32">
        <f t="shared" si="77"/>
        <v>111.86129028577207</v>
      </c>
    </row>
    <row r="361" spans="1:25" s="62" customFormat="1" ht="12.75" customHeight="1">
      <c r="A361" s="80">
        <v>255</v>
      </c>
      <c r="B361" s="89" t="s">
        <v>24</v>
      </c>
      <c r="C361" s="80" t="s">
        <v>82</v>
      </c>
      <c r="D361" s="80"/>
      <c r="E361" s="80" t="s">
        <v>70</v>
      </c>
      <c r="F361" s="80" t="s">
        <v>59</v>
      </c>
      <c r="G361" s="80" t="s">
        <v>58</v>
      </c>
      <c r="H361" s="77">
        <v>479.6</v>
      </c>
      <c r="I361" s="77">
        <v>438.1</v>
      </c>
      <c r="J361" s="77">
        <v>438.1</v>
      </c>
      <c r="K361" s="2">
        <v>17</v>
      </c>
      <c r="L361" s="77">
        <v>1425864.21</v>
      </c>
      <c r="M361" s="77">
        <v>63513.66</v>
      </c>
      <c r="N361" s="77">
        <v>24062</v>
      </c>
      <c r="O361" s="77">
        <v>12682.68</v>
      </c>
      <c r="P361" s="77">
        <v>1325605.8700000001</v>
      </c>
      <c r="Q361" s="77">
        <f t="shared" si="85"/>
        <v>3254.6546678840446</v>
      </c>
      <c r="R361" s="77">
        <v>4503.95</v>
      </c>
      <c r="S361" s="42" t="s">
        <v>508</v>
      </c>
      <c r="T361" s="41"/>
      <c r="U361" s="31">
        <f t="shared" si="80"/>
        <v>1249.2953321159553</v>
      </c>
      <c r="V361" s="32">
        <f t="shared" si="77"/>
        <v>22.336941588525999</v>
      </c>
      <c r="W361" s="32">
        <f t="shared" si="77"/>
        <v>58.960215688829457</v>
      </c>
      <c r="X361" s="32">
        <f t="shared" si="77"/>
        <v>111.86129028577207</v>
      </c>
      <c r="Y361" s="30"/>
    </row>
    <row r="362" spans="1:25" ht="12.75" customHeight="1">
      <c r="A362" s="80">
        <v>256</v>
      </c>
      <c r="B362" s="89" t="s">
        <v>25</v>
      </c>
      <c r="C362" s="80" t="s">
        <v>74</v>
      </c>
      <c r="D362" s="80"/>
      <c r="E362" s="80" t="s">
        <v>70</v>
      </c>
      <c r="F362" s="80" t="s">
        <v>59</v>
      </c>
      <c r="G362" s="80" t="s">
        <v>60</v>
      </c>
      <c r="H362" s="77">
        <v>556</v>
      </c>
      <c r="I362" s="77">
        <v>492.5</v>
      </c>
      <c r="J362" s="77">
        <v>492.5</v>
      </c>
      <c r="K362" s="2">
        <v>21</v>
      </c>
      <c r="L362" s="77">
        <v>1186723.4099999999</v>
      </c>
      <c r="M362" s="77">
        <v>32878.94</v>
      </c>
      <c r="N362" s="77">
        <v>12456.11</v>
      </c>
      <c r="O362" s="77">
        <v>6565.4</v>
      </c>
      <c r="P362" s="77">
        <v>1134822.96</v>
      </c>
      <c r="Q362" s="77">
        <f t="shared" si="85"/>
        <v>2409.5906802030454</v>
      </c>
      <c r="R362" s="77">
        <v>3948</v>
      </c>
      <c r="S362" s="42" t="s">
        <v>449</v>
      </c>
      <c r="T362" s="41"/>
      <c r="U362" s="31">
        <f t="shared" si="80"/>
        <v>1538.4093197969546</v>
      </c>
      <c r="V362" s="32">
        <f t="shared" si="77"/>
        <v>22.336941588525999</v>
      </c>
      <c r="W362" s="32">
        <f t="shared" si="77"/>
        <v>58.960215688829457</v>
      </c>
      <c r="X362" s="32">
        <f t="shared" si="77"/>
        <v>111.86129028577207</v>
      </c>
    </row>
    <row r="363" spans="1:25" s="62" customFormat="1" ht="12.75" customHeight="1">
      <c r="A363" s="80">
        <v>257</v>
      </c>
      <c r="B363" s="89" t="s">
        <v>26</v>
      </c>
      <c r="C363" s="80" t="s">
        <v>83</v>
      </c>
      <c r="D363" s="80"/>
      <c r="E363" s="80" t="s">
        <v>70</v>
      </c>
      <c r="F363" s="80" t="s">
        <v>59</v>
      </c>
      <c r="G363" s="80" t="s">
        <v>61</v>
      </c>
      <c r="H363" s="77">
        <v>1026.5999999999999</v>
      </c>
      <c r="I363" s="77">
        <v>932.8</v>
      </c>
      <c r="J363" s="77">
        <v>651.4</v>
      </c>
      <c r="K363" s="2">
        <v>13</v>
      </c>
      <c r="L363" s="77">
        <v>3524381.11</v>
      </c>
      <c r="M363" s="77">
        <v>156989.94</v>
      </c>
      <c r="N363" s="77">
        <v>59475.28</v>
      </c>
      <c r="O363" s="77">
        <v>31348.42</v>
      </c>
      <c r="P363" s="77">
        <v>3276567.47</v>
      </c>
      <c r="Q363" s="77">
        <f t="shared" si="85"/>
        <v>3778.2816359348199</v>
      </c>
      <c r="R363" s="77">
        <v>4503.95</v>
      </c>
      <c r="S363" s="42" t="s">
        <v>508</v>
      </c>
      <c r="T363" s="41"/>
      <c r="U363" s="31">
        <f t="shared" si="80"/>
        <v>725.66836406517996</v>
      </c>
      <c r="V363" s="32">
        <f t="shared" si="77"/>
        <v>22.336941588525999</v>
      </c>
      <c r="W363" s="32">
        <f t="shared" si="77"/>
        <v>58.960215688829457</v>
      </c>
      <c r="X363" s="32">
        <f t="shared" si="77"/>
        <v>111.86129028577207</v>
      </c>
      <c r="Y363" s="30"/>
    </row>
    <row r="364" spans="1:25" ht="12.75">
      <c r="A364" s="80">
        <v>258</v>
      </c>
      <c r="B364" s="89" t="s">
        <v>27</v>
      </c>
      <c r="C364" s="80">
        <v>1961</v>
      </c>
      <c r="D364" s="80"/>
      <c r="E364" s="80" t="s">
        <v>70</v>
      </c>
      <c r="F364" s="80" t="s">
        <v>59</v>
      </c>
      <c r="G364" s="80">
        <v>2</v>
      </c>
      <c r="H364" s="77">
        <v>689.6</v>
      </c>
      <c r="I364" s="77">
        <v>642.6</v>
      </c>
      <c r="J364" s="77">
        <v>642.6</v>
      </c>
      <c r="K364" s="2">
        <v>23</v>
      </c>
      <c r="L364" s="77">
        <v>1263273.45</v>
      </c>
      <c r="M364" s="77">
        <v>35547.339999999997</v>
      </c>
      <c r="N364" s="77">
        <v>13467.03</v>
      </c>
      <c r="O364" s="77">
        <v>7098.24</v>
      </c>
      <c r="P364" s="77">
        <v>1207160.8400000001</v>
      </c>
      <c r="Q364" s="77">
        <f t="shared" si="85"/>
        <v>1965.8783846872082</v>
      </c>
      <c r="R364" s="77">
        <v>3948</v>
      </c>
      <c r="S364" s="42" t="s">
        <v>449</v>
      </c>
      <c r="T364" s="41"/>
      <c r="U364" s="31">
        <f t="shared" si="80"/>
        <v>1982.1216153127918</v>
      </c>
      <c r="V364" s="32">
        <f t="shared" si="77"/>
        <v>22.336941588525999</v>
      </c>
      <c r="W364" s="32">
        <f t="shared" si="77"/>
        <v>58.960215688829457</v>
      </c>
      <c r="X364" s="32">
        <f t="shared" si="77"/>
        <v>111.86129028577207</v>
      </c>
    </row>
    <row r="365" spans="1:25" ht="12.75">
      <c r="A365" s="80">
        <v>259</v>
      </c>
      <c r="B365" s="89" t="s">
        <v>28</v>
      </c>
      <c r="C365" s="80" t="s">
        <v>83</v>
      </c>
      <c r="D365" s="80"/>
      <c r="E365" s="80" t="s">
        <v>73</v>
      </c>
      <c r="F365" s="80" t="s">
        <v>59</v>
      </c>
      <c r="G365" s="80" t="s">
        <v>59</v>
      </c>
      <c r="H365" s="77">
        <v>695.4</v>
      </c>
      <c r="I365" s="77">
        <v>646.1</v>
      </c>
      <c r="J365" s="77">
        <v>646.1</v>
      </c>
      <c r="K365" s="2">
        <v>29</v>
      </c>
      <c r="L365" s="77">
        <v>1276476.6199999999</v>
      </c>
      <c r="M365" s="77">
        <v>35923.67</v>
      </c>
      <c r="N365" s="77">
        <v>13609.6</v>
      </c>
      <c r="O365" s="77">
        <v>7173.39</v>
      </c>
      <c r="P365" s="77">
        <v>1219769.96</v>
      </c>
      <c r="Q365" s="77">
        <f t="shared" si="85"/>
        <v>1975.6641696331835</v>
      </c>
      <c r="R365" s="77">
        <v>3948</v>
      </c>
      <c r="S365" s="42" t="s">
        <v>449</v>
      </c>
      <c r="T365" s="41"/>
      <c r="U365" s="31">
        <f t="shared" si="80"/>
        <v>1972.3358303668165</v>
      </c>
      <c r="V365" s="32">
        <f t="shared" si="77"/>
        <v>22.336941588525999</v>
      </c>
      <c r="W365" s="32">
        <f t="shared" si="77"/>
        <v>58.960215688829457</v>
      </c>
      <c r="X365" s="32">
        <f t="shared" si="77"/>
        <v>111.86129028577207</v>
      </c>
    </row>
    <row r="366" spans="1:25" ht="23.25" customHeight="1">
      <c r="A366" s="114" t="s">
        <v>166</v>
      </c>
      <c r="B366" s="115"/>
      <c r="C366" s="80" t="s">
        <v>127</v>
      </c>
      <c r="D366" s="80" t="s">
        <v>127</v>
      </c>
      <c r="E366" s="80" t="s">
        <v>127</v>
      </c>
      <c r="F366" s="80" t="s">
        <v>127</v>
      </c>
      <c r="G366" s="80" t="s">
        <v>127</v>
      </c>
      <c r="H366" s="77">
        <f t="shared" ref="H366:P366" si="86">SUM(H356:H365)</f>
        <v>6214.8</v>
      </c>
      <c r="I366" s="77">
        <f t="shared" si="86"/>
        <v>5593.4600000000009</v>
      </c>
      <c r="J366" s="77">
        <f t="shared" si="86"/>
        <v>5041.6600000000008</v>
      </c>
      <c r="K366" s="34">
        <f t="shared" si="86"/>
        <v>194</v>
      </c>
      <c r="L366" s="77">
        <f>SUM(L356:L365)</f>
        <v>17031229.199999999</v>
      </c>
      <c r="M366" s="77">
        <f t="shared" si="86"/>
        <v>696996.64</v>
      </c>
      <c r="N366" s="77">
        <f t="shared" si="86"/>
        <v>264055.55</v>
      </c>
      <c r="O366" s="77">
        <f t="shared" si="86"/>
        <v>139179.25</v>
      </c>
      <c r="P366" s="77">
        <f t="shared" si="86"/>
        <v>15930997.760000002</v>
      </c>
      <c r="Q366" s="77">
        <f t="shared" si="85"/>
        <v>3044.8468747430029</v>
      </c>
      <c r="R366" s="80"/>
      <c r="S366" s="42"/>
      <c r="T366" s="41"/>
      <c r="U366" s="31">
        <f t="shared" si="80"/>
        <v>-3044.8468747430029</v>
      </c>
      <c r="V366" s="32">
        <f t="shared" si="77"/>
        <v>22.336941588525999</v>
      </c>
      <c r="W366" s="32">
        <f t="shared" si="77"/>
        <v>58.960215688829457</v>
      </c>
      <c r="X366" s="32">
        <f t="shared" si="77"/>
        <v>111.86129028577207</v>
      </c>
    </row>
    <row r="367" spans="1:25" ht="10.5" customHeight="1">
      <c r="L367" s="45"/>
      <c r="U367" s="31"/>
    </row>
    <row r="368" spans="1:25" ht="10.5" customHeight="1">
      <c r="L368" s="75"/>
      <c r="U368" s="31"/>
    </row>
    <row r="369" spans="2:21" ht="10.5" customHeight="1">
      <c r="B369" s="61"/>
      <c r="L369" s="45"/>
      <c r="U369" s="31"/>
    </row>
    <row r="370" spans="2:21" ht="11.25" customHeight="1">
      <c r="B370" s="118"/>
      <c r="C370" s="119"/>
      <c r="D370" s="119"/>
      <c r="L370" s="45"/>
      <c r="U370" s="31"/>
    </row>
    <row r="371" spans="2:21" ht="15.75" customHeight="1">
      <c r="D371" s="117"/>
      <c r="E371" s="117"/>
      <c r="F371" s="117"/>
      <c r="G371" s="117"/>
      <c r="H371" s="117"/>
    </row>
  </sheetData>
  <autoFilter ref="A15:Y366">
    <filterColumn colId="1"/>
    <filterColumn colId="18"/>
    <filterColumn colId="19"/>
  </autoFilter>
  <mergeCells count="119">
    <mergeCell ref="D371:H371"/>
    <mergeCell ref="A331:B331"/>
    <mergeCell ref="A332:S332"/>
    <mergeCell ref="A335:B335"/>
    <mergeCell ref="A336:S336"/>
    <mergeCell ref="A341:B341"/>
    <mergeCell ref="A342:S342"/>
    <mergeCell ref="A354:B354"/>
    <mergeCell ref="A355:S355"/>
    <mergeCell ref="A366:B366"/>
    <mergeCell ref="A345:B345"/>
    <mergeCell ref="A346:S346"/>
    <mergeCell ref="A350:B350"/>
    <mergeCell ref="A351:S351"/>
    <mergeCell ref="B370:D370"/>
    <mergeCell ref="A312:S312"/>
    <mergeCell ref="A314:B314"/>
    <mergeCell ref="A315:S315"/>
    <mergeCell ref="A320:B320"/>
    <mergeCell ref="A321:S321"/>
    <mergeCell ref="A324:B324"/>
    <mergeCell ref="A325:S325"/>
    <mergeCell ref="A328:B328"/>
    <mergeCell ref="A329:S329"/>
    <mergeCell ref="A297:B297"/>
    <mergeCell ref="A298:S298"/>
    <mergeCell ref="A301:B301"/>
    <mergeCell ref="A302:S302"/>
    <mergeCell ref="A304:B304"/>
    <mergeCell ref="A305:S305"/>
    <mergeCell ref="A311:B311"/>
    <mergeCell ref="A309:S309"/>
    <mergeCell ref="A308:B308"/>
    <mergeCell ref="A292:S292"/>
    <mergeCell ref="A277:S277"/>
    <mergeCell ref="A279:B279"/>
    <mergeCell ref="A280:S280"/>
    <mergeCell ref="A282:B282"/>
    <mergeCell ref="A289:S289"/>
    <mergeCell ref="A291:B291"/>
    <mergeCell ref="A294:B294"/>
    <mergeCell ref="A295:S295"/>
    <mergeCell ref="A263:B263"/>
    <mergeCell ref="A264:S264"/>
    <mergeCell ref="A266:B266"/>
    <mergeCell ref="A267:S267"/>
    <mergeCell ref="A272:B272"/>
    <mergeCell ref="A273:S273"/>
    <mergeCell ref="A276:B276"/>
    <mergeCell ref="A283:S283"/>
    <mergeCell ref="A288:B288"/>
    <mergeCell ref="A242:S242"/>
    <mergeCell ref="A245:B245"/>
    <mergeCell ref="A246:S246"/>
    <mergeCell ref="A249:B249"/>
    <mergeCell ref="A250:S250"/>
    <mergeCell ref="A252:B252"/>
    <mergeCell ref="A253:S253"/>
    <mergeCell ref="A256:B256"/>
    <mergeCell ref="A257:S257"/>
    <mergeCell ref="A228:B228"/>
    <mergeCell ref="A229:S229"/>
    <mergeCell ref="A231:B231"/>
    <mergeCell ref="A232:S232"/>
    <mergeCell ref="A234:B234"/>
    <mergeCell ref="A235:S235"/>
    <mergeCell ref="A238:B238"/>
    <mergeCell ref="A239:S239"/>
    <mergeCell ref="A241:B241"/>
    <mergeCell ref="A166:S166"/>
    <mergeCell ref="A170:B170"/>
    <mergeCell ref="A171:S171"/>
    <mergeCell ref="A179:B179"/>
    <mergeCell ref="A213:S213"/>
    <mergeCell ref="A215:B215"/>
    <mergeCell ref="A216:S216"/>
    <mergeCell ref="A219:B219"/>
    <mergeCell ref="A220:S220"/>
    <mergeCell ref="A202:S202"/>
    <mergeCell ref="A205:B205"/>
    <mergeCell ref="A209:S209"/>
    <mergeCell ref="A212:B212"/>
    <mergeCell ref="A206:S206"/>
    <mergeCell ref="A208:B208"/>
    <mergeCell ref="A180:S180"/>
    <mergeCell ref="A187:B187"/>
    <mergeCell ref="A188:S188"/>
    <mergeCell ref="A201:B201"/>
    <mergeCell ref="A11:S11"/>
    <mergeCell ref="A137:B137"/>
    <mergeCell ref="A138:S138"/>
    <mergeCell ref="A144:B144"/>
    <mergeCell ref="H5:H7"/>
    <mergeCell ref="G5:G8"/>
    <mergeCell ref="C5:D5"/>
    <mergeCell ref="A160:S160"/>
    <mergeCell ref="A165:B165"/>
    <mergeCell ref="A10:B10"/>
    <mergeCell ref="A145:S145"/>
    <mergeCell ref="A159:B159"/>
    <mergeCell ref="I1:R1"/>
    <mergeCell ref="M6:P6"/>
    <mergeCell ref="L5:P5"/>
    <mergeCell ref="L6:L7"/>
    <mergeCell ref="A4:S4"/>
    <mergeCell ref="B5:B8"/>
    <mergeCell ref="S5:S8"/>
    <mergeCell ref="Q5:Q7"/>
    <mergeCell ref="E5:E8"/>
    <mergeCell ref="C6:C8"/>
    <mergeCell ref="M3:S3"/>
    <mergeCell ref="K5:K7"/>
    <mergeCell ref="R5:R7"/>
    <mergeCell ref="I5:J5"/>
    <mergeCell ref="J6:J7"/>
    <mergeCell ref="I6:I7"/>
    <mergeCell ref="F5:F8"/>
    <mergeCell ref="A5:A8"/>
    <mergeCell ref="D6:D8"/>
  </mergeCells>
  <phoneticPr fontId="2" type="noConversion"/>
  <pageMargins left="0.51181102362204722" right="0.19685039370078741" top="1.3779527559055118" bottom="0.35433070866141736" header="1.1023622047244095" footer="0.19685039370078741"/>
  <pageSetup paperSize="9" scale="95" orientation="landscape" r:id="rId1"/>
  <headerFooter alignWithMargins="0">
    <oddFooter>&amp;C&amp;"Arial Narrow,обычный"&amp;6&amp;P</oddFooter>
  </headerFooter>
</worksheet>
</file>

<file path=xl/worksheets/sheet2.xml><?xml version="1.0" encoding="utf-8"?>
<worksheet xmlns="http://schemas.openxmlformats.org/spreadsheetml/2006/main" xmlns:r="http://schemas.openxmlformats.org/officeDocument/2006/relationships">
  <sheetPr codeName="Лист3">
    <pageSetUpPr fitToPage="1"/>
  </sheetPr>
  <dimension ref="A1:Z365"/>
  <sheetViews>
    <sheetView view="pageBreakPreview" topLeftCell="A3" zoomScale="130" zoomScaleNormal="110" zoomScaleSheetLayoutView="130" workbookViewId="0">
      <selection activeCell="H16" sqref="H16"/>
    </sheetView>
  </sheetViews>
  <sheetFormatPr defaultRowHeight="12.75"/>
  <cols>
    <col min="1" max="1" width="3.83203125" style="5" customWidth="1"/>
    <col min="2" max="2" width="37.83203125" style="5" customWidth="1"/>
    <col min="3" max="3" width="10" style="21" customWidth="1"/>
    <col min="4" max="4" width="10" style="47" customWidth="1"/>
    <col min="5" max="5" width="3.33203125" style="47" customWidth="1"/>
    <col min="6" max="6" width="5.1640625" style="47" customWidth="1"/>
    <col min="7" max="7" width="8.33203125" style="48" customWidth="1"/>
    <col min="8" max="8" width="10.83203125" style="47" customWidth="1"/>
    <col min="9" max="9" width="5.5" style="47" customWidth="1"/>
    <col min="10" max="10" width="8.6640625" style="47" customWidth="1"/>
    <col min="11" max="11" width="6.1640625" style="47" customWidth="1"/>
    <col min="12" max="12" width="8.83203125" style="47" customWidth="1"/>
    <col min="13" max="13" width="3.33203125" style="47" customWidth="1"/>
    <col min="14" max="14" width="3.5" style="47" customWidth="1"/>
    <col min="15" max="15" width="6.1640625" style="47" customWidth="1"/>
    <col min="16" max="16" width="9.6640625" style="47" customWidth="1"/>
    <col min="17" max="17" width="8.5" style="47" customWidth="1"/>
    <col min="18" max="18" width="4.83203125" style="47" customWidth="1"/>
    <col min="19" max="19" width="6.6640625" style="23" customWidth="1"/>
    <col min="20" max="20" width="9" style="23" customWidth="1"/>
    <col min="21" max="21" width="7.33203125" style="23" customWidth="1"/>
    <col min="22" max="22" width="14.83203125" style="23" hidden="1" customWidth="1"/>
    <col min="23" max="23" width="6" style="21" hidden="1" customWidth="1"/>
    <col min="24" max="24" width="11.6640625" style="26" hidden="1" customWidth="1"/>
    <col min="25" max="25" width="19" style="23" customWidth="1"/>
    <col min="26" max="26" width="26.83203125" style="23" customWidth="1"/>
    <col min="27" max="16384" width="9.33203125" style="23"/>
  </cols>
  <sheetData>
    <row r="1" spans="1:26" ht="11.25" hidden="1" customHeight="1">
      <c r="I1" s="121" t="s">
        <v>125</v>
      </c>
      <c r="J1" s="121"/>
      <c r="K1" s="121"/>
      <c r="L1" s="121"/>
      <c r="M1" s="121"/>
      <c r="N1" s="121"/>
      <c r="O1" s="121"/>
      <c r="P1" s="121"/>
      <c r="Q1" s="121"/>
      <c r="R1" s="121"/>
      <c r="W1" s="23"/>
    </row>
    <row r="2" spans="1:26" ht="6" hidden="1" customHeight="1">
      <c r="H2" s="49"/>
      <c r="I2" s="50"/>
      <c r="J2" s="50"/>
      <c r="K2" s="50"/>
      <c r="L2" s="50"/>
      <c r="M2" s="50"/>
      <c r="N2" s="50"/>
      <c r="O2" s="50"/>
      <c r="P2" s="50"/>
      <c r="Q2" s="50"/>
      <c r="R2" s="50"/>
      <c r="W2" s="7"/>
    </row>
    <row r="3" spans="1:26" ht="53.25" customHeight="1">
      <c r="B3" s="61"/>
      <c r="J3" s="104" t="s">
        <v>515</v>
      </c>
      <c r="K3" s="104"/>
      <c r="L3" s="104"/>
      <c r="M3" s="104"/>
      <c r="N3" s="104"/>
      <c r="O3" s="104"/>
      <c r="P3" s="104"/>
      <c r="Q3" s="104"/>
      <c r="R3" s="104"/>
      <c r="W3" s="23"/>
    </row>
    <row r="4" spans="1:26" ht="24.75" customHeight="1">
      <c r="A4" s="6"/>
      <c r="B4" s="122" t="s">
        <v>35</v>
      </c>
      <c r="C4" s="122"/>
      <c r="D4" s="122"/>
      <c r="E4" s="122"/>
      <c r="F4" s="122"/>
      <c r="G4" s="122"/>
      <c r="H4" s="122"/>
      <c r="I4" s="122"/>
      <c r="J4" s="122"/>
      <c r="K4" s="122"/>
      <c r="L4" s="122"/>
      <c r="M4" s="122"/>
      <c r="N4" s="122"/>
      <c r="O4" s="122"/>
      <c r="P4" s="122"/>
      <c r="Q4" s="51"/>
      <c r="R4" s="52"/>
      <c r="W4" s="23"/>
    </row>
    <row r="5" spans="1:26" ht="21" customHeight="1">
      <c r="A5" s="101" t="s">
        <v>38</v>
      </c>
      <c r="B5" s="101" t="s">
        <v>39</v>
      </c>
      <c r="C5" s="98" t="s">
        <v>85</v>
      </c>
      <c r="D5" s="120" t="s">
        <v>86</v>
      </c>
      <c r="E5" s="120"/>
      <c r="F5" s="120"/>
      <c r="G5" s="120"/>
      <c r="H5" s="120"/>
      <c r="I5" s="120"/>
      <c r="J5" s="120"/>
      <c r="K5" s="120"/>
      <c r="L5" s="120"/>
      <c r="M5" s="120"/>
      <c r="N5" s="120"/>
      <c r="O5" s="120" t="s">
        <v>87</v>
      </c>
      <c r="P5" s="120"/>
      <c r="Q5" s="120"/>
      <c r="R5" s="120"/>
      <c r="V5" s="120" t="s">
        <v>507</v>
      </c>
      <c r="W5" s="106" t="s">
        <v>506</v>
      </c>
    </row>
    <row r="6" spans="1:26" ht="66" customHeight="1">
      <c r="A6" s="101"/>
      <c r="B6" s="101"/>
      <c r="C6" s="98"/>
      <c r="D6" s="88" t="s">
        <v>320</v>
      </c>
      <c r="E6" s="120" t="s">
        <v>88</v>
      </c>
      <c r="F6" s="120"/>
      <c r="G6" s="120" t="s">
        <v>89</v>
      </c>
      <c r="H6" s="120"/>
      <c r="I6" s="120" t="s">
        <v>90</v>
      </c>
      <c r="J6" s="120"/>
      <c r="K6" s="120" t="s">
        <v>91</v>
      </c>
      <c r="L6" s="120"/>
      <c r="M6" s="120" t="s">
        <v>416</v>
      </c>
      <c r="N6" s="120"/>
      <c r="O6" s="60" t="s">
        <v>417</v>
      </c>
      <c r="P6" s="60" t="s">
        <v>442</v>
      </c>
      <c r="Q6" s="88" t="s">
        <v>443</v>
      </c>
      <c r="R6" s="88" t="s">
        <v>444</v>
      </c>
      <c r="V6" s="120"/>
      <c r="W6" s="107"/>
      <c r="Y6" s="24"/>
    </row>
    <row r="7" spans="1:26" ht="15.75" customHeight="1">
      <c r="A7" s="101"/>
      <c r="B7" s="101"/>
      <c r="C7" s="77" t="s">
        <v>56</v>
      </c>
      <c r="D7" s="88" t="s">
        <v>56</v>
      </c>
      <c r="E7" s="88" t="s">
        <v>92</v>
      </c>
      <c r="F7" s="88" t="s">
        <v>56</v>
      </c>
      <c r="G7" s="35" t="s">
        <v>93</v>
      </c>
      <c r="H7" s="88" t="s">
        <v>56</v>
      </c>
      <c r="I7" s="88" t="s">
        <v>93</v>
      </c>
      <c r="J7" s="88" t="s">
        <v>56</v>
      </c>
      <c r="K7" s="88" t="s">
        <v>93</v>
      </c>
      <c r="L7" s="88" t="s">
        <v>56</v>
      </c>
      <c r="M7" s="53" t="s">
        <v>94</v>
      </c>
      <c r="N7" s="88" t="s">
        <v>56</v>
      </c>
      <c r="O7" s="88" t="s">
        <v>56</v>
      </c>
      <c r="P7" s="88" t="s">
        <v>56</v>
      </c>
      <c r="Q7" s="88" t="s">
        <v>56</v>
      </c>
      <c r="R7" s="88" t="s">
        <v>56</v>
      </c>
      <c r="V7" s="24"/>
      <c r="W7" s="108"/>
    </row>
    <row r="8" spans="1:26" ht="15.75" customHeight="1">
      <c r="A8" s="80">
        <v>1</v>
      </c>
      <c r="B8" s="80">
        <v>2</v>
      </c>
      <c r="C8" s="80">
        <v>3</v>
      </c>
      <c r="D8" s="80">
        <v>4</v>
      </c>
      <c r="E8" s="80">
        <v>5</v>
      </c>
      <c r="F8" s="80">
        <v>6</v>
      </c>
      <c r="G8" s="80">
        <v>7</v>
      </c>
      <c r="H8" s="80">
        <v>8</v>
      </c>
      <c r="I8" s="80">
        <v>9</v>
      </c>
      <c r="J8" s="80">
        <v>10</v>
      </c>
      <c r="K8" s="80">
        <v>11</v>
      </c>
      <c r="L8" s="80">
        <v>12</v>
      </c>
      <c r="M8" s="80">
        <v>13</v>
      </c>
      <c r="N8" s="80">
        <v>14</v>
      </c>
      <c r="O8" s="80">
        <v>15</v>
      </c>
      <c r="P8" s="80">
        <v>16</v>
      </c>
      <c r="Q8" s="80">
        <v>17</v>
      </c>
      <c r="R8" s="80">
        <v>18</v>
      </c>
      <c r="V8" s="24"/>
      <c r="W8" s="81"/>
    </row>
    <row r="9" spans="1:26" ht="19.5" customHeight="1">
      <c r="A9" s="114" t="s">
        <v>503</v>
      </c>
      <c r="B9" s="115"/>
      <c r="C9" s="77">
        <f>C11+C135+C142+C157+C163+C168+C177+C185+C199+C203+C206+C210+C213+C217+C226+C229+C232+C236+C239+C243+C247+C250+C254+C261+C264+C270+C274+C277+C280+C286+C289+C292+C295+C299+C302+C306+C309+C312+C318+C322+C326+C329+C333+C339+C343+C348+C352</f>
        <v>583971458.28000033</v>
      </c>
      <c r="D9" s="77">
        <f t="shared" ref="D9:I9" si="0">D11+D135+D142+D157+D163+D168+D177+D185+D199+D203+D206+D210+D213+D217+D226+D229+D232+D236+D239+D243+D247+D250+D254+D261+D264+D270+D274+D277+D280+D286+D289+D292+D295+D299+D302+D306+D309+D312+D318+D322+D326+D329+D333+D339+D343+D348+D352</f>
        <v>63372528.520000003</v>
      </c>
      <c r="E9" s="77">
        <f t="shared" si="0"/>
        <v>0</v>
      </c>
      <c r="F9" s="77">
        <f t="shared" si="0"/>
        <v>0</v>
      </c>
      <c r="G9" s="77">
        <f t="shared" si="0"/>
        <v>178559.62</v>
      </c>
      <c r="H9" s="77">
        <f>H11+H135+H142+H157+H163+H168+H177+H185+H199+H203+H206+H210+H213+H217+H226+H229+H232+H236+H239+H243+H247+H250+H254+H261+H264+H270+H274+H277+H280+H286+H289+H292+H295+H299+H302+H306+H309+H312+H318+H322+H326+H329+H333+H339+H343+H348+H352</f>
        <v>507258545.1400001</v>
      </c>
      <c r="I9" s="77">
        <f t="shared" si="0"/>
        <v>12.88</v>
      </c>
      <c r="J9" s="77">
        <f t="shared" ref="J9:R9" si="1">J11+J135+J142+J157+J163+J168+J177+J185+J199+J203+J206+J210+J213+J217+J226+J229+J232+J236+J239+J243+J247+J250+J254+J261+J264+J270+J274+J277+J280+J286+J289+J292+J295+J299+J302+J306+J309+J312+J318+J322+J326+J329+J333+J339+J343+J348+J352</f>
        <v>172581.94</v>
      </c>
      <c r="K9" s="77">
        <f t="shared" si="1"/>
        <v>3869.48</v>
      </c>
      <c r="L9" s="77">
        <f t="shared" si="1"/>
        <v>8032237.2400000002</v>
      </c>
      <c r="M9" s="77">
        <f t="shared" si="1"/>
        <v>0</v>
      </c>
      <c r="N9" s="77">
        <f t="shared" si="1"/>
        <v>0</v>
      </c>
      <c r="O9" s="77">
        <f t="shared" si="1"/>
        <v>0</v>
      </c>
      <c r="P9" s="77">
        <f t="shared" si="1"/>
        <v>2716698.98</v>
      </c>
      <c r="Q9" s="77">
        <f>Q11+Q135+Q142+Q157+Q163+Q168+Q177+Q185+Q199+Q203+Q206+Q210+Q213+Q217+Q226+Q229+Q232+Q236+Q239+Q243+Q247+Q250+Q254+Q261+Q264+Q270+Q274+Q277+Q280+Q286+Q289+Q292+Q295+Q299+Q302+Q306+Q309+Q312+Q318+Q322+Q326+Q329+Q333+Q339+Q343+Q348+Q352</f>
        <v>2418866.4600000004</v>
      </c>
      <c r="R9" s="77">
        <f t="shared" si="1"/>
        <v>0</v>
      </c>
      <c r="S9" s="25"/>
      <c r="T9" s="25"/>
      <c r="U9" s="25"/>
      <c r="V9" s="25"/>
      <c r="W9" s="77" t="s">
        <v>57</v>
      </c>
      <c r="X9" s="27"/>
      <c r="Y9" s="24"/>
      <c r="Z9" s="24"/>
    </row>
    <row r="10" spans="1:26" ht="13.5" customHeight="1">
      <c r="A10" s="111" t="s">
        <v>466</v>
      </c>
      <c r="B10" s="112"/>
      <c r="C10" s="112"/>
      <c r="D10" s="112"/>
      <c r="E10" s="112"/>
      <c r="F10" s="112"/>
      <c r="G10" s="112"/>
      <c r="H10" s="112"/>
      <c r="I10" s="112"/>
      <c r="J10" s="112"/>
      <c r="K10" s="112"/>
      <c r="L10" s="112"/>
      <c r="M10" s="112"/>
      <c r="N10" s="112"/>
      <c r="O10" s="112"/>
      <c r="P10" s="112"/>
      <c r="Q10" s="112"/>
      <c r="R10" s="113"/>
      <c r="W10" s="77"/>
    </row>
    <row r="11" spans="1:26" ht="21" customHeight="1">
      <c r="A11" s="114" t="s">
        <v>128</v>
      </c>
      <c r="B11" s="115"/>
      <c r="C11" s="77">
        <f>SUM(C12:C133)</f>
        <v>340807718.22000015</v>
      </c>
      <c r="D11" s="77">
        <f>SUM(D12:D133)</f>
        <v>53950935.420000002</v>
      </c>
      <c r="E11" s="77">
        <f t="shared" ref="E11:R11" si="2">SUM(E12:E133)</f>
        <v>0</v>
      </c>
      <c r="F11" s="77">
        <f t="shared" si="2"/>
        <v>0</v>
      </c>
      <c r="G11" s="77">
        <f>SUM(G12:G133)</f>
        <v>97681.26</v>
      </c>
      <c r="H11" s="77">
        <f>SUM(H12:H133)</f>
        <v>285043046.89000005</v>
      </c>
      <c r="I11" s="77">
        <f t="shared" si="2"/>
        <v>0</v>
      </c>
      <c r="J11" s="77">
        <f t="shared" si="2"/>
        <v>0</v>
      </c>
      <c r="K11" s="77">
        <f t="shared" si="2"/>
        <v>0</v>
      </c>
      <c r="L11" s="77">
        <f t="shared" si="2"/>
        <v>0</v>
      </c>
      <c r="M11" s="77">
        <f t="shared" si="2"/>
        <v>0</v>
      </c>
      <c r="N11" s="77">
        <f t="shared" si="2"/>
        <v>0</v>
      </c>
      <c r="O11" s="77">
        <f t="shared" si="2"/>
        <v>0</v>
      </c>
      <c r="P11" s="77">
        <f t="shared" si="2"/>
        <v>0</v>
      </c>
      <c r="Q11" s="77">
        <f>SUM(Q12:Q133)</f>
        <v>1813735.9100000001</v>
      </c>
      <c r="R11" s="77">
        <f t="shared" si="2"/>
        <v>0</v>
      </c>
      <c r="V11" s="24"/>
      <c r="W11" s="23"/>
      <c r="Z11" s="24"/>
    </row>
    <row r="12" spans="1:26">
      <c r="A12" s="80">
        <v>1</v>
      </c>
      <c r="B12" s="89" t="s">
        <v>178</v>
      </c>
      <c r="C12" s="77">
        <f>'Приложение 1'!L15</f>
        <v>4414092.58</v>
      </c>
      <c r="D12" s="77">
        <v>0</v>
      </c>
      <c r="E12" s="77">
        <v>0</v>
      </c>
      <c r="F12" s="77">
        <v>0</v>
      </c>
      <c r="G12" s="77">
        <v>1396</v>
      </c>
      <c r="H12" s="77">
        <f t="shared" ref="H12:H17" si="3">C12</f>
        <v>4414092.58</v>
      </c>
      <c r="I12" s="77">
        <v>0</v>
      </c>
      <c r="J12" s="77">
        <v>0</v>
      </c>
      <c r="K12" s="77">
        <v>0</v>
      </c>
      <c r="L12" s="77">
        <v>0</v>
      </c>
      <c r="M12" s="77">
        <v>0</v>
      </c>
      <c r="N12" s="77">
        <v>0</v>
      </c>
      <c r="O12" s="77">
        <v>0</v>
      </c>
      <c r="P12" s="77">
        <v>0</v>
      </c>
      <c r="Q12" s="77">
        <v>0</v>
      </c>
      <c r="R12" s="77">
        <v>0</v>
      </c>
      <c r="V12" s="77">
        <f>H12/G12</f>
        <v>3161.9574355300861</v>
      </c>
      <c r="W12" s="20">
        <f>'Приложение 1'!R15</f>
        <v>4503.95</v>
      </c>
      <c r="X12" s="27">
        <f>W12-V12</f>
        <v>1341.9925644699138</v>
      </c>
      <c r="Y12" s="24"/>
    </row>
    <row r="13" spans="1:26" ht="15" customHeight="1">
      <c r="A13" s="80">
        <v>2</v>
      </c>
      <c r="B13" s="89" t="s">
        <v>179</v>
      </c>
      <c r="C13" s="77">
        <f>'Приложение 1'!L16</f>
        <v>2201986.9500000002</v>
      </c>
      <c r="D13" s="77">
        <v>0</v>
      </c>
      <c r="E13" s="77">
        <v>0</v>
      </c>
      <c r="F13" s="77">
        <v>0</v>
      </c>
      <c r="G13" s="77">
        <v>1039.17</v>
      </c>
      <c r="H13" s="77">
        <f t="shared" si="3"/>
        <v>2201986.9500000002</v>
      </c>
      <c r="I13" s="77">
        <v>0</v>
      </c>
      <c r="J13" s="77">
        <v>0</v>
      </c>
      <c r="K13" s="77">
        <v>0</v>
      </c>
      <c r="L13" s="77">
        <v>0</v>
      </c>
      <c r="M13" s="77">
        <v>0</v>
      </c>
      <c r="N13" s="77">
        <v>0</v>
      </c>
      <c r="O13" s="77">
        <v>0</v>
      </c>
      <c r="P13" s="77">
        <v>0</v>
      </c>
      <c r="Q13" s="77">
        <v>0</v>
      </c>
      <c r="R13" s="77">
        <v>0</v>
      </c>
      <c r="V13" s="77">
        <f t="shared" ref="V13:V76" si="4">H13/G13</f>
        <v>2118.9862582638066</v>
      </c>
      <c r="W13" s="20">
        <f>'Приложение 1'!R16</f>
        <v>2322</v>
      </c>
      <c r="X13" s="27">
        <f>W13-V13</f>
        <v>203.01374173619342</v>
      </c>
    </row>
    <row r="14" spans="1:26" ht="12.75" customHeight="1">
      <c r="A14" s="80">
        <v>3</v>
      </c>
      <c r="B14" s="89" t="s">
        <v>180</v>
      </c>
      <c r="C14" s="77">
        <f>'Приложение 1'!L17</f>
        <v>3160545.15</v>
      </c>
      <c r="D14" s="77">
        <v>0</v>
      </c>
      <c r="E14" s="77">
        <v>0</v>
      </c>
      <c r="F14" s="77">
        <v>0</v>
      </c>
      <c r="G14" s="77">
        <v>986.36</v>
      </c>
      <c r="H14" s="77">
        <f t="shared" si="3"/>
        <v>3160545.15</v>
      </c>
      <c r="I14" s="77">
        <v>0</v>
      </c>
      <c r="J14" s="77">
        <v>0</v>
      </c>
      <c r="K14" s="77">
        <v>0</v>
      </c>
      <c r="L14" s="77">
        <v>0</v>
      </c>
      <c r="M14" s="77">
        <v>0</v>
      </c>
      <c r="N14" s="77">
        <v>0</v>
      </c>
      <c r="O14" s="77">
        <v>0</v>
      </c>
      <c r="P14" s="77">
        <v>0</v>
      </c>
      <c r="Q14" s="77">
        <v>0</v>
      </c>
      <c r="R14" s="77">
        <v>0</v>
      </c>
      <c r="V14" s="77">
        <f t="shared" si="4"/>
        <v>3204.2511354880571</v>
      </c>
      <c r="W14" s="20">
        <f>'Приложение 1'!R17</f>
        <v>3948</v>
      </c>
      <c r="X14" s="27">
        <f>W14-V14</f>
        <v>743.74886451194288</v>
      </c>
    </row>
    <row r="15" spans="1:26" ht="12.75" customHeight="1">
      <c r="A15" s="80">
        <v>4</v>
      </c>
      <c r="B15" s="89" t="s">
        <v>182</v>
      </c>
      <c r="C15" s="77">
        <f>'Приложение 1'!L18</f>
        <v>4264563.17</v>
      </c>
      <c r="D15" s="77">
        <v>0</v>
      </c>
      <c r="E15" s="77">
        <v>0</v>
      </c>
      <c r="F15" s="77">
        <v>0</v>
      </c>
      <c r="G15" s="77">
        <v>1434</v>
      </c>
      <c r="H15" s="77">
        <f t="shared" si="3"/>
        <v>4264563.17</v>
      </c>
      <c r="I15" s="77">
        <v>0</v>
      </c>
      <c r="J15" s="77">
        <v>0</v>
      </c>
      <c r="K15" s="77">
        <v>0</v>
      </c>
      <c r="L15" s="77">
        <v>0</v>
      </c>
      <c r="M15" s="77">
        <v>0</v>
      </c>
      <c r="N15" s="77">
        <v>0</v>
      </c>
      <c r="O15" s="77">
        <v>0</v>
      </c>
      <c r="P15" s="77">
        <v>0</v>
      </c>
      <c r="Q15" s="77">
        <v>0</v>
      </c>
      <c r="R15" s="77">
        <v>0</v>
      </c>
      <c r="V15" s="77">
        <f t="shared" si="4"/>
        <v>2973.8934239888422</v>
      </c>
      <c r="W15" s="20">
        <f>'Приложение 1'!R18</f>
        <v>3948</v>
      </c>
      <c r="X15" s="27">
        <f>W15-V15</f>
        <v>974.10657601115781</v>
      </c>
    </row>
    <row r="16" spans="1:26" ht="15.75" customHeight="1">
      <c r="A16" s="80">
        <v>5</v>
      </c>
      <c r="B16" s="89" t="s">
        <v>183</v>
      </c>
      <c r="C16" s="77">
        <f>'Приложение 1'!L19</f>
        <v>3165442.98</v>
      </c>
      <c r="D16" s="77">
        <v>0</v>
      </c>
      <c r="E16" s="77">
        <v>0</v>
      </c>
      <c r="F16" s="77">
        <v>0</v>
      </c>
      <c r="G16" s="77">
        <v>1179</v>
      </c>
      <c r="H16" s="77">
        <f t="shared" si="3"/>
        <v>3165442.98</v>
      </c>
      <c r="I16" s="77">
        <v>0</v>
      </c>
      <c r="J16" s="77">
        <v>0</v>
      </c>
      <c r="K16" s="77">
        <v>0</v>
      </c>
      <c r="L16" s="77">
        <v>0</v>
      </c>
      <c r="M16" s="77">
        <v>0</v>
      </c>
      <c r="N16" s="77">
        <v>0</v>
      </c>
      <c r="O16" s="77">
        <v>0</v>
      </c>
      <c r="P16" s="77">
        <v>0</v>
      </c>
      <c r="Q16" s="77">
        <v>0</v>
      </c>
      <c r="R16" s="77">
        <v>0</v>
      </c>
      <c r="V16" s="77">
        <f t="shared" si="4"/>
        <v>2684.8540966921119</v>
      </c>
      <c r="W16" s="20">
        <f>'Приложение 1'!R19</f>
        <v>3948</v>
      </c>
      <c r="X16" s="27">
        <f t="shared" ref="X16:X76" si="5">W16-V16</f>
        <v>1263.1459033078881</v>
      </c>
    </row>
    <row r="17" spans="1:24" ht="15" customHeight="1">
      <c r="A17" s="80">
        <v>6</v>
      </c>
      <c r="B17" s="89" t="s">
        <v>184</v>
      </c>
      <c r="C17" s="77">
        <f>'Приложение 1'!L20</f>
        <v>2989539.01</v>
      </c>
      <c r="D17" s="77">
        <v>0</v>
      </c>
      <c r="E17" s="77">
        <v>0</v>
      </c>
      <c r="F17" s="77">
        <v>0</v>
      </c>
      <c r="G17" s="77">
        <v>937</v>
      </c>
      <c r="H17" s="77">
        <f t="shared" si="3"/>
        <v>2989539.01</v>
      </c>
      <c r="I17" s="77">
        <v>0</v>
      </c>
      <c r="J17" s="77">
        <v>0</v>
      </c>
      <c r="K17" s="77">
        <v>0</v>
      </c>
      <c r="L17" s="77">
        <v>0</v>
      </c>
      <c r="M17" s="77">
        <v>0</v>
      </c>
      <c r="N17" s="77">
        <v>0</v>
      </c>
      <c r="O17" s="77">
        <v>0</v>
      </c>
      <c r="P17" s="77">
        <v>0</v>
      </c>
      <c r="Q17" s="77">
        <v>0</v>
      </c>
      <c r="R17" s="77">
        <v>0</v>
      </c>
      <c r="V17" s="77">
        <f t="shared" si="4"/>
        <v>3190.543233724653</v>
      </c>
      <c r="W17" s="20">
        <f>'Приложение 1'!R20</f>
        <v>3948</v>
      </c>
      <c r="X17" s="27">
        <f t="shared" si="5"/>
        <v>757.45676627534704</v>
      </c>
    </row>
    <row r="18" spans="1:24" ht="13.5" customHeight="1">
      <c r="A18" s="80">
        <v>7</v>
      </c>
      <c r="B18" s="89" t="s">
        <v>185</v>
      </c>
      <c r="C18" s="77">
        <f>'Приложение 1'!L21</f>
        <v>2677536</v>
      </c>
      <c r="D18" s="77">
        <v>0</v>
      </c>
      <c r="E18" s="77">
        <v>0</v>
      </c>
      <c r="F18" s="77">
        <v>0</v>
      </c>
      <c r="G18" s="77">
        <v>1005.7</v>
      </c>
      <c r="H18" s="77">
        <f t="shared" ref="H18:H37" si="6">C18</f>
        <v>2677536</v>
      </c>
      <c r="I18" s="77">
        <v>0</v>
      </c>
      <c r="J18" s="77">
        <v>0</v>
      </c>
      <c r="K18" s="77">
        <v>0</v>
      </c>
      <c r="L18" s="77">
        <v>0</v>
      </c>
      <c r="M18" s="77">
        <v>0</v>
      </c>
      <c r="N18" s="77">
        <v>0</v>
      </c>
      <c r="O18" s="77">
        <v>0</v>
      </c>
      <c r="P18" s="77">
        <v>0</v>
      </c>
      <c r="Q18" s="77">
        <v>0</v>
      </c>
      <c r="R18" s="77">
        <v>0</v>
      </c>
      <c r="V18" s="77">
        <f t="shared" si="4"/>
        <v>2662.3605448941034</v>
      </c>
      <c r="W18" s="20">
        <f>'Приложение 1'!R21</f>
        <v>4180</v>
      </c>
      <c r="X18" s="27">
        <f t="shared" si="5"/>
        <v>1517.6394551058966</v>
      </c>
    </row>
    <row r="19" spans="1:24" ht="14.25" customHeight="1">
      <c r="A19" s="80">
        <v>8</v>
      </c>
      <c r="B19" s="89" t="s">
        <v>186</v>
      </c>
      <c r="C19" s="77">
        <f>'Приложение 1'!L22</f>
        <v>3367547.59</v>
      </c>
      <c r="D19" s="77">
        <v>0</v>
      </c>
      <c r="E19" s="77">
        <v>0</v>
      </c>
      <c r="F19" s="77">
        <v>0</v>
      </c>
      <c r="G19" s="77">
        <v>1043</v>
      </c>
      <c r="H19" s="77">
        <f t="shared" si="6"/>
        <v>3367547.59</v>
      </c>
      <c r="I19" s="77">
        <v>0</v>
      </c>
      <c r="J19" s="77">
        <v>0</v>
      </c>
      <c r="K19" s="77">
        <v>0</v>
      </c>
      <c r="L19" s="77">
        <v>0</v>
      </c>
      <c r="M19" s="77">
        <v>0</v>
      </c>
      <c r="N19" s="77">
        <v>0</v>
      </c>
      <c r="O19" s="77">
        <v>0</v>
      </c>
      <c r="P19" s="77">
        <v>0</v>
      </c>
      <c r="Q19" s="77">
        <v>0</v>
      </c>
      <c r="R19" s="77">
        <v>0</v>
      </c>
      <c r="V19" s="77">
        <f t="shared" si="4"/>
        <v>3228.7129338446784</v>
      </c>
      <c r="W19" s="20">
        <f>'Приложение 1'!R22</f>
        <v>3948</v>
      </c>
      <c r="X19" s="27">
        <f t="shared" si="5"/>
        <v>719.28706615532155</v>
      </c>
    </row>
    <row r="20" spans="1:24" ht="12.75" customHeight="1">
      <c r="A20" s="80">
        <v>9</v>
      </c>
      <c r="B20" s="89" t="s">
        <v>187</v>
      </c>
      <c r="C20" s="77">
        <f>'Приложение 1'!L23</f>
        <v>1653844.18</v>
      </c>
      <c r="D20" s="77">
        <v>0</v>
      </c>
      <c r="E20" s="77">
        <v>0</v>
      </c>
      <c r="F20" s="77">
        <v>0</v>
      </c>
      <c r="G20" s="77">
        <v>582</v>
      </c>
      <c r="H20" s="77">
        <f t="shared" si="6"/>
        <v>1653844.18</v>
      </c>
      <c r="I20" s="77">
        <v>0</v>
      </c>
      <c r="J20" s="77">
        <v>0</v>
      </c>
      <c r="K20" s="77">
        <v>0</v>
      </c>
      <c r="L20" s="77">
        <v>0</v>
      </c>
      <c r="M20" s="77">
        <v>0</v>
      </c>
      <c r="N20" s="77">
        <v>0</v>
      </c>
      <c r="O20" s="77">
        <v>0</v>
      </c>
      <c r="P20" s="77">
        <v>0</v>
      </c>
      <c r="Q20" s="77">
        <v>0</v>
      </c>
      <c r="R20" s="77">
        <v>0</v>
      </c>
      <c r="V20" s="77">
        <f t="shared" si="4"/>
        <v>2841.6566666666668</v>
      </c>
      <c r="W20" s="20">
        <f>'Приложение 1'!R23</f>
        <v>3948</v>
      </c>
      <c r="X20" s="27">
        <f t="shared" si="5"/>
        <v>1106.3433333333332</v>
      </c>
    </row>
    <row r="21" spans="1:24" ht="12.75" customHeight="1">
      <c r="A21" s="80">
        <v>10</v>
      </c>
      <c r="B21" s="89" t="s">
        <v>470</v>
      </c>
      <c r="C21" s="77">
        <f>'Приложение 1'!L24</f>
        <v>6141005.8099999996</v>
      </c>
      <c r="D21" s="77">
        <v>0</v>
      </c>
      <c r="E21" s="77">
        <v>0</v>
      </c>
      <c r="F21" s="77">
        <v>0</v>
      </c>
      <c r="G21" s="77">
        <v>1750</v>
      </c>
      <c r="H21" s="77">
        <f>C21</f>
        <v>6141005.8099999996</v>
      </c>
      <c r="I21" s="77">
        <v>0</v>
      </c>
      <c r="J21" s="77">
        <v>0</v>
      </c>
      <c r="K21" s="77">
        <v>0</v>
      </c>
      <c r="L21" s="77">
        <v>0</v>
      </c>
      <c r="M21" s="77">
        <v>0</v>
      </c>
      <c r="N21" s="77">
        <v>0</v>
      </c>
      <c r="O21" s="77">
        <v>0</v>
      </c>
      <c r="P21" s="77">
        <v>0</v>
      </c>
      <c r="Q21" s="77">
        <v>0</v>
      </c>
      <c r="R21" s="77">
        <v>0</v>
      </c>
      <c r="V21" s="77">
        <f t="shared" si="4"/>
        <v>3509.1461771428567</v>
      </c>
      <c r="W21" s="20">
        <f>'Приложение 1'!R24</f>
        <v>4503.95</v>
      </c>
      <c r="X21" s="27">
        <f t="shared" si="5"/>
        <v>994.80382285714313</v>
      </c>
    </row>
    <row r="22" spans="1:24" ht="13.5" customHeight="1">
      <c r="A22" s="80">
        <v>11</v>
      </c>
      <c r="B22" s="89" t="s">
        <v>188</v>
      </c>
      <c r="C22" s="77">
        <f>'Приложение 1'!L25</f>
        <v>762994.74</v>
      </c>
      <c r="D22" s="77">
        <v>0</v>
      </c>
      <c r="E22" s="77">
        <v>0</v>
      </c>
      <c r="F22" s="77">
        <v>0</v>
      </c>
      <c r="G22" s="77">
        <v>270</v>
      </c>
      <c r="H22" s="77">
        <f t="shared" si="6"/>
        <v>762994.74</v>
      </c>
      <c r="I22" s="77">
        <v>0</v>
      </c>
      <c r="J22" s="77">
        <v>0</v>
      </c>
      <c r="K22" s="77">
        <v>0</v>
      </c>
      <c r="L22" s="77">
        <v>0</v>
      </c>
      <c r="M22" s="77">
        <v>0</v>
      </c>
      <c r="N22" s="77">
        <v>0</v>
      </c>
      <c r="O22" s="77">
        <v>0</v>
      </c>
      <c r="P22" s="77">
        <v>0</v>
      </c>
      <c r="Q22" s="77">
        <v>0</v>
      </c>
      <c r="R22" s="77">
        <v>0</v>
      </c>
      <c r="V22" s="77">
        <f t="shared" si="4"/>
        <v>2825.9064444444443</v>
      </c>
      <c r="W22" s="20">
        <f>'Приложение 1'!R25</f>
        <v>3948</v>
      </c>
      <c r="X22" s="27">
        <f t="shared" si="5"/>
        <v>1122.0935555555557</v>
      </c>
    </row>
    <row r="23" spans="1:24" ht="13.5" customHeight="1">
      <c r="A23" s="80">
        <v>12</v>
      </c>
      <c r="B23" s="89" t="s">
        <v>189</v>
      </c>
      <c r="C23" s="77">
        <f>'Приложение 1'!L26</f>
        <v>2829761.99</v>
      </c>
      <c r="D23" s="77">
        <v>0</v>
      </c>
      <c r="E23" s="77">
        <v>0</v>
      </c>
      <c r="F23" s="77">
        <v>0</v>
      </c>
      <c r="G23" s="77">
        <v>981</v>
      </c>
      <c r="H23" s="77">
        <f t="shared" si="6"/>
        <v>2829761.99</v>
      </c>
      <c r="I23" s="77">
        <v>0</v>
      </c>
      <c r="J23" s="77">
        <v>0</v>
      </c>
      <c r="K23" s="77">
        <v>0</v>
      </c>
      <c r="L23" s="77">
        <v>0</v>
      </c>
      <c r="M23" s="77">
        <v>0</v>
      </c>
      <c r="N23" s="77">
        <v>0</v>
      </c>
      <c r="O23" s="77">
        <v>0</v>
      </c>
      <c r="P23" s="77">
        <v>0</v>
      </c>
      <c r="Q23" s="77">
        <v>0</v>
      </c>
      <c r="R23" s="77">
        <v>0</v>
      </c>
      <c r="V23" s="77">
        <f t="shared" si="4"/>
        <v>2884.5687971457701</v>
      </c>
      <c r="W23" s="20">
        <f>'Приложение 1'!R26</f>
        <v>3948</v>
      </c>
      <c r="X23" s="27">
        <f t="shared" si="5"/>
        <v>1063.4312028542299</v>
      </c>
    </row>
    <row r="24" spans="1:24" ht="12.75" customHeight="1">
      <c r="A24" s="80">
        <v>13</v>
      </c>
      <c r="B24" s="89" t="s">
        <v>190</v>
      </c>
      <c r="C24" s="77">
        <f>'Приложение 1'!L27</f>
        <v>2153009</v>
      </c>
      <c r="D24" s="77">
        <v>0</v>
      </c>
      <c r="E24" s="77">
        <v>0</v>
      </c>
      <c r="F24" s="77">
        <v>0</v>
      </c>
      <c r="G24" s="77">
        <v>1169</v>
      </c>
      <c r="H24" s="77">
        <f t="shared" si="6"/>
        <v>2153009</v>
      </c>
      <c r="I24" s="77">
        <v>0</v>
      </c>
      <c r="J24" s="77">
        <v>0</v>
      </c>
      <c r="K24" s="77">
        <v>0</v>
      </c>
      <c r="L24" s="77">
        <v>0</v>
      </c>
      <c r="M24" s="77">
        <v>0</v>
      </c>
      <c r="N24" s="77">
        <v>0</v>
      </c>
      <c r="O24" s="77">
        <v>0</v>
      </c>
      <c r="P24" s="77">
        <v>0</v>
      </c>
      <c r="Q24" s="77">
        <v>0</v>
      </c>
      <c r="R24" s="77">
        <v>0</v>
      </c>
      <c r="V24" s="77">
        <f t="shared" si="4"/>
        <v>1841.7527801539777</v>
      </c>
      <c r="W24" s="20">
        <f>'Приложение 1'!R27</f>
        <v>4180</v>
      </c>
      <c r="X24" s="27">
        <f t="shared" si="5"/>
        <v>2338.2472198460223</v>
      </c>
    </row>
    <row r="25" spans="1:24" ht="14.25" customHeight="1">
      <c r="A25" s="80">
        <v>14</v>
      </c>
      <c r="B25" s="89" t="s">
        <v>191</v>
      </c>
      <c r="C25" s="77">
        <f>'Приложение 1'!L28</f>
        <v>3797459.5</v>
      </c>
      <c r="D25" s="77">
        <v>0</v>
      </c>
      <c r="E25" s="77">
        <v>0</v>
      </c>
      <c r="F25" s="77">
        <v>0</v>
      </c>
      <c r="G25" s="77">
        <v>1136</v>
      </c>
      <c r="H25" s="77">
        <f t="shared" si="6"/>
        <v>3797459.5</v>
      </c>
      <c r="I25" s="77">
        <v>0</v>
      </c>
      <c r="J25" s="77">
        <v>0</v>
      </c>
      <c r="K25" s="77">
        <v>0</v>
      </c>
      <c r="L25" s="77">
        <v>0</v>
      </c>
      <c r="M25" s="77">
        <v>0</v>
      </c>
      <c r="N25" s="77">
        <v>0</v>
      </c>
      <c r="O25" s="77">
        <v>0</v>
      </c>
      <c r="P25" s="77">
        <v>0</v>
      </c>
      <c r="Q25" s="77">
        <v>0</v>
      </c>
      <c r="R25" s="77">
        <v>0</v>
      </c>
      <c r="V25" s="77">
        <f t="shared" si="4"/>
        <v>3342.8340669014083</v>
      </c>
      <c r="W25" s="20">
        <f>'Приложение 1'!R28</f>
        <v>3948</v>
      </c>
      <c r="X25" s="27">
        <f t="shared" si="5"/>
        <v>605.16593309859172</v>
      </c>
    </row>
    <row r="26" spans="1:24" ht="13.5" customHeight="1">
      <c r="A26" s="80">
        <v>15</v>
      </c>
      <c r="B26" s="89" t="s">
        <v>192</v>
      </c>
      <c r="C26" s="77">
        <f>'Приложение 1'!L29</f>
        <v>4027819.1</v>
      </c>
      <c r="D26" s="77">
        <v>0</v>
      </c>
      <c r="E26" s="77">
        <v>0</v>
      </c>
      <c r="F26" s="77">
        <v>0</v>
      </c>
      <c r="G26" s="77">
        <v>1170</v>
      </c>
      <c r="H26" s="77">
        <f t="shared" si="6"/>
        <v>4027819.1</v>
      </c>
      <c r="I26" s="77">
        <v>0</v>
      </c>
      <c r="J26" s="77">
        <v>0</v>
      </c>
      <c r="K26" s="77">
        <v>0</v>
      </c>
      <c r="L26" s="77">
        <v>0</v>
      </c>
      <c r="M26" s="77">
        <v>0</v>
      </c>
      <c r="N26" s="77">
        <v>0</v>
      </c>
      <c r="O26" s="77">
        <v>0</v>
      </c>
      <c r="P26" s="77">
        <v>0</v>
      </c>
      <c r="Q26" s="77">
        <v>0</v>
      </c>
      <c r="R26" s="77">
        <v>0</v>
      </c>
      <c r="V26" s="77">
        <f t="shared" si="4"/>
        <v>3442.5804273504273</v>
      </c>
      <c r="W26" s="20">
        <f>'Приложение 1'!R29</f>
        <v>3948</v>
      </c>
      <c r="X26" s="27">
        <f t="shared" si="5"/>
        <v>505.41957264957273</v>
      </c>
    </row>
    <row r="27" spans="1:24" ht="12" customHeight="1">
      <c r="A27" s="80">
        <v>16</v>
      </c>
      <c r="B27" s="89" t="s">
        <v>194</v>
      </c>
      <c r="C27" s="77">
        <f>'Приложение 1'!L30</f>
        <v>1292386.48</v>
      </c>
      <c r="D27" s="77">
        <v>0</v>
      </c>
      <c r="E27" s="77">
        <v>0</v>
      </c>
      <c r="F27" s="77">
        <v>0</v>
      </c>
      <c r="G27" s="77">
        <v>457.8</v>
      </c>
      <c r="H27" s="77">
        <f t="shared" si="6"/>
        <v>1292386.48</v>
      </c>
      <c r="I27" s="77">
        <v>0</v>
      </c>
      <c r="J27" s="77">
        <v>0</v>
      </c>
      <c r="K27" s="77">
        <v>0</v>
      </c>
      <c r="L27" s="77">
        <v>0</v>
      </c>
      <c r="M27" s="77">
        <v>0</v>
      </c>
      <c r="N27" s="77">
        <v>0</v>
      </c>
      <c r="O27" s="77">
        <v>0</v>
      </c>
      <c r="P27" s="77">
        <v>0</v>
      </c>
      <c r="Q27" s="77">
        <v>0</v>
      </c>
      <c r="R27" s="77">
        <v>0</v>
      </c>
      <c r="V27" s="77">
        <f t="shared" si="4"/>
        <v>2823.0373088685014</v>
      </c>
      <c r="W27" s="20">
        <f>'Приложение 1'!R30</f>
        <v>3948</v>
      </c>
      <c r="X27" s="27">
        <f t="shared" si="5"/>
        <v>1124.9626911314986</v>
      </c>
    </row>
    <row r="28" spans="1:24" ht="12" customHeight="1">
      <c r="A28" s="80">
        <v>17</v>
      </c>
      <c r="B28" s="89" t="s">
        <v>195</v>
      </c>
      <c r="C28" s="77">
        <f>'Приложение 1'!L31</f>
        <v>3595143.39</v>
      </c>
      <c r="D28" s="77">
        <v>0</v>
      </c>
      <c r="E28" s="77">
        <v>0</v>
      </c>
      <c r="F28" s="77">
        <v>0</v>
      </c>
      <c r="G28" s="77">
        <v>1078</v>
      </c>
      <c r="H28" s="77">
        <f t="shared" si="6"/>
        <v>3595143.39</v>
      </c>
      <c r="I28" s="77">
        <v>0</v>
      </c>
      <c r="J28" s="77">
        <v>0</v>
      </c>
      <c r="K28" s="77">
        <v>0</v>
      </c>
      <c r="L28" s="77">
        <v>0</v>
      </c>
      <c r="M28" s="77">
        <v>0</v>
      </c>
      <c r="N28" s="77">
        <v>0</v>
      </c>
      <c r="O28" s="77">
        <v>0</v>
      </c>
      <c r="P28" s="77">
        <v>0</v>
      </c>
      <c r="Q28" s="77">
        <v>0</v>
      </c>
      <c r="R28" s="77">
        <v>0</v>
      </c>
      <c r="V28" s="77">
        <f t="shared" si="4"/>
        <v>3335.0124211502784</v>
      </c>
      <c r="W28" s="20">
        <f>'Приложение 1'!R31</f>
        <v>3948</v>
      </c>
      <c r="X28" s="27">
        <f t="shared" si="5"/>
        <v>612.98757884972156</v>
      </c>
    </row>
    <row r="29" spans="1:24" ht="12.75" customHeight="1">
      <c r="A29" s="80">
        <v>18</v>
      </c>
      <c r="B29" s="89" t="s">
        <v>196</v>
      </c>
      <c r="C29" s="77">
        <f>'Приложение 1'!L32</f>
        <v>3292790.08</v>
      </c>
      <c r="D29" s="77">
        <v>0</v>
      </c>
      <c r="E29" s="77">
        <v>0</v>
      </c>
      <c r="F29" s="77">
        <v>0</v>
      </c>
      <c r="G29" s="77">
        <v>1014.6</v>
      </c>
      <c r="H29" s="77">
        <f t="shared" si="6"/>
        <v>3292790.08</v>
      </c>
      <c r="I29" s="77">
        <v>0</v>
      </c>
      <c r="J29" s="77">
        <v>0</v>
      </c>
      <c r="K29" s="77">
        <v>0</v>
      </c>
      <c r="L29" s="77">
        <v>0</v>
      </c>
      <c r="M29" s="77">
        <v>0</v>
      </c>
      <c r="N29" s="77">
        <v>0</v>
      </c>
      <c r="O29" s="77">
        <v>0</v>
      </c>
      <c r="P29" s="77">
        <v>0</v>
      </c>
      <c r="Q29" s="77">
        <v>0</v>
      </c>
      <c r="R29" s="77">
        <v>0</v>
      </c>
      <c r="V29" s="77">
        <f t="shared" si="4"/>
        <v>3245.4071358170709</v>
      </c>
      <c r="W29" s="20">
        <f>'Приложение 1'!R32</f>
        <v>3948</v>
      </c>
      <c r="X29" s="27">
        <f t="shared" si="5"/>
        <v>702.59286418292913</v>
      </c>
    </row>
    <row r="30" spans="1:24" ht="13.5" customHeight="1">
      <c r="A30" s="80">
        <v>19</v>
      </c>
      <c r="B30" s="89" t="s">
        <v>197</v>
      </c>
      <c r="C30" s="77">
        <f>'Приложение 1'!L33</f>
        <v>1118330.28</v>
      </c>
      <c r="D30" s="77">
        <v>0</v>
      </c>
      <c r="E30" s="77">
        <v>0</v>
      </c>
      <c r="F30" s="77">
        <v>0</v>
      </c>
      <c r="G30" s="77">
        <v>440</v>
      </c>
      <c r="H30" s="77">
        <f t="shared" si="6"/>
        <v>1118330.28</v>
      </c>
      <c r="I30" s="77">
        <v>0</v>
      </c>
      <c r="J30" s="77">
        <v>0</v>
      </c>
      <c r="K30" s="77">
        <v>0</v>
      </c>
      <c r="L30" s="77">
        <v>0</v>
      </c>
      <c r="M30" s="77">
        <v>0</v>
      </c>
      <c r="N30" s="77">
        <v>0</v>
      </c>
      <c r="O30" s="77">
        <v>0</v>
      </c>
      <c r="P30" s="77">
        <v>0</v>
      </c>
      <c r="Q30" s="77">
        <v>0</v>
      </c>
      <c r="R30" s="77">
        <v>0</v>
      </c>
      <c r="V30" s="77">
        <f t="shared" si="4"/>
        <v>2541.6597272727272</v>
      </c>
      <c r="W30" s="20">
        <f>'Приложение 1'!R33</f>
        <v>3948</v>
      </c>
      <c r="X30" s="27">
        <f t="shared" si="5"/>
        <v>1406.3402727272728</v>
      </c>
    </row>
    <row r="31" spans="1:24" ht="13.5" customHeight="1">
      <c r="A31" s="80">
        <v>20</v>
      </c>
      <c r="B31" s="89" t="s">
        <v>198</v>
      </c>
      <c r="C31" s="77">
        <f>'Приложение 1'!L34</f>
        <v>1159739.82</v>
      </c>
      <c r="D31" s="77">
        <v>0</v>
      </c>
      <c r="E31" s="77">
        <v>0</v>
      </c>
      <c r="F31" s="77">
        <v>0</v>
      </c>
      <c r="G31" s="77">
        <v>440</v>
      </c>
      <c r="H31" s="77">
        <f t="shared" si="6"/>
        <v>1159739.82</v>
      </c>
      <c r="I31" s="77">
        <v>0</v>
      </c>
      <c r="J31" s="77">
        <v>0</v>
      </c>
      <c r="K31" s="77">
        <v>0</v>
      </c>
      <c r="L31" s="77">
        <v>0</v>
      </c>
      <c r="M31" s="77">
        <v>0</v>
      </c>
      <c r="N31" s="77">
        <v>0</v>
      </c>
      <c r="O31" s="77">
        <v>0</v>
      </c>
      <c r="P31" s="77">
        <v>0</v>
      </c>
      <c r="Q31" s="77">
        <v>0</v>
      </c>
      <c r="R31" s="77">
        <v>0</v>
      </c>
      <c r="V31" s="77">
        <f t="shared" si="4"/>
        <v>2635.7723181818183</v>
      </c>
      <c r="W31" s="20">
        <f>'Приложение 1'!R34</f>
        <v>3948</v>
      </c>
      <c r="X31" s="27">
        <f t="shared" si="5"/>
        <v>1312.2276818181817</v>
      </c>
    </row>
    <row r="32" spans="1:24" ht="12.75" customHeight="1">
      <c r="A32" s="80">
        <v>21</v>
      </c>
      <c r="B32" s="89" t="s">
        <v>199</v>
      </c>
      <c r="C32" s="77">
        <f>'Приложение 1'!L35</f>
        <v>3793630.49</v>
      </c>
      <c r="D32" s="77">
        <v>0</v>
      </c>
      <c r="E32" s="77">
        <v>0</v>
      </c>
      <c r="F32" s="77">
        <v>0</v>
      </c>
      <c r="G32" s="77">
        <v>1130</v>
      </c>
      <c r="H32" s="77">
        <f t="shared" si="6"/>
        <v>3793630.49</v>
      </c>
      <c r="I32" s="77">
        <v>0</v>
      </c>
      <c r="J32" s="77">
        <v>0</v>
      </c>
      <c r="K32" s="77">
        <v>0</v>
      </c>
      <c r="L32" s="77">
        <v>0</v>
      </c>
      <c r="M32" s="77">
        <v>0</v>
      </c>
      <c r="N32" s="77">
        <v>0</v>
      </c>
      <c r="O32" s="77">
        <v>0</v>
      </c>
      <c r="P32" s="77">
        <v>0</v>
      </c>
      <c r="Q32" s="77">
        <v>0</v>
      </c>
      <c r="R32" s="77">
        <v>0</v>
      </c>
      <c r="V32" s="77">
        <f t="shared" si="4"/>
        <v>3357.1951238938054</v>
      </c>
      <c r="W32" s="20">
        <f>'Приложение 1'!R35</f>
        <v>3948</v>
      </c>
      <c r="X32" s="27">
        <f t="shared" si="5"/>
        <v>590.80487610619457</v>
      </c>
    </row>
    <row r="33" spans="1:24" ht="12" customHeight="1">
      <c r="A33" s="80">
        <v>22</v>
      </c>
      <c r="B33" s="89" t="s">
        <v>200</v>
      </c>
      <c r="C33" s="77">
        <f>'Приложение 1'!L36</f>
        <v>3122569.79</v>
      </c>
      <c r="D33" s="77">
        <v>0</v>
      </c>
      <c r="E33" s="77">
        <v>0</v>
      </c>
      <c r="F33" s="77">
        <v>0</v>
      </c>
      <c r="G33" s="77">
        <v>1056.56</v>
      </c>
      <c r="H33" s="77">
        <f t="shared" si="6"/>
        <v>3122569.79</v>
      </c>
      <c r="I33" s="77">
        <v>0</v>
      </c>
      <c r="J33" s="77">
        <v>0</v>
      </c>
      <c r="K33" s="77">
        <v>0</v>
      </c>
      <c r="L33" s="77">
        <v>0</v>
      </c>
      <c r="M33" s="77">
        <v>0</v>
      </c>
      <c r="N33" s="77">
        <v>0</v>
      </c>
      <c r="O33" s="77">
        <v>0</v>
      </c>
      <c r="P33" s="77">
        <v>0</v>
      </c>
      <c r="Q33" s="77">
        <v>0</v>
      </c>
      <c r="R33" s="77">
        <v>0</v>
      </c>
      <c r="V33" s="77">
        <f t="shared" si="4"/>
        <v>2955.4117040205952</v>
      </c>
      <c r="W33" s="20">
        <f>'Приложение 1'!R36</f>
        <v>3948</v>
      </c>
      <c r="X33" s="27">
        <f t="shared" si="5"/>
        <v>992.58829597940485</v>
      </c>
    </row>
    <row r="34" spans="1:24" ht="12.75" customHeight="1">
      <c r="A34" s="80">
        <v>23</v>
      </c>
      <c r="B34" s="89" t="s">
        <v>201</v>
      </c>
      <c r="C34" s="77">
        <f>'Приложение 1'!L37</f>
        <v>3665631.69</v>
      </c>
      <c r="D34" s="77">
        <v>0</v>
      </c>
      <c r="E34" s="77">
        <v>0</v>
      </c>
      <c r="F34" s="77">
        <v>0</v>
      </c>
      <c r="G34" s="77">
        <v>1086.06</v>
      </c>
      <c r="H34" s="77">
        <f t="shared" si="6"/>
        <v>3665631.69</v>
      </c>
      <c r="I34" s="77">
        <v>0</v>
      </c>
      <c r="J34" s="77">
        <v>0</v>
      </c>
      <c r="K34" s="77">
        <v>0</v>
      </c>
      <c r="L34" s="77">
        <v>0</v>
      </c>
      <c r="M34" s="77">
        <v>0</v>
      </c>
      <c r="N34" s="77">
        <v>0</v>
      </c>
      <c r="O34" s="77">
        <v>0</v>
      </c>
      <c r="P34" s="77">
        <v>0</v>
      </c>
      <c r="Q34" s="77">
        <v>0</v>
      </c>
      <c r="R34" s="77">
        <v>0</v>
      </c>
      <c r="V34" s="77">
        <f t="shared" si="4"/>
        <v>3375.1649908844815</v>
      </c>
      <c r="W34" s="20">
        <f>'Приложение 1'!R37</f>
        <v>3948</v>
      </c>
      <c r="X34" s="27">
        <f t="shared" si="5"/>
        <v>572.83500911551846</v>
      </c>
    </row>
    <row r="35" spans="1:24" ht="13.5" customHeight="1">
      <c r="A35" s="80">
        <v>24</v>
      </c>
      <c r="B35" s="89" t="s">
        <v>202</v>
      </c>
      <c r="C35" s="77">
        <f>'Приложение 1'!L38</f>
        <v>2720033.53</v>
      </c>
      <c r="D35" s="77">
        <v>0</v>
      </c>
      <c r="E35" s="77">
        <v>0</v>
      </c>
      <c r="F35" s="77">
        <v>0</v>
      </c>
      <c r="G35" s="77">
        <v>890</v>
      </c>
      <c r="H35" s="77">
        <f t="shared" si="6"/>
        <v>2720033.53</v>
      </c>
      <c r="I35" s="77">
        <v>0</v>
      </c>
      <c r="J35" s="77">
        <v>0</v>
      </c>
      <c r="K35" s="77">
        <v>0</v>
      </c>
      <c r="L35" s="77">
        <v>0</v>
      </c>
      <c r="M35" s="77">
        <v>0</v>
      </c>
      <c r="N35" s="77">
        <v>0</v>
      </c>
      <c r="O35" s="77">
        <v>0</v>
      </c>
      <c r="P35" s="77">
        <v>0</v>
      </c>
      <c r="Q35" s="77">
        <v>0</v>
      </c>
      <c r="R35" s="77">
        <v>0</v>
      </c>
      <c r="V35" s="77">
        <f t="shared" si="4"/>
        <v>3056.217449438202</v>
      </c>
      <c r="W35" s="20">
        <f>'Приложение 1'!R38</f>
        <v>3948</v>
      </c>
      <c r="X35" s="27">
        <f t="shared" si="5"/>
        <v>891.78255056179796</v>
      </c>
    </row>
    <row r="36" spans="1:24" ht="13.5" customHeight="1">
      <c r="A36" s="80">
        <v>25</v>
      </c>
      <c r="B36" s="89" t="s">
        <v>203</v>
      </c>
      <c r="C36" s="77">
        <f>'Приложение 1'!L39</f>
        <v>2950375.02</v>
      </c>
      <c r="D36" s="77">
        <v>0</v>
      </c>
      <c r="E36" s="77">
        <v>0</v>
      </c>
      <c r="F36" s="77">
        <v>0</v>
      </c>
      <c r="G36" s="77">
        <v>951.43</v>
      </c>
      <c r="H36" s="77">
        <f t="shared" si="6"/>
        <v>2950375.02</v>
      </c>
      <c r="I36" s="77">
        <v>0</v>
      </c>
      <c r="J36" s="77">
        <v>0</v>
      </c>
      <c r="K36" s="77">
        <v>0</v>
      </c>
      <c r="L36" s="77">
        <v>0</v>
      </c>
      <c r="M36" s="77">
        <v>0</v>
      </c>
      <c r="N36" s="77">
        <v>0</v>
      </c>
      <c r="O36" s="77">
        <v>0</v>
      </c>
      <c r="P36" s="77">
        <v>0</v>
      </c>
      <c r="Q36" s="77">
        <v>0</v>
      </c>
      <c r="R36" s="77">
        <v>0</v>
      </c>
      <c r="V36" s="77">
        <f t="shared" si="4"/>
        <v>3100.9901096244603</v>
      </c>
      <c r="W36" s="20">
        <f>'Приложение 1'!R39</f>
        <v>4180</v>
      </c>
      <c r="X36" s="27">
        <f t="shared" si="5"/>
        <v>1079.0098903755397</v>
      </c>
    </row>
    <row r="37" spans="1:24" ht="15" customHeight="1">
      <c r="A37" s="80">
        <v>26</v>
      </c>
      <c r="B37" s="89" t="s">
        <v>204</v>
      </c>
      <c r="C37" s="77">
        <f>'Приложение 1'!L40</f>
        <v>2350257.04</v>
      </c>
      <c r="D37" s="77">
        <v>0</v>
      </c>
      <c r="E37" s="77">
        <v>0</v>
      </c>
      <c r="F37" s="77">
        <v>0</v>
      </c>
      <c r="G37" s="77">
        <v>960</v>
      </c>
      <c r="H37" s="77">
        <f t="shared" si="6"/>
        <v>2350257.04</v>
      </c>
      <c r="I37" s="77">
        <v>0</v>
      </c>
      <c r="J37" s="77">
        <v>0</v>
      </c>
      <c r="K37" s="77">
        <v>0</v>
      </c>
      <c r="L37" s="77">
        <v>0</v>
      </c>
      <c r="M37" s="77">
        <v>0</v>
      </c>
      <c r="N37" s="77">
        <v>0</v>
      </c>
      <c r="O37" s="77">
        <v>0</v>
      </c>
      <c r="P37" s="77">
        <v>0</v>
      </c>
      <c r="Q37" s="77">
        <v>0</v>
      </c>
      <c r="R37" s="77">
        <v>0</v>
      </c>
      <c r="V37" s="77">
        <f t="shared" si="4"/>
        <v>2448.1844166666665</v>
      </c>
      <c r="W37" s="20">
        <f>'Приложение 1'!R40</f>
        <v>4180</v>
      </c>
      <c r="X37" s="27">
        <f t="shared" si="5"/>
        <v>1731.8155833333335</v>
      </c>
    </row>
    <row r="38" spans="1:24" ht="14.25" customHeight="1">
      <c r="A38" s="80">
        <v>27</v>
      </c>
      <c r="B38" s="89" t="s">
        <v>205</v>
      </c>
      <c r="C38" s="77">
        <f>'Приложение 1'!L41</f>
        <v>1259852.01</v>
      </c>
      <c r="D38" s="77">
        <v>0</v>
      </c>
      <c r="E38" s="77">
        <v>0</v>
      </c>
      <c r="F38" s="77">
        <v>0</v>
      </c>
      <c r="G38" s="77">
        <v>479.43</v>
      </c>
      <c r="H38" s="77">
        <f>C38</f>
        <v>1259852.01</v>
      </c>
      <c r="I38" s="77">
        <v>0</v>
      </c>
      <c r="J38" s="77">
        <v>0</v>
      </c>
      <c r="K38" s="77">
        <v>0</v>
      </c>
      <c r="L38" s="77">
        <v>0</v>
      </c>
      <c r="M38" s="77">
        <v>0</v>
      </c>
      <c r="N38" s="77">
        <v>0</v>
      </c>
      <c r="O38" s="77">
        <v>0</v>
      </c>
      <c r="P38" s="77">
        <v>0</v>
      </c>
      <c r="Q38" s="77">
        <v>0</v>
      </c>
      <c r="R38" s="77">
        <v>0</v>
      </c>
      <c r="V38" s="77">
        <f t="shared" si="4"/>
        <v>2627.8122145047241</v>
      </c>
      <c r="W38" s="20">
        <f>'Приложение 1'!R41</f>
        <v>3948</v>
      </c>
      <c r="X38" s="27">
        <f t="shared" si="5"/>
        <v>1320.1877854952759</v>
      </c>
    </row>
    <row r="39" spans="1:24" ht="14.25" customHeight="1">
      <c r="A39" s="80">
        <v>28</v>
      </c>
      <c r="B39" s="89" t="s">
        <v>206</v>
      </c>
      <c r="C39" s="77">
        <f>'Приложение 1'!L42</f>
        <v>5493855.0899999999</v>
      </c>
      <c r="D39" s="77">
        <f>C39-Q39</f>
        <v>5046437.6499999994</v>
      </c>
      <c r="E39" s="77">
        <v>0</v>
      </c>
      <c r="F39" s="77">
        <v>0</v>
      </c>
      <c r="G39" s="77">
        <v>0</v>
      </c>
      <c r="H39" s="77">
        <v>0</v>
      </c>
      <c r="I39" s="77">
        <v>0</v>
      </c>
      <c r="J39" s="77">
        <v>0</v>
      </c>
      <c r="K39" s="77">
        <v>0</v>
      </c>
      <c r="L39" s="77">
        <v>0</v>
      </c>
      <c r="M39" s="77">
        <v>0</v>
      </c>
      <c r="N39" s="77">
        <v>0</v>
      </c>
      <c r="O39" s="77">
        <v>0</v>
      </c>
      <c r="P39" s="77">
        <v>0</v>
      </c>
      <c r="Q39" s="77">
        <v>447417.44</v>
      </c>
      <c r="R39" s="77">
        <v>0</v>
      </c>
      <c r="V39" s="77" t="e">
        <f t="shared" si="4"/>
        <v>#DIV/0!</v>
      </c>
      <c r="W39" s="20">
        <f>'Приложение 1'!R42</f>
        <v>2706</v>
      </c>
      <c r="X39" s="27" t="e">
        <f t="shared" si="5"/>
        <v>#DIV/0!</v>
      </c>
    </row>
    <row r="40" spans="1:24" ht="15" customHeight="1">
      <c r="A40" s="80">
        <v>29</v>
      </c>
      <c r="B40" s="89" t="s">
        <v>207</v>
      </c>
      <c r="C40" s="77">
        <f>'Приложение 1'!L43</f>
        <v>3056696.21</v>
      </c>
      <c r="D40" s="77">
        <v>0</v>
      </c>
      <c r="E40" s="77">
        <v>0</v>
      </c>
      <c r="F40" s="77">
        <v>0</v>
      </c>
      <c r="G40" s="77">
        <v>842.14</v>
      </c>
      <c r="H40" s="77">
        <f>C40</f>
        <v>3056696.21</v>
      </c>
      <c r="I40" s="77">
        <v>0</v>
      </c>
      <c r="J40" s="77">
        <v>0</v>
      </c>
      <c r="K40" s="77">
        <v>0</v>
      </c>
      <c r="L40" s="77">
        <v>0</v>
      </c>
      <c r="M40" s="77">
        <v>0</v>
      </c>
      <c r="N40" s="77">
        <v>0</v>
      </c>
      <c r="O40" s="77">
        <v>0</v>
      </c>
      <c r="P40" s="77">
        <v>0</v>
      </c>
      <c r="Q40" s="77">
        <v>0</v>
      </c>
      <c r="R40" s="77">
        <v>0</v>
      </c>
      <c r="V40" s="77">
        <f t="shared" si="4"/>
        <v>3629.6770251977105</v>
      </c>
      <c r="W40" s="20">
        <f>'Приложение 1'!R43</f>
        <v>3948</v>
      </c>
      <c r="X40" s="27">
        <f t="shared" si="5"/>
        <v>318.32297480228954</v>
      </c>
    </row>
    <row r="41" spans="1:24" ht="12.75" customHeight="1">
      <c r="A41" s="80">
        <v>30</v>
      </c>
      <c r="B41" s="89" t="s">
        <v>208</v>
      </c>
      <c r="C41" s="77">
        <f>'Приложение 1'!L44</f>
        <v>3498513</v>
      </c>
      <c r="D41" s="77">
        <v>0</v>
      </c>
      <c r="E41" s="77">
        <v>0</v>
      </c>
      <c r="F41" s="77">
        <v>0</v>
      </c>
      <c r="G41" s="77">
        <v>1035</v>
      </c>
      <c r="H41" s="77">
        <f>C41</f>
        <v>3498513</v>
      </c>
      <c r="I41" s="77">
        <v>0</v>
      </c>
      <c r="J41" s="77">
        <v>0</v>
      </c>
      <c r="K41" s="77">
        <v>0</v>
      </c>
      <c r="L41" s="77">
        <v>0</v>
      </c>
      <c r="M41" s="77">
        <v>0</v>
      </c>
      <c r="N41" s="77">
        <v>0</v>
      </c>
      <c r="O41" s="77">
        <v>0</v>
      </c>
      <c r="P41" s="77">
        <v>0</v>
      </c>
      <c r="Q41" s="77">
        <v>0</v>
      </c>
      <c r="R41" s="77">
        <v>0</v>
      </c>
      <c r="V41" s="77">
        <f t="shared" si="4"/>
        <v>3380.2057971014492</v>
      </c>
      <c r="W41" s="20">
        <f>'Приложение 1'!R44</f>
        <v>3948</v>
      </c>
      <c r="X41" s="27">
        <f t="shared" si="5"/>
        <v>567.79420289855079</v>
      </c>
    </row>
    <row r="42" spans="1:24" ht="12.75" customHeight="1">
      <c r="A42" s="80">
        <v>31</v>
      </c>
      <c r="B42" s="89" t="s">
        <v>209</v>
      </c>
      <c r="C42" s="77">
        <f>'Приложение 1'!L45</f>
        <v>2468323.04</v>
      </c>
      <c r="D42" s="77">
        <v>0</v>
      </c>
      <c r="E42" s="77">
        <v>0</v>
      </c>
      <c r="F42" s="77">
        <v>0</v>
      </c>
      <c r="G42" s="77">
        <v>1056</v>
      </c>
      <c r="H42" s="77">
        <f>C42</f>
        <v>2468323.04</v>
      </c>
      <c r="I42" s="77">
        <v>0</v>
      </c>
      <c r="J42" s="77">
        <v>0</v>
      </c>
      <c r="K42" s="77">
        <v>0</v>
      </c>
      <c r="L42" s="77">
        <v>0</v>
      </c>
      <c r="M42" s="77">
        <v>0</v>
      </c>
      <c r="N42" s="77">
        <v>0</v>
      </c>
      <c r="O42" s="77">
        <v>0</v>
      </c>
      <c r="P42" s="77">
        <v>0</v>
      </c>
      <c r="Q42" s="77">
        <v>0</v>
      </c>
      <c r="R42" s="77">
        <v>0</v>
      </c>
      <c r="V42" s="77">
        <f t="shared" si="4"/>
        <v>2337.4271212121212</v>
      </c>
      <c r="W42" s="20">
        <f>'Приложение 1'!R45</f>
        <v>4180</v>
      </c>
      <c r="X42" s="27">
        <f t="shared" si="5"/>
        <v>1842.5728787878788</v>
      </c>
    </row>
    <row r="43" spans="1:24" ht="15" customHeight="1">
      <c r="A43" s="80">
        <v>32</v>
      </c>
      <c r="B43" s="89" t="s">
        <v>210</v>
      </c>
      <c r="C43" s="77">
        <f>'Приложение 1'!L46</f>
        <v>1234544.17</v>
      </c>
      <c r="D43" s="77">
        <v>0</v>
      </c>
      <c r="E43" s="77">
        <v>0</v>
      </c>
      <c r="F43" s="77">
        <v>0</v>
      </c>
      <c r="G43" s="77">
        <v>387.1</v>
      </c>
      <c r="H43" s="77">
        <f t="shared" ref="H43:H52" si="7">C43</f>
        <v>1234544.17</v>
      </c>
      <c r="I43" s="77">
        <v>0</v>
      </c>
      <c r="J43" s="77">
        <v>0</v>
      </c>
      <c r="K43" s="77">
        <v>0</v>
      </c>
      <c r="L43" s="77">
        <v>0</v>
      </c>
      <c r="M43" s="77">
        <v>0</v>
      </c>
      <c r="N43" s="77">
        <v>0</v>
      </c>
      <c r="O43" s="77">
        <v>0</v>
      </c>
      <c r="P43" s="77">
        <v>0</v>
      </c>
      <c r="Q43" s="77">
        <v>0</v>
      </c>
      <c r="R43" s="77">
        <v>0</v>
      </c>
      <c r="V43" s="77">
        <f t="shared" si="4"/>
        <v>3189.2125290622575</v>
      </c>
      <c r="W43" s="20">
        <f>'Приложение 1'!R46</f>
        <v>3948</v>
      </c>
      <c r="X43" s="27">
        <f t="shared" si="5"/>
        <v>758.78747093774246</v>
      </c>
    </row>
    <row r="44" spans="1:24" ht="15" customHeight="1">
      <c r="A44" s="80">
        <v>33</v>
      </c>
      <c r="B44" s="89" t="s">
        <v>211</v>
      </c>
      <c r="C44" s="77">
        <f>'Приложение 1'!L47</f>
        <v>3981273.67</v>
      </c>
      <c r="D44" s="77">
        <v>0</v>
      </c>
      <c r="E44" s="77">
        <v>0</v>
      </c>
      <c r="F44" s="77">
        <v>0</v>
      </c>
      <c r="G44" s="77">
        <v>1441</v>
      </c>
      <c r="H44" s="77">
        <f t="shared" si="7"/>
        <v>3981273.67</v>
      </c>
      <c r="I44" s="77">
        <v>0</v>
      </c>
      <c r="J44" s="77">
        <v>0</v>
      </c>
      <c r="K44" s="77">
        <v>0</v>
      </c>
      <c r="L44" s="77">
        <v>0</v>
      </c>
      <c r="M44" s="77">
        <v>0</v>
      </c>
      <c r="N44" s="77">
        <v>0</v>
      </c>
      <c r="O44" s="77">
        <v>0</v>
      </c>
      <c r="P44" s="77">
        <v>0</v>
      </c>
      <c r="Q44" s="77">
        <v>0</v>
      </c>
      <c r="R44" s="77">
        <v>0</v>
      </c>
      <c r="V44" s="77">
        <f t="shared" si="4"/>
        <v>2762.8547328244276</v>
      </c>
      <c r="W44" s="20">
        <f>'Приложение 1'!R47</f>
        <v>4180</v>
      </c>
      <c r="X44" s="27">
        <f t="shared" si="5"/>
        <v>1417.1452671755724</v>
      </c>
    </row>
    <row r="45" spans="1:24" ht="19.5" customHeight="1">
      <c r="A45" s="80">
        <v>34</v>
      </c>
      <c r="B45" s="89" t="s">
        <v>212</v>
      </c>
      <c r="C45" s="77">
        <f>'Приложение 1'!L48</f>
        <v>1558016.07</v>
      </c>
      <c r="D45" s="77">
        <v>0</v>
      </c>
      <c r="E45" s="77">
        <v>0</v>
      </c>
      <c r="F45" s="77">
        <v>0</v>
      </c>
      <c r="G45" s="77">
        <v>456.7</v>
      </c>
      <c r="H45" s="77">
        <f t="shared" si="7"/>
        <v>1558016.07</v>
      </c>
      <c r="I45" s="77">
        <v>0</v>
      </c>
      <c r="J45" s="77">
        <v>0</v>
      </c>
      <c r="K45" s="77">
        <v>0</v>
      </c>
      <c r="L45" s="77">
        <v>0</v>
      </c>
      <c r="M45" s="77">
        <v>0</v>
      </c>
      <c r="N45" s="77">
        <v>0</v>
      </c>
      <c r="O45" s="77">
        <v>0</v>
      </c>
      <c r="P45" s="77">
        <v>0</v>
      </c>
      <c r="Q45" s="77">
        <v>0</v>
      </c>
      <c r="R45" s="77">
        <v>0</v>
      </c>
      <c r="V45" s="77">
        <f t="shared" si="4"/>
        <v>3411.4650098532957</v>
      </c>
      <c r="W45" s="20">
        <f>'Приложение 1'!R48</f>
        <v>3948</v>
      </c>
      <c r="X45" s="27">
        <f t="shared" si="5"/>
        <v>536.53499014670433</v>
      </c>
    </row>
    <row r="46" spans="1:24" ht="19.5" customHeight="1">
      <c r="A46" s="80">
        <v>35</v>
      </c>
      <c r="B46" s="89" t="s">
        <v>213</v>
      </c>
      <c r="C46" s="77">
        <f>'Приложение 1'!L49</f>
        <v>4588427</v>
      </c>
      <c r="D46" s="77">
        <v>0</v>
      </c>
      <c r="E46" s="77">
        <v>0</v>
      </c>
      <c r="F46" s="77">
        <v>0</v>
      </c>
      <c r="G46" s="77">
        <v>1386</v>
      </c>
      <c r="H46" s="77">
        <f t="shared" si="7"/>
        <v>4588427</v>
      </c>
      <c r="I46" s="77">
        <v>0</v>
      </c>
      <c r="J46" s="77">
        <v>0</v>
      </c>
      <c r="K46" s="77">
        <v>0</v>
      </c>
      <c r="L46" s="77">
        <v>0</v>
      </c>
      <c r="M46" s="77">
        <v>0</v>
      </c>
      <c r="N46" s="77">
        <v>0</v>
      </c>
      <c r="O46" s="77">
        <v>0</v>
      </c>
      <c r="P46" s="77">
        <v>0</v>
      </c>
      <c r="Q46" s="77">
        <v>0</v>
      </c>
      <c r="R46" s="77">
        <v>0</v>
      </c>
      <c r="V46" s="77">
        <f t="shared" si="4"/>
        <v>3310.5533910533909</v>
      </c>
      <c r="W46" s="20">
        <f>'Приложение 1'!R49</f>
        <v>3948</v>
      </c>
      <c r="X46" s="27">
        <f t="shared" si="5"/>
        <v>637.4466089466091</v>
      </c>
    </row>
    <row r="47" spans="1:24" ht="13.5" customHeight="1">
      <c r="A47" s="80">
        <v>36</v>
      </c>
      <c r="B47" s="89" t="s">
        <v>433</v>
      </c>
      <c r="C47" s="77">
        <f>'Приложение 1'!L50</f>
        <v>3592973</v>
      </c>
      <c r="D47" s="77">
        <v>0</v>
      </c>
      <c r="E47" s="77">
        <v>0</v>
      </c>
      <c r="F47" s="77">
        <v>0</v>
      </c>
      <c r="G47" s="77">
        <v>1389</v>
      </c>
      <c r="H47" s="77">
        <f t="shared" si="7"/>
        <v>3592973</v>
      </c>
      <c r="I47" s="77">
        <v>0</v>
      </c>
      <c r="J47" s="77">
        <v>0</v>
      </c>
      <c r="K47" s="77">
        <v>0</v>
      </c>
      <c r="L47" s="77">
        <v>0</v>
      </c>
      <c r="M47" s="77">
        <v>0</v>
      </c>
      <c r="N47" s="77">
        <v>0</v>
      </c>
      <c r="O47" s="77">
        <v>0</v>
      </c>
      <c r="P47" s="77">
        <v>0</v>
      </c>
      <c r="Q47" s="77">
        <v>0</v>
      </c>
      <c r="R47" s="77">
        <v>0</v>
      </c>
      <c r="V47" s="77">
        <f t="shared" si="4"/>
        <v>2586.7336213102953</v>
      </c>
      <c r="W47" s="20">
        <f>'Приложение 1'!R50</f>
        <v>4503.95</v>
      </c>
      <c r="X47" s="27">
        <f t="shared" si="5"/>
        <v>1917.2163786897045</v>
      </c>
    </row>
    <row r="48" spans="1:24" ht="13.5" customHeight="1">
      <c r="A48" s="80">
        <v>37</v>
      </c>
      <c r="B48" s="89" t="s">
        <v>214</v>
      </c>
      <c r="C48" s="77">
        <f>'Приложение 1'!L51</f>
        <v>2377343.7999999998</v>
      </c>
      <c r="D48" s="77">
        <v>0</v>
      </c>
      <c r="E48" s="77">
        <v>0</v>
      </c>
      <c r="F48" s="77">
        <v>0</v>
      </c>
      <c r="G48" s="77">
        <v>997</v>
      </c>
      <c r="H48" s="77">
        <f t="shared" si="7"/>
        <v>2377343.7999999998</v>
      </c>
      <c r="I48" s="77">
        <v>0</v>
      </c>
      <c r="J48" s="77">
        <v>0</v>
      </c>
      <c r="K48" s="77">
        <v>0</v>
      </c>
      <c r="L48" s="77">
        <v>0</v>
      </c>
      <c r="M48" s="77">
        <v>0</v>
      </c>
      <c r="N48" s="77">
        <v>0</v>
      </c>
      <c r="O48" s="77">
        <v>0</v>
      </c>
      <c r="P48" s="77">
        <v>0</v>
      </c>
      <c r="Q48" s="77">
        <v>0</v>
      </c>
      <c r="R48" s="77">
        <v>0</v>
      </c>
      <c r="V48" s="77">
        <f t="shared" si="4"/>
        <v>2384.4972918756266</v>
      </c>
      <c r="W48" s="20">
        <f>'Приложение 1'!R51</f>
        <v>4180</v>
      </c>
      <c r="X48" s="27">
        <f t="shared" si="5"/>
        <v>1795.5027081243734</v>
      </c>
    </row>
    <row r="49" spans="1:24" ht="12.75" customHeight="1">
      <c r="A49" s="80">
        <v>38</v>
      </c>
      <c r="B49" s="89" t="s">
        <v>215</v>
      </c>
      <c r="C49" s="77">
        <f>'Приложение 1'!L52</f>
        <v>1870094.55</v>
      </c>
      <c r="D49" s="77">
        <v>0</v>
      </c>
      <c r="E49" s="77">
        <v>0</v>
      </c>
      <c r="F49" s="77">
        <v>0</v>
      </c>
      <c r="G49" s="77">
        <v>540.84</v>
      </c>
      <c r="H49" s="77">
        <f t="shared" si="7"/>
        <v>1870094.55</v>
      </c>
      <c r="I49" s="77">
        <v>0</v>
      </c>
      <c r="J49" s="77">
        <v>0</v>
      </c>
      <c r="K49" s="77">
        <v>0</v>
      </c>
      <c r="L49" s="77">
        <v>0</v>
      </c>
      <c r="M49" s="77">
        <v>0</v>
      </c>
      <c r="N49" s="77">
        <v>0</v>
      </c>
      <c r="O49" s="77">
        <v>0</v>
      </c>
      <c r="P49" s="77">
        <v>0</v>
      </c>
      <c r="Q49" s="77">
        <v>0</v>
      </c>
      <c r="R49" s="77">
        <v>0</v>
      </c>
      <c r="V49" s="77">
        <f t="shared" si="4"/>
        <v>3457.7593188373639</v>
      </c>
      <c r="W49" s="20">
        <f>'Приложение 1'!R52</f>
        <v>3948</v>
      </c>
      <c r="X49" s="27">
        <f t="shared" si="5"/>
        <v>490.24068116263606</v>
      </c>
    </row>
    <row r="50" spans="1:24" ht="15" customHeight="1">
      <c r="A50" s="80">
        <v>39</v>
      </c>
      <c r="B50" s="89" t="s">
        <v>216</v>
      </c>
      <c r="C50" s="77">
        <f>'Приложение 1'!L53</f>
        <v>2776581.31</v>
      </c>
      <c r="D50" s="77">
        <v>0</v>
      </c>
      <c r="E50" s="77">
        <v>0</v>
      </c>
      <c r="F50" s="77">
        <v>0</v>
      </c>
      <c r="G50" s="77">
        <v>1067</v>
      </c>
      <c r="H50" s="77">
        <f t="shared" si="7"/>
        <v>2776581.31</v>
      </c>
      <c r="I50" s="77">
        <v>0</v>
      </c>
      <c r="J50" s="77">
        <v>0</v>
      </c>
      <c r="K50" s="77">
        <v>0</v>
      </c>
      <c r="L50" s="77">
        <v>0</v>
      </c>
      <c r="M50" s="77">
        <v>0</v>
      </c>
      <c r="N50" s="77">
        <v>0</v>
      </c>
      <c r="O50" s="77">
        <v>0</v>
      </c>
      <c r="P50" s="77">
        <v>0</v>
      </c>
      <c r="Q50" s="77">
        <v>0</v>
      </c>
      <c r="R50" s="77">
        <v>0</v>
      </c>
      <c r="V50" s="77">
        <f t="shared" si="4"/>
        <v>2602.2317806935334</v>
      </c>
      <c r="W50" s="20">
        <f>'Приложение 1'!R53</f>
        <v>3948</v>
      </c>
      <c r="X50" s="27">
        <f t="shared" si="5"/>
        <v>1345.7682193064666</v>
      </c>
    </row>
    <row r="51" spans="1:24" ht="12.75" customHeight="1">
      <c r="A51" s="80">
        <v>40</v>
      </c>
      <c r="B51" s="89" t="s">
        <v>217</v>
      </c>
      <c r="C51" s="77">
        <f>'Приложение 1'!L54</f>
        <v>3118799.19</v>
      </c>
      <c r="D51" s="77">
        <v>0</v>
      </c>
      <c r="E51" s="77">
        <v>0</v>
      </c>
      <c r="F51" s="77">
        <v>0</v>
      </c>
      <c r="G51" s="77">
        <v>1050.46</v>
      </c>
      <c r="H51" s="77">
        <f t="shared" si="7"/>
        <v>3118799.19</v>
      </c>
      <c r="I51" s="77">
        <v>0</v>
      </c>
      <c r="J51" s="77">
        <v>0</v>
      </c>
      <c r="K51" s="77">
        <v>0</v>
      </c>
      <c r="L51" s="77">
        <v>0</v>
      </c>
      <c r="M51" s="77">
        <v>0</v>
      </c>
      <c r="N51" s="77">
        <v>0</v>
      </c>
      <c r="O51" s="77">
        <v>0</v>
      </c>
      <c r="P51" s="77">
        <v>0</v>
      </c>
      <c r="Q51" s="77">
        <v>0</v>
      </c>
      <c r="R51" s="77">
        <v>0</v>
      </c>
      <c r="V51" s="77">
        <f t="shared" si="4"/>
        <v>2968.9842449974294</v>
      </c>
      <c r="W51" s="20">
        <f>'Приложение 1'!R54</f>
        <v>4180</v>
      </c>
      <c r="X51" s="27">
        <f t="shared" si="5"/>
        <v>1211.0157550025706</v>
      </c>
    </row>
    <row r="52" spans="1:24" ht="15" customHeight="1">
      <c r="A52" s="80">
        <v>41</v>
      </c>
      <c r="B52" s="89" t="s">
        <v>218</v>
      </c>
      <c r="C52" s="77">
        <f>'Приложение 1'!L55</f>
        <v>2280160.12</v>
      </c>
      <c r="D52" s="77">
        <v>0</v>
      </c>
      <c r="E52" s="77">
        <v>0</v>
      </c>
      <c r="F52" s="77">
        <v>0</v>
      </c>
      <c r="G52" s="77">
        <v>1043.21</v>
      </c>
      <c r="H52" s="77">
        <f t="shared" si="7"/>
        <v>2280160.12</v>
      </c>
      <c r="I52" s="77">
        <v>0</v>
      </c>
      <c r="J52" s="77">
        <v>0</v>
      </c>
      <c r="K52" s="77">
        <v>0</v>
      </c>
      <c r="L52" s="77">
        <v>0</v>
      </c>
      <c r="M52" s="77">
        <v>0</v>
      </c>
      <c r="N52" s="77">
        <v>0</v>
      </c>
      <c r="O52" s="77">
        <v>0</v>
      </c>
      <c r="P52" s="77">
        <v>0</v>
      </c>
      <c r="Q52" s="77">
        <v>0</v>
      </c>
      <c r="R52" s="77">
        <v>0</v>
      </c>
      <c r="V52" s="77">
        <f t="shared" si="4"/>
        <v>2185.7153593236262</v>
      </c>
      <c r="W52" s="20">
        <f>'Приложение 1'!R55</f>
        <v>2322</v>
      </c>
      <c r="X52" s="27">
        <f t="shared" si="5"/>
        <v>136.28464067637378</v>
      </c>
    </row>
    <row r="53" spans="1:24" ht="15" customHeight="1">
      <c r="A53" s="80">
        <v>42</v>
      </c>
      <c r="B53" s="89" t="s">
        <v>219</v>
      </c>
      <c r="C53" s="77">
        <f>'Приложение 1'!L56</f>
        <v>1504902.86</v>
      </c>
      <c r="D53" s="77">
        <f>C53-Q53</f>
        <v>1474082.07</v>
      </c>
      <c r="E53" s="77">
        <v>0</v>
      </c>
      <c r="F53" s="77">
        <v>0</v>
      </c>
      <c r="G53" s="77">
        <v>0</v>
      </c>
      <c r="H53" s="77">
        <v>0</v>
      </c>
      <c r="I53" s="77">
        <v>0</v>
      </c>
      <c r="J53" s="77">
        <v>0</v>
      </c>
      <c r="K53" s="77">
        <v>0</v>
      </c>
      <c r="L53" s="77">
        <v>0</v>
      </c>
      <c r="M53" s="77">
        <v>0</v>
      </c>
      <c r="N53" s="77">
        <v>0</v>
      </c>
      <c r="O53" s="77">
        <v>0</v>
      </c>
      <c r="P53" s="77">
        <v>0</v>
      </c>
      <c r="Q53" s="77">
        <f>ROUND(30820.79,2)</f>
        <v>30820.79</v>
      </c>
      <c r="R53" s="77">
        <v>0</v>
      </c>
      <c r="V53" s="77" t="e">
        <f t="shared" si="4"/>
        <v>#DIV/0!</v>
      </c>
      <c r="W53" s="20">
        <f>'Приложение 1'!R56</f>
        <v>2322</v>
      </c>
      <c r="X53" s="27" t="e">
        <f t="shared" si="5"/>
        <v>#DIV/0!</v>
      </c>
    </row>
    <row r="54" spans="1:24" ht="14.25" customHeight="1">
      <c r="A54" s="80">
        <v>43</v>
      </c>
      <c r="B54" s="89" t="s">
        <v>220</v>
      </c>
      <c r="C54" s="77">
        <f>'Приложение 1'!L57</f>
        <v>4376942.8099999996</v>
      </c>
      <c r="D54" s="77">
        <v>0</v>
      </c>
      <c r="E54" s="77">
        <v>0</v>
      </c>
      <c r="F54" s="77">
        <v>0</v>
      </c>
      <c r="G54" s="77">
        <v>1532.6</v>
      </c>
      <c r="H54" s="77">
        <f>C54</f>
        <v>4376942.8099999996</v>
      </c>
      <c r="I54" s="77">
        <v>0</v>
      </c>
      <c r="J54" s="77">
        <v>0</v>
      </c>
      <c r="K54" s="77">
        <v>0</v>
      </c>
      <c r="L54" s="77">
        <v>0</v>
      </c>
      <c r="M54" s="77">
        <v>0</v>
      </c>
      <c r="N54" s="77">
        <v>0</v>
      </c>
      <c r="O54" s="77">
        <v>0</v>
      </c>
      <c r="P54" s="77">
        <v>0</v>
      </c>
      <c r="Q54" s="77">
        <v>0</v>
      </c>
      <c r="R54" s="77">
        <v>0</v>
      </c>
      <c r="V54" s="77">
        <f t="shared" si="4"/>
        <v>2855.8937818086911</v>
      </c>
      <c r="W54" s="20">
        <f>'Приложение 1'!R57</f>
        <v>4180</v>
      </c>
      <c r="X54" s="27">
        <f t="shared" si="5"/>
        <v>1324.1062181913089</v>
      </c>
    </row>
    <row r="55" spans="1:24" ht="15" customHeight="1">
      <c r="A55" s="80">
        <v>44</v>
      </c>
      <c r="B55" s="89" t="s">
        <v>221</v>
      </c>
      <c r="C55" s="77">
        <f>'Приложение 1'!L58</f>
        <v>5505559.7199999997</v>
      </c>
      <c r="D55" s="77">
        <v>0</v>
      </c>
      <c r="E55" s="77">
        <v>0</v>
      </c>
      <c r="F55" s="77">
        <v>0</v>
      </c>
      <c r="G55" s="77">
        <v>2070</v>
      </c>
      <c r="H55" s="77">
        <f t="shared" ref="H55:H119" si="8">C55</f>
        <v>5505559.7199999997</v>
      </c>
      <c r="I55" s="77">
        <v>0</v>
      </c>
      <c r="J55" s="77">
        <v>0</v>
      </c>
      <c r="K55" s="77">
        <v>0</v>
      </c>
      <c r="L55" s="77">
        <v>0</v>
      </c>
      <c r="M55" s="77">
        <v>0</v>
      </c>
      <c r="N55" s="77">
        <v>0</v>
      </c>
      <c r="O55" s="77">
        <v>0</v>
      </c>
      <c r="P55" s="77">
        <v>0</v>
      </c>
      <c r="Q55" s="77">
        <v>0</v>
      </c>
      <c r="R55" s="77">
        <v>0</v>
      </c>
      <c r="V55" s="77">
        <f t="shared" si="4"/>
        <v>2659.6906859903379</v>
      </c>
      <c r="W55" s="20">
        <f>'Приложение 1'!R58</f>
        <v>3948</v>
      </c>
      <c r="X55" s="27">
        <f t="shared" si="5"/>
        <v>1288.3093140096621</v>
      </c>
    </row>
    <row r="56" spans="1:24" ht="16.5" customHeight="1">
      <c r="A56" s="80">
        <v>45</v>
      </c>
      <c r="B56" s="89" t="s">
        <v>222</v>
      </c>
      <c r="C56" s="77">
        <f>'Приложение 1'!L59</f>
        <v>2592827.75</v>
      </c>
      <c r="D56" s="77">
        <v>0</v>
      </c>
      <c r="E56" s="77">
        <v>0</v>
      </c>
      <c r="F56" s="77">
        <v>0</v>
      </c>
      <c r="G56" s="77">
        <v>684</v>
      </c>
      <c r="H56" s="77">
        <f t="shared" si="8"/>
        <v>2592827.75</v>
      </c>
      <c r="I56" s="77">
        <v>0</v>
      </c>
      <c r="J56" s="77">
        <v>0</v>
      </c>
      <c r="K56" s="77">
        <v>0</v>
      </c>
      <c r="L56" s="77">
        <v>0</v>
      </c>
      <c r="M56" s="77">
        <v>0</v>
      </c>
      <c r="N56" s="77">
        <v>0</v>
      </c>
      <c r="O56" s="77">
        <v>0</v>
      </c>
      <c r="P56" s="77">
        <v>0</v>
      </c>
      <c r="Q56" s="77">
        <v>0</v>
      </c>
      <c r="R56" s="77">
        <v>0</v>
      </c>
      <c r="V56" s="77">
        <f t="shared" si="4"/>
        <v>3790.6838450292398</v>
      </c>
      <c r="W56" s="20">
        <f>'Приложение 1'!R59</f>
        <v>3948</v>
      </c>
      <c r="X56" s="27">
        <f t="shared" si="5"/>
        <v>157.31615497076018</v>
      </c>
    </row>
    <row r="57" spans="1:24" ht="15.75" customHeight="1">
      <c r="A57" s="80">
        <v>46</v>
      </c>
      <c r="B57" s="89" t="s">
        <v>223</v>
      </c>
      <c r="C57" s="77">
        <f>'Приложение 1'!L60</f>
        <v>3483748.43</v>
      </c>
      <c r="D57" s="77">
        <v>0</v>
      </c>
      <c r="E57" s="77">
        <v>0</v>
      </c>
      <c r="F57" s="77">
        <v>0</v>
      </c>
      <c r="G57" s="77">
        <v>1150</v>
      </c>
      <c r="H57" s="77">
        <f t="shared" si="8"/>
        <v>3483748.43</v>
      </c>
      <c r="I57" s="77">
        <v>0</v>
      </c>
      <c r="J57" s="77">
        <v>0</v>
      </c>
      <c r="K57" s="77">
        <v>0</v>
      </c>
      <c r="L57" s="77">
        <v>0</v>
      </c>
      <c r="M57" s="77">
        <v>0</v>
      </c>
      <c r="N57" s="77">
        <v>0</v>
      </c>
      <c r="O57" s="77">
        <v>0</v>
      </c>
      <c r="P57" s="77">
        <v>0</v>
      </c>
      <c r="Q57" s="77">
        <v>0</v>
      </c>
      <c r="R57" s="77">
        <v>0</v>
      </c>
      <c r="V57" s="77">
        <f t="shared" si="4"/>
        <v>3029.3464608695654</v>
      </c>
      <c r="W57" s="20">
        <f>'Приложение 1'!R60</f>
        <v>3948</v>
      </c>
      <c r="X57" s="27">
        <f t="shared" si="5"/>
        <v>918.65353913043464</v>
      </c>
    </row>
    <row r="58" spans="1:24" ht="13.5" customHeight="1">
      <c r="A58" s="80">
        <v>47</v>
      </c>
      <c r="B58" s="89" t="s">
        <v>224</v>
      </c>
      <c r="C58" s="77">
        <f>'Приложение 1'!L61</f>
        <v>3913370.9</v>
      </c>
      <c r="D58" s="77">
        <v>0</v>
      </c>
      <c r="E58" s="77">
        <v>0</v>
      </c>
      <c r="F58" s="77">
        <v>0</v>
      </c>
      <c r="G58" s="77">
        <v>1574.6</v>
      </c>
      <c r="H58" s="77">
        <f t="shared" si="8"/>
        <v>3913370.9</v>
      </c>
      <c r="I58" s="77">
        <v>0</v>
      </c>
      <c r="J58" s="77">
        <v>0</v>
      </c>
      <c r="K58" s="77">
        <v>0</v>
      </c>
      <c r="L58" s="77">
        <v>0</v>
      </c>
      <c r="M58" s="77">
        <v>0</v>
      </c>
      <c r="N58" s="77">
        <v>0</v>
      </c>
      <c r="O58" s="77">
        <v>0</v>
      </c>
      <c r="P58" s="77">
        <v>0</v>
      </c>
      <c r="Q58" s="77">
        <v>0</v>
      </c>
      <c r="R58" s="77">
        <v>0</v>
      </c>
      <c r="V58" s="77">
        <f t="shared" si="4"/>
        <v>2485.3111266353362</v>
      </c>
      <c r="W58" s="20">
        <f>'Приложение 1'!R61</f>
        <v>4180</v>
      </c>
      <c r="X58" s="27">
        <f t="shared" si="5"/>
        <v>1694.6888733646638</v>
      </c>
    </row>
    <row r="59" spans="1:24" ht="15.75" customHeight="1">
      <c r="A59" s="80">
        <v>48</v>
      </c>
      <c r="B59" s="89" t="s">
        <v>225</v>
      </c>
      <c r="C59" s="77">
        <f>'Приложение 1'!L62</f>
        <v>1846705.57</v>
      </c>
      <c r="D59" s="77">
        <v>0</v>
      </c>
      <c r="E59" s="77">
        <v>0</v>
      </c>
      <c r="F59" s="77">
        <v>0</v>
      </c>
      <c r="G59" s="77">
        <v>554.04</v>
      </c>
      <c r="H59" s="77">
        <f t="shared" si="8"/>
        <v>1846705.57</v>
      </c>
      <c r="I59" s="77">
        <v>0</v>
      </c>
      <c r="J59" s="77">
        <v>0</v>
      </c>
      <c r="K59" s="77">
        <v>0</v>
      </c>
      <c r="L59" s="77">
        <v>0</v>
      </c>
      <c r="M59" s="77">
        <v>0</v>
      </c>
      <c r="N59" s="77">
        <v>0</v>
      </c>
      <c r="O59" s="77">
        <v>0</v>
      </c>
      <c r="P59" s="77">
        <v>0</v>
      </c>
      <c r="Q59" s="77">
        <v>0</v>
      </c>
      <c r="R59" s="77">
        <v>0</v>
      </c>
      <c r="V59" s="77">
        <f t="shared" si="4"/>
        <v>3333.1628943758578</v>
      </c>
      <c r="W59" s="20">
        <f>'Приложение 1'!R62</f>
        <v>3948</v>
      </c>
      <c r="X59" s="27">
        <f t="shared" si="5"/>
        <v>614.83710562414217</v>
      </c>
    </row>
    <row r="60" spans="1:24" ht="15.75" customHeight="1">
      <c r="A60" s="80">
        <v>49</v>
      </c>
      <c r="B60" s="89" t="s">
        <v>226</v>
      </c>
      <c r="C60" s="77">
        <f>'Приложение 1'!L63</f>
        <v>2826732.16</v>
      </c>
      <c r="D60" s="77">
        <v>0</v>
      </c>
      <c r="E60" s="77">
        <v>0</v>
      </c>
      <c r="F60" s="77">
        <v>0</v>
      </c>
      <c r="G60" s="77">
        <v>824.8</v>
      </c>
      <c r="H60" s="77">
        <f t="shared" si="8"/>
        <v>2826732.16</v>
      </c>
      <c r="I60" s="77">
        <v>0</v>
      </c>
      <c r="J60" s="77">
        <v>0</v>
      </c>
      <c r="K60" s="77">
        <v>0</v>
      </c>
      <c r="L60" s="77">
        <v>0</v>
      </c>
      <c r="M60" s="77">
        <v>0</v>
      </c>
      <c r="N60" s="77">
        <v>0</v>
      </c>
      <c r="O60" s="77">
        <v>0</v>
      </c>
      <c r="P60" s="77">
        <v>0</v>
      </c>
      <c r="Q60" s="77">
        <v>0</v>
      </c>
      <c r="R60" s="77">
        <v>0</v>
      </c>
      <c r="V60" s="77">
        <f t="shared" si="4"/>
        <v>3427.1728419010674</v>
      </c>
      <c r="W60" s="20">
        <f>'Приложение 1'!R63</f>
        <v>3948</v>
      </c>
      <c r="X60" s="27">
        <f t="shared" si="5"/>
        <v>520.82715809893261</v>
      </c>
    </row>
    <row r="61" spans="1:24" ht="14.25" customHeight="1">
      <c r="A61" s="80">
        <v>50</v>
      </c>
      <c r="B61" s="89" t="s">
        <v>227</v>
      </c>
      <c r="C61" s="77">
        <f>'Приложение 1'!L64</f>
        <v>2151599.79</v>
      </c>
      <c r="D61" s="77">
        <v>0</v>
      </c>
      <c r="E61" s="77">
        <v>0</v>
      </c>
      <c r="F61" s="77">
        <v>0</v>
      </c>
      <c r="G61" s="77">
        <v>1039</v>
      </c>
      <c r="H61" s="77">
        <f t="shared" si="8"/>
        <v>2151599.79</v>
      </c>
      <c r="I61" s="77">
        <v>0</v>
      </c>
      <c r="J61" s="77">
        <v>0</v>
      </c>
      <c r="K61" s="77">
        <v>0</v>
      </c>
      <c r="L61" s="77">
        <v>0</v>
      </c>
      <c r="M61" s="77">
        <v>0</v>
      </c>
      <c r="N61" s="77">
        <v>0</v>
      </c>
      <c r="O61" s="77">
        <v>0</v>
      </c>
      <c r="P61" s="77">
        <v>0</v>
      </c>
      <c r="Q61" s="77">
        <v>0</v>
      </c>
      <c r="R61" s="77">
        <v>0</v>
      </c>
      <c r="V61" s="77">
        <f t="shared" si="4"/>
        <v>2070.8371414821945</v>
      </c>
      <c r="W61" s="20">
        <f>'Приложение 1'!R64</f>
        <v>2322</v>
      </c>
      <c r="X61" s="27">
        <f t="shared" si="5"/>
        <v>251.16285851780549</v>
      </c>
    </row>
    <row r="62" spans="1:24" ht="12.75" customHeight="1">
      <c r="A62" s="80">
        <v>51</v>
      </c>
      <c r="B62" s="89" t="s">
        <v>228</v>
      </c>
      <c r="C62" s="77">
        <f>'Приложение 1'!L65</f>
        <v>2009497</v>
      </c>
      <c r="D62" s="77">
        <v>0</v>
      </c>
      <c r="E62" s="77">
        <v>0</v>
      </c>
      <c r="F62" s="77">
        <v>0</v>
      </c>
      <c r="G62" s="77">
        <v>575</v>
      </c>
      <c r="H62" s="77">
        <f t="shared" si="8"/>
        <v>2009497</v>
      </c>
      <c r="I62" s="77">
        <v>0</v>
      </c>
      <c r="J62" s="77">
        <v>0</v>
      </c>
      <c r="K62" s="77">
        <v>0</v>
      </c>
      <c r="L62" s="77">
        <v>0</v>
      </c>
      <c r="M62" s="77">
        <v>0</v>
      </c>
      <c r="N62" s="77">
        <v>0</v>
      </c>
      <c r="O62" s="77">
        <v>0</v>
      </c>
      <c r="P62" s="77">
        <v>0</v>
      </c>
      <c r="Q62" s="77">
        <v>0</v>
      </c>
      <c r="R62" s="77">
        <v>0</v>
      </c>
      <c r="V62" s="77">
        <f t="shared" si="4"/>
        <v>3494.7773913043479</v>
      </c>
      <c r="W62" s="20">
        <f>'Приложение 1'!R65</f>
        <v>3948</v>
      </c>
      <c r="X62" s="27">
        <f t="shared" si="5"/>
        <v>453.22260869565207</v>
      </c>
    </row>
    <row r="63" spans="1:24" ht="13.5" customHeight="1">
      <c r="A63" s="80">
        <v>52</v>
      </c>
      <c r="B63" s="89" t="s">
        <v>229</v>
      </c>
      <c r="C63" s="77">
        <f>'Приложение 1'!L66</f>
        <v>2280495</v>
      </c>
      <c r="D63" s="77">
        <v>0</v>
      </c>
      <c r="E63" s="77">
        <v>0</v>
      </c>
      <c r="F63" s="77">
        <v>0</v>
      </c>
      <c r="G63" s="77">
        <v>845.3</v>
      </c>
      <c r="H63" s="77">
        <f t="shared" si="8"/>
        <v>2280495</v>
      </c>
      <c r="I63" s="77">
        <v>0</v>
      </c>
      <c r="J63" s="77">
        <v>0</v>
      </c>
      <c r="K63" s="77">
        <v>0</v>
      </c>
      <c r="L63" s="77">
        <v>0</v>
      </c>
      <c r="M63" s="77">
        <v>0</v>
      </c>
      <c r="N63" s="77">
        <v>0</v>
      </c>
      <c r="O63" s="77">
        <v>0</v>
      </c>
      <c r="P63" s="77">
        <v>0</v>
      </c>
      <c r="Q63" s="77">
        <v>0</v>
      </c>
      <c r="R63" s="77">
        <v>0</v>
      </c>
      <c r="V63" s="77">
        <f t="shared" si="4"/>
        <v>2697.8528333136164</v>
      </c>
      <c r="W63" s="20">
        <f>'Приложение 1'!R66</f>
        <v>4180</v>
      </c>
      <c r="X63" s="27">
        <f t="shared" si="5"/>
        <v>1482.1471666863836</v>
      </c>
    </row>
    <row r="64" spans="1:24" ht="15" customHeight="1">
      <c r="A64" s="80">
        <v>53</v>
      </c>
      <c r="B64" s="89" t="s">
        <v>230</v>
      </c>
      <c r="C64" s="77">
        <f>'Приложение 1'!L67</f>
        <v>3162507.94</v>
      </c>
      <c r="D64" s="77">
        <v>0</v>
      </c>
      <c r="E64" s="77">
        <v>0</v>
      </c>
      <c r="F64" s="77">
        <v>0</v>
      </c>
      <c r="G64" s="77">
        <v>851.42</v>
      </c>
      <c r="H64" s="77">
        <f t="shared" si="8"/>
        <v>3162507.94</v>
      </c>
      <c r="I64" s="77">
        <v>0</v>
      </c>
      <c r="J64" s="77">
        <v>0</v>
      </c>
      <c r="K64" s="77">
        <v>0</v>
      </c>
      <c r="L64" s="77">
        <v>0</v>
      </c>
      <c r="M64" s="77">
        <v>0</v>
      </c>
      <c r="N64" s="77">
        <v>0</v>
      </c>
      <c r="O64" s="77">
        <v>0</v>
      </c>
      <c r="P64" s="77">
        <v>0</v>
      </c>
      <c r="Q64" s="77">
        <v>0</v>
      </c>
      <c r="R64" s="77">
        <v>0</v>
      </c>
      <c r="V64" s="77">
        <f t="shared" si="4"/>
        <v>3714.3923562988889</v>
      </c>
      <c r="W64" s="20">
        <f>'Приложение 1'!R67</f>
        <v>3948</v>
      </c>
      <c r="X64" s="27">
        <f t="shared" si="5"/>
        <v>233.6076437011111</v>
      </c>
    </row>
    <row r="65" spans="1:24" ht="15" customHeight="1">
      <c r="A65" s="80">
        <v>54</v>
      </c>
      <c r="B65" s="89" t="s">
        <v>231</v>
      </c>
      <c r="C65" s="77">
        <f>'Приложение 1'!L68</f>
        <v>2090903.27</v>
      </c>
      <c r="D65" s="77">
        <v>0</v>
      </c>
      <c r="E65" s="77">
        <v>0</v>
      </c>
      <c r="F65" s="77">
        <v>0</v>
      </c>
      <c r="G65" s="77">
        <v>677</v>
      </c>
      <c r="H65" s="77">
        <f t="shared" si="8"/>
        <v>2090903.27</v>
      </c>
      <c r="I65" s="77">
        <v>0</v>
      </c>
      <c r="J65" s="77">
        <v>0</v>
      </c>
      <c r="K65" s="77">
        <v>0</v>
      </c>
      <c r="L65" s="77">
        <v>0</v>
      </c>
      <c r="M65" s="77">
        <v>0</v>
      </c>
      <c r="N65" s="77">
        <v>0</v>
      </c>
      <c r="O65" s="77">
        <v>0</v>
      </c>
      <c r="P65" s="77">
        <v>0</v>
      </c>
      <c r="Q65" s="77">
        <v>0</v>
      </c>
      <c r="R65" s="77">
        <v>0</v>
      </c>
      <c r="V65" s="77">
        <f t="shared" si="4"/>
        <v>3088.4834121122599</v>
      </c>
      <c r="W65" s="20">
        <f>'Приложение 1'!R68</f>
        <v>4503.95</v>
      </c>
      <c r="X65" s="27">
        <f t="shared" si="5"/>
        <v>1415.4665878877399</v>
      </c>
    </row>
    <row r="66" spans="1:24" ht="13.5" customHeight="1">
      <c r="A66" s="80">
        <v>55</v>
      </c>
      <c r="B66" s="89" t="s">
        <v>232</v>
      </c>
      <c r="C66" s="77">
        <f>'Приложение 1'!L69</f>
        <v>11007794</v>
      </c>
      <c r="D66" s="77">
        <v>0</v>
      </c>
      <c r="E66" s="77">
        <v>0</v>
      </c>
      <c r="F66" s="77">
        <v>0</v>
      </c>
      <c r="G66" s="77">
        <v>3321.33</v>
      </c>
      <c r="H66" s="77">
        <f t="shared" si="8"/>
        <v>11007794</v>
      </c>
      <c r="I66" s="77">
        <v>0</v>
      </c>
      <c r="J66" s="77">
        <v>0</v>
      </c>
      <c r="K66" s="77">
        <v>0</v>
      </c>
      <c r="L66" s="77">
        <v>0</v>
      </c>
      <c r="M66" s="77">
        <v>0</v>
      </c>
      <c r="N66" s="77">
        <v>0</v>
      </c>
      <c r="O66" s="77">
        <v>0</v>
      </c>
      <c r="P66" s="77">
        <v>0</v>
      </c>
      <c r="Q66" s="77">
        <v>0</v>
      </c>
      <c r="R66" s="77">
        <v>0</v>
      </c>
      <c r="V66" s="77">
        <f t="shared" si="4"/>
        <v>3314.2728967010203</v>
      </c>
      <c r="W66" s="20">
        <f>'Приложение 1'!R69</f>
        <v>3948</v>
      </c>
      <c r="X66" s="27">
        <f t="shared" si="5"/>
        <v>633.72710329897973</v>
      </c>
    </row>
    <row r="67" spans="1:24" ht="13.5" customHeight="1">
      <c r="A67" s="80">
        <v>56</v>
      </c>
      <c r="B67" s="89" t="s">
        <v>233</v>
      </c>
      <c r="C67" s="77">
        <f>'Приложение 1'!L70</f>
        <v>2242331.65</v>
      </c>
      <c r="D67" s="77">
        <v>0</v>
      </c>
      <c r="E67" s="77">
        <v>0</v>
      </c>
      <c r="F67" s="77">
        <v>0</v>
      </c>
      <c r="G67" s="77">
        <v>778.3</v>
      </c>
      <c r="H67" s="77">
        <f t="shared" si="8"/>
        <v>2242331.65</v>
      </c>
      <c r="I67" s="77">
        <v>0</v>
      </c>
      <c r="J67" s="77">
        <v>0</v>
      </c>
      <c r="K67" s="77">
        <v>0</v>
      </c>
      <c r="L67" s="77">
        <v>0</v>
      </c>
      <c r="M67" s="77">
        <v>0</v>
      </c>
      <c r="N67" s="77">
        <v>0</v>
      </c>
      <c r="O67" s="77">
        <v>0</v>
      </c>
      <c r="P67" s="77">
        <v>0</v>
      </c>
      <c r="Q67" s="77">
        <v>0</v>
      </c>
      <c r="R67" s="77">
        <v>0</v>
      </c>
      <c r="V67" s="77">
        <f t="shared" si="4"/>
        <v>2881.0634074264422</v>
      </c>
      <c r="W67" s="20">
        <f>'Приложение 1'!R70</f>
        <v>3948</v>
      </c>
      <c r="X67" s="27">
        <f t="shared" si="5"/>
        <v>1066.9365925735578</v>
      </c>
    </row>
    <row r="68" spans="1:24" ht="13.5" customHeight="1">
      <c r="A68" s="80">
        <v>57</v>
      </c>
      <c r="B68" s="89" t="s">
        <v>234</v>
      </c>
      <c r="C68" s="77">
        <f>'Приложение 1'!L71</f>
        <v>2818272</v>
      </c>
      <c r="D68" s="77">
        <v>0</v>
      </c>
      <c r="E68" s="77">
        <v>0</v>
      </c>
      <c r="F68" s="77">
        <v>0</v>
      </c>
      <c r="G68" s="77">
        <v>870</v>
      </c>
      <c r="H68" s="77">
        <f t="shared" si="8"/>
        <v>2818272</v>
      </c>
      <c r="I68" s="77">
        <v>0</v>
      </c>
      <c r="J68" s="77">
        <v>0</v>
      </c>
      <c r="K68" s="77">
        <v>0</v>
      </c>
      <c r="L68" s="77">
        <v>0</v>
      </c>
      <c r="M68" s="77">
        <v>0</v>
      </c>
      <c r="N68" s="77">
        <v>0</v>
      </c>
      <c r="O68" s="77">
        <v>0</v>
      </c>
      <c r="P68" s="77">
        <v>0</v>
      </c>
      <c r="Q68" s="77">
        <v>0</v>
      </c>
      <c r="R68" s="77">
        <v>0</v>
      </c>
      <c r="V68" s="77">
        <f t="shared" si="4"/>
        <v>3239.3931034482757</v>
      </c>
      <c r="W68" s="20">
        <f>'Приложение 1'!R71</f>
        <v>3948</v>
      </c>
      <c r="X68" s="27">
        <f t="shared" si="5"/>
        <v>708.60689655172428</v>
      </c>
    </row>
    <row r="69" spans="1:24" ht="13.5" customHeight="1">
      <c r="A69" s="80">
        <v>58</v>
      </c>
      <c r="B69" s="89" t="s">
        <v>238</v>
      </c>
      <c r="C69" s="77">
        <f>'Приложение 1'!L72</f>
        <v>8646957.5399999991</v>
      </c>
      <c r="D69" s="77">
        <v>0</v>
      </c>
      <c r="E69" s="77">
        <v>0</v>
      </c>
      <c r="F69" s="77">
        <v>0</v>
      </c>
      <c r="G69" s="77">
        <v>3072</v>
      </c>
      <c r="H69" s="77">
        <f t="shared" si="8"/>
        <v>8646957.5399999991</v>
      </c>
      <c r="I69" s="77">
        <v>0</v>
      </c>
      <c r="J69" s="77">
        <v>0</v>
      </c>
      <c r="K69" s="77">
        <v>0</v>
      </c>
      <c r="L69" s="77">
        <v>0</v>
      </c>
      <c r="M69" s="77">
        <v>0</v>
      </c>
      <c r="N69" s="77">
        <v>0</v>
      </c>
      <c r="O69" s="77">
        <v>0</v>
      </c>
      <c r="P69" s="77">
        <v>0</v>
      </c>
      <c r="Q69" s="77">
        <v>0</v>
      </c>
      <c r="R69" s="77">
        <v>0</v>
      </c>
      <c r="V69" s="77">
        <f t="shared" si="4"/>
        <v>2814.7648242187497</v>
      </c>
      <c r="W69" s="20">
        <f>'Приложение 1'!R72</f>
        <v>4503.95</v>
      </c>
      <c r="X69" s="27">
        <f t="shared" si="5"/>
        <v>1689.1851757812501</v>
      </c>
    </row>
    <row r="70" spans="1:24" ht="15" customHeight="1">
      <c r="A70" s="80">
        <v>59</v>
      </c>
      <c r="B70" s="89" t="s">
        <v>239</v>
      </c>
      <c r="C70" s="77">
        <f>'Приложение 1'!L73</f>
        <v>1407872.69</v>
      </c>
      <c r="D70" s="77">
        <v>0</v>
      </c>
      <c r="E70" s="77">
        <v>0</v>
      </c>
      <c r="F70" s="77">
        <v>0</v>
      </c>
      <c r="G70" s="77">
        <v>565</v>
      </c>
      <c r="H70" s="77">
        <f t="shared" si="8"/>
        <v>1407872.69</v>
      </c>
      <c r="I70" s="77">
        <v>0</v>
      </c>
      <c r="J70" s="77">
        <v>0</v>
      </c>
      <c r="K70" s="77">
        <v>0</v>
      </c>
      <c r="L70" s="77">
        <v>0</v>
      </c>
      <c r="M70" s="77">
        <v>0</v>
      </c>
      <c r="N70" s="77">
        <v>0</v>
      </c>
      <c r="O70" s="77">
        <v>0</v>
      </c>
      <c r="P70" s="77">
        <v>0</v>
      </c>
      <c r="Q70" s="77">
        <v>0</v>
      </c>
      <c r="R70" s="77">
        <v>0</v>
      </c>
      <c r="V70" s="77">
        <f t="shared" si="4"/>
        <v>2491.81007079646</v>
      </c>
      <c r="W70" s="20">
        <f>'Приложение 1'!R73</f>
        <v>3948</v>
      </c>
      <c r="X70" s="27">
        <f t="shared" si="5"/>
        <v>1456.18992920354</v>
      </c>
    </row>
    <row r="71" spans="1:24" ht="15" customHeight="1">
      <c r="A71" s="80">
        <v>60</v>
      </c>
      <c r="B71" s="89" t="s">
        <v>240</v>
      </c>
      <c r="C71" s="77">
        <f>'Приложение 1'!L74</f>
        <v>2314620.63</v>
      </c>
      <c r="D71" s="77">
        <v>0</v>
      </c>
      <c r="E71" s="77">
        <v>0</v>
      </c>
      <c r="F71" s="77">
        <v>0</v>
      </c>
      <c r="G71" s="77">
        <v>1186</v>
      </c>
      <c r="H71" s="77">
        <f t="shared" si="8"/>
        <v>2314620.63</v>
      </c>
      <c r="I71" s="77">
        <v>0</v>
      </c>
      <c r="J71" s="77">
        <v>0</v>
      </c>
      <c r="K71" s="77">
        <v>0</v>
      </c>
      <c r="L71" s="77">
        <v>0</v>
      </c>
      <c r="M71" s="77">
        <v>0</v>
      </c>
      <c r="N71" s="77">
        <v>0</v>
      </c>
      <c r="O71" s="77">
        <v>0</v>
      </c>
      <c r="P71" s="77">
        <v>0</v>
      </c>
      <c r="Q71" s="77">
        <v>0</v>
      </c>
      <c r="R71" s="77">
        <v>0</v>
      </c>
      <c r="V71" s="77">
        <f t="shared" si="4"/>
        <v>1951.6194182124789</v>
      </c>
      <c r="W71" s="20">
        <f>'Приложение 1'!R74</f>
        <v>4180</v>
      </c>
      <c r="X71" s="27">
        <f t="shared" si="5"/>
        <v>2228.3805817875209</v>
      </c>
    </row>
    <row r="72" spans="1:24" ht="13.5" customHeight="1">
      <c r="A72" s="80">
        <v>61</v>
      </c>
      <c r="B72" s="89" t="s">
        <v>241</v>
      </c>
      <c r="C72" s="77">
        <f>'Приложение 1'!L75</f>
        <v>1750867.51</v>
      </c>
      <c r="D72" s="77">
        <v>0</v>
      </c>
      <c r="E72" s="77">
        <v>0</v>
      </c>
      <c r="F72" s="77">
        <v>0</v>
      </c>
      <c r="G72" s="77">
        <v>505.42</v>
      </c>
      <c r="H72" s="77">
        <f t="shared" si="8"/>
        <v>1750867.51</v>
      </c>
      <c r="I72" s="77">
        <v>0</v>
      </c>
      <c r="J72" s="77">
        <v>0</v>
      </c>
      <c r="K72" s="77">
        <v>0</v>
      </c>
      <c r="L72" s="77">
        <v>0</v>
      </c>
      <c r="M72" s="77">
        <v>0</v>
      </c>
      <c r="N72" s="77">
        <v>0</v>
      </c>
      <c r="O72" s="77">
        <v>0</v>
      </c>
      <c r="P72" s="77">
        <v>0</v>
      </c>
      <c r="Q72" s="77">
        <v>0</v>
      </c>
      <c r="R72" s="77">
        <v>0</v>
      </c>
      <c r="V72" s="77">
        <f t="shared" si="4"/>
        <v>3464.1832733172409</v>
      </c>
      <c r="W72" s="20">
        <f>'Приложение 1'!R75</f>
        <v>3948</v>
      </c>
      <c r="X72" s="27">
        <f t="shared" si="5"/>
        <v>483.81672668275905</v>
      </c>
    </row>
    <row r="73" spans="1:24" ht="12.75" customHeight="1">
      <c r="A73" s="80">
        <v>62</v>
      </c>
      <c r="B73" s="89" t="s">
        <v>242</v>
      </c>
      <c r="C73" s="77">
        <f>'Приложение 1'!L76</f>
        <v>1864834.23</v>
      </c>
      <c r="D73" s="77">
        <v>0</v>
      </c>
      <c r="E73" s="77">
        <v>0</v>
      </c>
      <c r="F73" s="77">
        <v>0</v>
      </c>
      <c r="G73" s="77">
        <v>570</v>
      </c>
      <c r="H73" s="77">
        <f t="shared" si="8"/>
        <v>1864834.23</v>
      </c>
      <c r="I73" s="77">
        <v>0</v>
      </c>
      <c r="J73" s="77">
        <v>0</v>
      </c>
      <c r="K73" s="77">
        <v>0</v>
      </c>
      <c r="L73" s="77">
        <v>0</v>
      </c>
      <c r="M73" s="77">
        <v>0</v>
      </c>
      <c r="N73" s="77">
        <v>0</v>
      </c>
      <c r="O73" s="77">
        <v>0</v>
      </c>
      <c r="P73" s="77">
        <v>0</v>
      </c>
      <c r="Q73" s="77">
        <v>0</v>
      </c>
      <c r="R73" s="77">
        <v>0</v>
      </c>
      <c r="V73" s="77">
        <f t="shared" si="4"/>
        <v>3271.6390000000001</v>
      </c>
      <c r="W73" s="20">
        <f>'Приложение 1'!R76</f>
        <v>3948</v>
      </c>
      <c r="X73" s="27">
        <f t="shared" si="5"/>
        <v>676.36099999999988</v>
      </c>
    </row>
    <row r="74" spans="1:24" ht="13.5" customHeight="1">
      <c r="A74" s="80">
        <v>63</v>
      </c>
      <c r="B74" s="89" t="s">
        <v>243</v>
      </c>
      <c r="C74" s="77">
        <f>'Приложение 1'!L77</f>
        <v>1757582.26</v>
      </c>
      <c r="D74" s="77">
        <v>0</v>
      </c>
      <c r="E74" s="77">
        <v>0</v>
      </c>
      <c r="F74" s="77">
        <v>0</v>
      </c>
      <c r="G74" s="77">
        <v>825</v>
      </c>
      <c r="H74" s="77">
        <f t="shared" si="8"/>
        <v>1757582.26</v>
      </c>
      <c r="I74" s="77">
        <v>0</v>
      </c>
      <c r="J74" s="77">
        <v>0</v>
      </c>
      <c r="K74" s="77">
        <v>0</v>
      </c>
      <c r="L74" s="77">
        <v>0</v>
      </c>
      <c r="M74" s="77">
        <v>0</v>
      </c>
      <c r="N74" s="77">
        <v>0</v>
      </c>
      <c r="O74" s="77">
        <v>0</v>
      </c>
      <c r="P74" s="77">
        <v>0</v>
      </c>
      <c r="Q74" s="77">
        <v>0</v>
      </c>
      <c r="R74" s="77">
        <v>0</v>
      </c>
      <c r="V74" s="77">
        <f t="shared" si="4"/>
        <v>2130.4027393939396</v>
      </c>
      <c r="W74" s="20">
        <f>'Приложение 1'!R77</f>
        <v>3948</v>
      </c>
      <c r="X74" s="27">
        <f t="shared" si="5"/>
        <v>1817.5972606060604</v>
      </c>
    </row>
    <row r="75" spans="1:24" ht="14.25" customHeight="1">
      <c r="A75" s="80">
        <v>64</v>
      </c>
      <c r="B75" s="89" t="s">
        <v>244</v>
      </c>
      <c r="C75" s="77">
        <f>'Приложение 1'!L78</f>
        <v>1306217.18</v>
      </c>
      <c r="D75" s="77">
        <v>0</v>
      </c>
      <c r="E75" s="77">
        <v>0</v>
      </c>
      <c r="F75" s="77">
        <v>0</v>
      </c>
      <c r="G75" s="77">
        <v>565</v>
      </c>
      <c r="H75" s="77">
        <f t="shared" si="8"/>
        <v>1306217.18</v>
      </c>
      <c r="I75" s="77">
        <v>0</v>
      </c>
      <c r="J75" s="77">
        <v>0</v>
      </c>
      <c r="K75" s="77">
        <v>0</v>
      </c>
      <c r="L75" s="77">
        <v>0</v>
      </c>
      <c r="M75" s="77">
        <v>0</v>
      </c>
      <c r="N75" s="77">
        <v>0</v>
      </c>
      <c r="O75" s="77">
        <v>0</v>
      </c>
      <c r="P75" s="77">
        <v>0</v>
      </c>
      <c r="Q75" s="77">
        <v>0</v>
      </c>
      <c r="R75" s="77">
        <v>0</v>
      </c>
      <c r="V75" s="77">
        <f t="shared" si="4"/>
        <v>2311.888814159292</v>
      </c>
      <c r="W75" s="20">
        <f>'Приложение 1'!R78</f>
        <v>3948</v>
      </c>
      <c r="X75" s="27">
        <f t="shared" si="5"/>
        <v>1636.111185840708</v>
      </c>
    </row>
    <row r="76" spans="1:24" ht="15" customHeight="1">
      <c r="A76" s="80">
        <v>65</v>
      </c>
      <c r="B76" s="89" t="s">
        <v>245</v>
      </c>
      <c r="C76" s="77">
        <f>'Приложение 1'!L79</f>
        <v>2637908.61</v>
      </c>
      <c r="D76" s="77">
        <v>0</v>
      </c>
      <c r="E76" s="77">
        <v>0</v>
      </c>
      <c r="F76" s="77">
        <v>0</v>
      </c>
      <c r="G76" s="77">
        <v>839.1</v>
      </c>
      <c r="H76" s="77">
        <f t="shared" si="8"/>
        <v>2637908.61</v>
      </c>
      <c r="I76" s="77">
        <v>0</v>
      </c>
      <c r="J76" s="77">
        <v>0</v>
      </c>
      <c r="K76" s="77">
        <v>0</v>
      </c>
      <c r="L76" s="77">
        <v>0</v>
      </c>
      <c r="M76" s="77">
        <v>0</v>
      </c>
      <c r="N76" s="77">
        <v>0</v>
      </c>
      <c r="O76" s="77">
        <v>0</v>
      </c>
      <c r="P76" s="77">
        <v>0</v>
      </c>
      <c r="Q76" s="77">
        <v>0</v>
      </c>
      <c r="R76" s="77">
        <v>0</v>
      </c>
      <c r="V76" s="77">
        <f t="shared" si="4"/>
        <v>3143.7356810868787</v>
      </c>
      <c r="W76" s="20">
        <f>'Приложение 1'!R79</f>
        <v>3948</v>
      </c>
      <c r="X76" s="27">
        <f t="shared" si="5"/>
        <v>804.26431891312131</v>
      </c>
    </row>
    <row r="77" spans="1:24" ht="12.75" customHeight="1">
      <c r="A77" s="80">
        <v>66</v>
      </c>
      <c r="B77" s="89" t="s">
        <v>246</v>
      </c>
      <c r="C77" s="77">
        <f>'Приложение 1'!L80</f>
        <v>2075262.96</v>
      </c>
      <c r="D77" s="77">
        <v>0</v>
      </c>
      <c r="E77" s="77">
        <v>0</v>
      </c>
      <c r="F77" s="77">
        <v>0</v>
      </c>
      <c r="G77" s="77">
        <v>582</v>
      </c>
      <c r="H77" s="77">
        <f t="shared" si="8"/>
        <v>2075262.96</v>
      </c>
      <c r="I77" s="77">
        <v>0</v>
      </c>
      <c r="J77" s="77">
        <v>0</v>
      </c>
      <c r="K77" s="77">
        <v>0</v>
      </c>
      <c r="L77" s="77">
        <v>0</v>
      </c>
      <c r="M77" s="77">
        <v>0</v>
      </c>
      <c r="N77" s="77">
        <v>0</v>
      </c>
      <c r="O77" s="77">
        <v>0</v>
      </c>
      <c r="P77" s="77">
        <v>0</v>
      </c>
      <c r="Q77" s="77">
        <v>0</v>
      </c>
      <c r="R77" s="77">
        <v>0</v>
      </c>
      <c r="V77" s="77">
        <f t="shared" ref="V77:V140" si="9">H77/G77</f>
        <v>3565.7439175257732</v>
      </c>
      <c r="W77" s="20">
        <f>'Приложение 1'!R80</f>
        <v>3948</v>
      </c>
      <c r="X77" s="27">
        <f t="shared" ref="X77:X140" si="10">W77-V77</f>
        <v>382.25608247422679</v>
      </c>
    </row>
    <row r="78" spans="1:24" ht="12" customHeight="1">
      <c r="A78" s="80">
        <v>67</v>
      </c>
      <c r="B78" s="89" t="s">
        <v>247</v>
      </c>
      <c r="C78" s="77">
        <f>'Приложение 1'!L81</f>
        <v>2630342.0499999998</v>
      </c>
      <c r="D78" s="77">
        <v>0</v>
      </c>
      <c r="E78" s="77">
        <v>0</v>
      </c>
      <c r="F78" s="77">
        <v>0</v>
      </c>
      <c r="G78" s="77">
        <v>920</v>
      </c>
      <c r="H78" s="77">
        <f t="shared" si="8"/>
        <v>2630342.0499999998</v>
      </c>
      <c r="I78" s="77">
        <v>0</v>
      </c>
      <c r="J78" s="77">
        <v>0</v>
      </c>
      <c r="K78" s="77">
        <v>0</v>
      </c>
      <c r="L78" s="77">
        <v>0</v>
      </c>
      <c r="M78" s="77">
        <v>0</v>
      </c>
      <c r="N78" s="77">
        <v>0</v>
      </c>
      <c r="O78" s="77">
        <v>0</v>
      </c>
      <c r="P78" s="77">
        <v>0</v>
      </c>
      <c r="Q78" s="77">
        <v>0</v>
      </c>
      <c r="R78" s="77">
        <v>0</v>
      </c>
      <c r="V78" s="77">
        <f t="shared" si="9"/>
        <v>2859.0674456521738</v>
      </c>
      <c r="W78" s="20">
        <f>'Приложение 1'!R81</f>
        <v>4180</v>
      </c>
      <c r="X78" s="27">
        <f t="shared" si="10"/>
        <v>1320.9325543478262</v>
      </c>
    </row>
    <row r="79" spans="1:24" ht="11.25" customHeight="1">
      <c r="A79" s="80">
        <v>68</v>
      </c>
      <c r="B79" s="89" t="s">
        <v>248</v>
      </c>
      <c r="C79" s="77">
        <f>'Приложение 1'!L82</f>
        <v>3830764.22</v>
      </c>
      <c r="D79" s="77">
        <v>0</v>
      </c>
      <c r="E79" s="77">
        <v>0</v>
      </c>
      <c r="F79" s="77">
        <v>0</v>
      </c>
      <c r="G79" s="77">
        <v>1073</v>
      </c>
      <c r="H79" s="77">
        <f t="shared" si="8"/>
        <v>3830764.22</v>
      </c>
      <c r="I79" s="77">
        <v>0</v>
      </c>
      <c r="J79" s="77">
        <v>0</v>
      </c>
      <c r="K79" s="77">
        <v>0</v>
      </c>
      <c r="L79" s="77">
        <v>0</v>
      </c>
      <c r="M79" s="77">
        <v>0</v>
      </c>
      <c r="N79" s="77">
        <v>0</v>
      </c>
      <c r="O79" s="77">
        <v>0</v>
      </c>
      <c r="P79" s="77">
        <v>0</v>
      </c>
      <c r="Q79" s="77">
        <v>0</v>
      </c>
      <c r="R79" s="77">
        <v>0</v>
      </c>
      <c r="V79" s="77">
        <f t="shared" si="9"/>
        <v>3570.1437278657972</v>
      </c>
      <c r="W79" s="20">
        <f>'Приложение 1'!R82</f>
        <v>3948</v>
      </c>
      <c r="X79" s="27">
        <f t="shared" si="10"/>
        <v>377.85627213420275</v>
      </c>
    </row>
    <row r="80" spans="1:24" ht="13.5" customHeight="1">
      <c r="A80" s="80">
        <v>69</v>
      </c>
      <c r="B80" s="89" t="s">
        <v>249</v>
      </c>
      <c r="C80" s="77">
        <f>'Приложение 1'!L83</f>
        <v>2440284.5099999998</v>
      </c>
      <c r="D80" s="77">
        <v>0</v>
      </c>
      <c r="E80" s="77">
        <v>0</v>
      </c>
      <c r="F80" s="77">
        <v>0</v>
      </c>
      <c r="G80" s="77">
        <v>700</v>
      </c>
      <c r="H80" s="77">
        <f t="shared" si="8"/>
        <v>2440284.5099999998</v>
      </c>
      <c r="I80" s="77">
        <v>0</v>
      </c>
      <c r="J80" s="77">
        <v>0</v>
      </c>
      <c r="K80" s="77">
        <v>0</v>
      </c>
      <c r="L80" s="77">
        <v>0</v>
      </c>
      <c r="M80" s="77">
        <v>0</v>
      </c>
      <c r="N80" s="77">
        <v>0</v>
      </c>
      <c r="O80" s="77">
        <v>0</v>
      </c>
      <c r="P80" s="77">
        <v>0</v>
      </c>
      <c r="Q80" s="77">
        <v>0</v>
      </c>
      <c r="R80" s="77">
        <v>0</v>
      </c>
      <c r="V80" s="77">
        <f t="shared" si="9"/>
        <v>3486.1207285714281</v>
      </c>
      <c r="W80" s="20">
        <f>'Приложение 1'!R83</f>
        <v>3948</v>
      </c>
      <c r="X80" s="27">
        <f t="shared" si="10"/>
        <v>461.87927142857188</v>
      </c>
    </row>
    <row r="81" spans="1:24" ht="15" customHeight="1">
      <c r="A81" s="80">
        <v>70</v>
      </c>
      <c r="B81" s="89" t="s">
        <v>250</v>
      </c>
      <c r="C81" s="77">
        <f>'Приложение 1'!L84</f>
        <v>2558237</v>
      </c>
      <c r="D81" s="77">
        <v>0</v>
      </c>
      <c r="E81" s="77">
        <v>0</v>
      </c>
      <c r="F81" s="77">
        <v>0</v>
      </c>
      <c r="G81" s="77">
        <v>851.7</v>
      </c>
      <c r="H81" s="77">
        <f t="shared" si="8"/>
        <v>2558237</v>
      </c>
      <c r="I81" s="77">
        <v>0</v>
      </c>
      <c r="J81" s="77">
        <v>0</v>
      </c>
      <c r="K81" s="77">
        <v>0</v>
      </c>
      <c r="L81" s="77">
        <v>0</v>
      </c>
      <c r="M81" s="77">
        <v>0</v>
      </c>
      <c r="N81" s="77">
        <v>0</v>
      </c>
      <c r="O81" s="77">
        <v>0</v>
      </c>
      <c r="P81" s="77">
        <v>0</v>
      </c>
      <c r="Q81" s="77">
        <v>0</v>
      </c>
      <c r="R81" s="77">
        <v>0</v>
      </c>
      <c r="V81" s="77">
        <f t="shared" si="9"/>
        <v>3003.6832217917104</v>
      </c>
      <c r="W81" s="20">
        <f>'Приложение 1'!R84</f>
        <v>3948</v>
      </c>
      <c r="X81" s="27">
        <f t="shared" si="10"/>
        <v>944.31677820828963</v>
      </c>
    </row>
    <row r="82" spans="1:24" ht="14.25" customHeight="1">
      <c r="A82" s="80">
        <v>71</v>
      </c>
      <c r="B82" s="89" t="s">
        <v>251</v>
      </c>
      <c r="C82" s="77">
        <f>'Приложение 1'!L85</f>
        <v>4625635.88</v>
      </c>
      <c r="D82" s="77">
        <v>0</v>
      </c>
      <c r="E82" s="77">
        <v>0</v>
      </c>
      <c r="F82" s="77">
        <v>0</v>
      </c>
      <c r="G82" s="77">
        <v>1461.2</v>
      </c>
      <c r="H82" s="77">
        <f t="shared" si="8"/>
        <v>4625635.88</v>
      </c>
      <c r="I82" s="77">
        <v>0</v>
      </c>
      <c r="J82" s="77">
        <v>0</v>
      </c>
      <c r="K82" s="77">
        <v>0</v>
      </c>
      <c r="L82" s="77">
        <v>0</v>
      </c>
      <c r="M82" s="77">
        <v>0</v>
      </c>
      <c r="N82" s="77">
        <v>0</v>
      </c>
      <c r="O82" s="77">
        <v>0</v>
      </c>
      <c r="P82" s="77">
        <v>0</v>
      </c>
      <c r="Q82" s="77">
        <v>0</v>
      </c>
      <c r="R82" s="77">
        <v>0</v>
      </c>
      <c r="V82" s="77">
        <f t="shared" si="9"/>
        <v>3165.6418560087595</v>
      </c>
      <c r="W82" s="20">
        <f>'Приложение 1'!R85</f>
        <v>4503.95</v>
      </c>
      <c r="X82" s="27">
        <f t="shared" si="10"/>
        <v>1338.3081439912403</v>
      </c>
    </row>
    <row r="83" spans="1:24" ht="15.75" customHeight="1">
      <c r="A83" s="80">
        <v>72</v>
      </c>
      <c r="B83" s="89" t="s">
        <v>252</v>
      </c>
      <c r="C83" s="77">
        <f>'Приложение 1'!L86</f>
        <v>2994546</v>
      </c>
      <c r="D83" s="77">
        <v>0</v>
      </c>
      <c r="E83" s="77">
        <v>0</v>
      </c>
      <c r="F83" s="77">
        <v>0</v>
      </c>
      <c r="G83" s="77">
        <v>1057</v>
      </c>
      <c r="H83" s="77">
        <f t="shared" si="8"/>
        <v>2994546</v>
      </c>
      <c r="I83" s="77">
        <v>0</v>
      </c>
      <c r="J83" s="77">
        <v>0</v>
      </c>
      <c r="K83" s="77">
        <v>0</v>
      </c>
      <c r="L83" s="77">
        <v>0</v>
      </c>
      <c r="M83" s="77">
        <v>0</v>
      </c>
      <c r="N83" s="77">
        <v>0</v>
      </c>
      <c r="O83" s="77">
        <v>0</v>
      </c>
      <c r="P83" s="77">
        <v>0</v>
      </c>
      <c r="Q83" s="77">
        <v>0</v>
      </c>
      <c r="R83" s="77">
        <v>0</v>
      </c>
      <c r="V83" s="77">
        <f t="shared" si="9"/>
        <v>2833.0614947965942</v>
      </c>
      <c r="W83" s="20">
        <f>'Приложение 1'!R86</f>
        <v>4180</v>
      </c>
      <c r="X83" s="27">
        <f t="shared" si="10"/>
        <v>1346.9385052034058</v>
      </c>
    </row>
    <row r="84" spans="1:24" ht="13.5" customHeight="1">
      <c r="A84" s="80">
        <v>73</v>
      </c>
      <c r="B84" s="89" t="s">
        <v>253</v>
      </c>
      <c r="C84" s="77">
        <f>'Приложение 1'!L87</f>
        <v>1881221</v>
      </c>
      <c r="D84" s="77">
        <v>0</v>
      </c>
      <c r="E84" s="77">
        <v>0</v>
      </c>
      <c r="F84" s="77">
        <v>0</v>
      </c>
      <c r="G84" s="77">
        <v>613</v>
      </c>
      <c r="H84" s="77">
        <f t="shared" si="8"/>
        <v>1881221</v>
      </c>
      <c r="I84" s="77">
        <v>0</v>
      </c>
      <c r="J84" s="77">
        <v>0</v>
      </c>
      <c r="K84" s="77">
        <v>0</v>
      </c>
      <c r="L84" s="77">
        <v>0</v>
      </c>
      <c r="M84" s="77">
        <v>0</v>
      </c>
      <c r="N84" s="77">
        <v>0</v>
      </c>
      <c r="O84" s="77">
        <v>0</v>
      </c>
      <c r="P84" s="77">
        <v>0</v>
      </c>
      <c r="Q84" s="77">
        <v>0</v>
      </c>
      <c r="R84" s="77">
        <v>0</v>
      </c>
      <c r="V84" s="77">
        <f t="shared" si="9"/>
        <v>3068.8760195758564</v>
      </c>
      <c r="W84" s="20">
        <f>'Приложение 1'!R87</f>
        <v>3948</v>
      </c>
      <c r="X84" s="27">
        <f t="shared" si="10"/>
        <v>879.12398042414361</v>
      </c>
    </row>
    <row r="85" spans="1:24" ht="12.75" customHeight="1">
      <c r="A85" s="80">
        <v>74</v>
      </c>
      <c r="B85" s="89" t="s">
        <v>254</v>
      </c>
      <c r="C85" s="77">
        <f>'Приложение 1'!L88</f>
        <v>2770821.02</v>
      </c>
      <c r="D85" s="77">
        <v>0</v>
      </c>
      <c r="E85" s="77">
        <v>0</v>
      </c>
      <c r="F85" s="77">
        <v>0</v>
      </c>
      <c r="G85" s="77">
        <v>888</v>
      </c>
      <c r="H85" s="77">
        <f t="shared" si="8"/>
        <v>2770821.02</v>
      </c>
      <c r="I85" s="77">
        <v>0</v>
      </c>
      <c r="J85" s="77">
        <v>0</v>
      </c>
      <c r="K85" s="77">
        <v>0</v>
      </c>
      <c r="L85" s="77">
        <v>0</v>
      </c>
      <c r="M85" s="77">
        <v>0</v>
      </c>
      <c r="N85" s="77">
        <v>0</v>
      </c>
      <c r="O85" s="77">
        <v>0</v>
      </c>
      <c r="P85" s="77">
        <v>0</v>
      </c>
      <c r="Q85" s="77">
        <v>0</v>
      </c>
      <c r="R85" s="77">
        <v>0</v>
      </c>
      <c r="V85" s="77">
        <f t="shared" si="9"/>
        <v>3120.2939414414413</v>
      </c>
      <c r="W85" s="20">
        <f>'Приложение 1'!R88</f>
        <v>4180</v>
      </c>
      <c r="X85" s="27">
        <f t="shared" si="10"/>
        <v>1059.7060585585587</v>
      </c>
    </row>
    <row r="86" spans="1:24" ht="13.5" customHeight="1">
      <c r="A86" s="80">
        <v>75</v>
      </c>
      <c r="B86" s="89" t="s">
        <v>255</v>
      </c>
      <c r="C86" s="77">
        <f>'Приложение 1'!L89</f>
        <v>1223357.24</v>
      </c>
      <c r="D86" s="77">
        <v>0</v>
      </c>
      <c r="E86" s="77">
        <v>0</v>
      </c>
      <c r="F86" s="77">
        <v>0</v>
      </c>
      <c r="G86" s="77">
        <v>392</v>
      </c>
      <c r="H86" s="77">
        <f t="shared" si="8"/>
        <v>1223357.24</v>
      </c>
      <c r="I86" s="77">
        <v>0</v>
      </c>
      <c r="J86" s="77">
        <v>0</v>
      </c>
      <c r="K86" s="77">
        <v>0</v>
      </c>
      <c r="L86" s="77">
        <v>0</v>
      </c>
      <c r="M86" s="77">
        <v>0</v>
      </c>
      <c r="N86" s="77">
        <v>0</v>
      </c>
      <c r="O86" s="77">
        <v>0</v>
      </c>
      <c r="P86" s="77">
        <v>0</v>
      </c>
      <c r="Q86" s="77">
        <v>0</v>
      </c>
      <c r="R86" s="77">
        <v>0</v>
      </c>
      <c r="V86" s="77">
        <f t="shared" si="9"/>
        <v>3120.8092857142856</v>
      </c>
      <c r="W86" s="20">
        <f>'Приложение 1'!R89</f>
        <v>3948</v>
      </c>
      <c r="X86" s="27">
        <f t="shared" si="10"/>
        <v>827.19071428571442</v>
      </c>
    </row>
    <row r="87" spans="1:24" ht="13.5" customHeight="1">
      <c r="A87" s="80">
        <v>76</v>
      </c>
      <c r="B87" s="89" t="s">
        <v>256</v>
      </c>
      <c r="C87" s="77">
        <f>'Приложение 1'!L90</f>
        <v>2405117.21</v>
      </c>
      <c r="D87" s="77">
        <v>0</v>
      </c>
      <c r="E87" s="77">
        <v>0</v>
      </c>
      <c r="F87" s="77">
        <v>0</v>
      </c>
      <c r="G87" s="77">
        <v>854</v>
      </c>
      <c r="H87" s="77">
        <f t="shared" si="8"/>
        <v>2405117.21</v>
      </c>
      <c r="I87" s="77">
        <v>0</v>
      </c>
      <c r="J87" s="77">
        <v>0</v>
      </c>
      <c r="K87" s="77">
        <v>0</v>
      </c>
      <c r="L87" s="77">
        <v>0</v>
      </c>
      <c r="M87" s="77">
        <v>0</v>
      </c>
      <c r="N87" s="77">
        <v>0</v>
      </c>
      <c r="O87" s="77">
        <v>0</v>
      </c>
      <c r="P87" s="77">
        <v>0</v>
      </c>
      <c r="Q87" s="77">
        <v>0</v>
      </c>
      <c r="R87" s="77">
        <v>0</v>
      </c>
      <c r="V87" s="77">
        <f t="shared" si="9"/>
        <v>2816.2964988290396</v>
      </c>
      <c r="W87" s="20">
        <f>'Приложение 1'!R90</f>
        <v>3948</v>
      </c>
      <c r="X87" s="27">
        <f t="shared" si="10"/>
        <v>1131.7035011709604</v>
      </c>
    </row>
    <row r="88" spans="1:24" ht="14.25" customHeight="1">
      <c r="A88" s="80">
        <v>77</v>
      </c>
      <c r="B88" s="89" t="s">
        <v>257</v>
      </c>
      <c r="C88" s="77">
        <f>'Приложение 1'!L91</f>
        <v>2332234.54</v>
      </c>
      <c r="D88" s="77">
        <v>0</v>
      </c>
      <c r="E88" s="77">
        <v>0</v>
      </c>
      <c r="F88" s="77">
        <v>0</v>
      </c>
      <c r="G88" s="77">
        <v>725</v>
      </c>
      <c r="H88" s="77">
        <f t="shared" si="8"/>
        <v>2332234.54</v>
      </c>
      <c r="I88" s="77">
        <v>0</v>
      </c>
      <c r="J88" s="77">
        <v>0</v>
      </c>
      <c r="K88" s="77">
        <v>0</v>
      </c>
      <c r="L88" s="77">
        <v>0</v>
      </c>
      <c r="M88" s="77">
        <v>0</v>
      </c>
      <c r="N88" s="77">
        <v>0</v>
      </c>
      <c r="O88" s="77">
        <v>0</v>
      </c>
      <c r="P88" s="77">
        <v>0</v>
      </c>
      <c r="Q88" s="77">
        <v>0</v>
      </c>
      <c r="R88" s="77">
        <v>0</v>
      </c>
      <c r="V88" s="77">
        <f t="shared" si="9"/>
        <v>3216.8752275862071</v>
      </c>
      <c r="W88" s="20">
        <f>'Приложение 1'!R91</f>
        <v>3948</v>
      </c>
      <c r="X88" s="27">
        <f t="shared" si="10"/>
        <v>731.12477241379293</v>
      </c>
    </row>
    <row r="89" spans="1:24" ht="13.5" customHeight="1">
      <c r="A89" s="80">
        <v>78</v>
      </c>
      <c r="B89" s="89" t="s">
        <v>258</v>
      </c>
      <c r="C89" s="77">
        <f>'Приложение 1'!L92</f>
        <v>3020610.63</v>
      </c>
      <c r="D89" s="77">
        <v>0</v>
      </c>
      <c r="E89" s="77">
        <v>0</v>
      </c>
      <c r="F89" s="77">
        <v>0</v>
      </c>
      <c r="G89" s="77">
        <v>960.1</v>
      </c>
      <c r="H89" s="77">
        <f t="shared" si="8"/>
        <v>3020610.63</v>
      </c>
      <c r="I89" s="77">
        <v>0</v>
      </c>
      <c r="J89" s="77">
        <v>0</v>
      </c>
      <c r="K89" s="77">
        <v>0</v>
      </c>
      <c r="L89" s="77">
        <v>0</v>
      </c>
      <c r="M89" s="77">
        <v>0</v>
      </c>
      <c r="N89" s="77">
        <v>0</v>
      </c>
      <c r="O89" s="77">
        <v>0</v>
      </c>
      <c r="P89" s="77">
        <v>0</v>
      </c>
      <c r="Q89" s="77">
        <v>0</v>
      </c>
      <c r="R89" s="77">
        <v>0</v>
      </c>
      <c r="V89" s="77">
        <f t="shared" si="9"/>
        <v>3146.1416831580041</v>
      </c>
      <c r="W89" s="20">
        <f>'Приложение 1'!R92</f>
        <v>3948</v>
      </c>
      <c r="X89" s="27">
        <f t="shared" si="10"/>
        <v>801.85831684199593</v>
      </c>
    </row>
    <row r="90" spans="1:24" ht="12.75" customHeight="1">
      <c r="A90" s="80">
        <v>79</v>
      </c>
      <c r="B90" s="89" t="s">
        <v>259</v>
      </c>
      <c r="C90" s="77">
        <f>'Приложение 1'!L93</f>
        <v>1632798</v>
      </c>
      <c r="D90" s="77">
        <v>0</v>
      </c>
      <c r="E90" s="77">
        <v>0</v>
      </c>
      <c r="F90" s="77">
        <v>0</v>
      </c>
      <c r="G90" s="77">
        <v>579</v>
      </c>
      <c r="H90" s="77">
        <f t="shared" si="8"/>
        <v>1632798</v>
      </c>
      <c r="I90" s="77">
        <v>0</v>
      </c>
      <c r="J90" s="77">
        <v>0</v>
      </c>
      <c r="K90" s="77">
        <v>0</v>
      </c>
      <c r="L90" s="77">
        <v>0</v>
      </c>
      <c r="M90" s="77">
        <v>0</v>
      </c>
      <c r="N90" s="77">
        <v>0</v>
      </c>
      <c r="O90" s="77">
        <v>0</v>
      </c>
      <c r="P90" s="77">
        <v>0</v>
      </c>
      <c r="Q90" s="77">
        <v>0</v>
      </c>
      <c r="R90" s="77">
        <v>0</v>
      </c>
      <c r="V90" s="77">
        <f t="shared" si="9"/>
        <v>2820.0310880829015</v>
      </c>
      <c r="W90" s="20">
        <f>'Приложение 1'!R93</f>
        <v>3948</v>
      </c>
      <c r="X90" s="27">
        <f t="shared" si="10"/>
        <v>1127.9689119170985</v>
      </c>
    </row>
    <row r="91" spans="1:24" ht="13.5" customHeight="1">
      <c r="A91" s="80">
        <v>80</v>
      </c>
      <c r="B91" s="89" t="s">
        <v>260</v>
      </c>
      <c r="C91" s="77">
        <f>'Приложение 1'!L94</f>
        <v>3154611</v>
      </c>
      <c r="D91" s="77">
        <v>0</v>
      </c>
      <c r="E91" s="77">
        <v>0</v>
      </c>
      <c r="F91" s="77">
        <v>0</v>
      </c>
      <c r="G91" s="77">
        <v>1073.8</v>
      </c>
      <c r="H91" s="77">
        <f t="shared" si="8"/>
        <v>3154611</v>
      </c>
      <c r="I91" s="77">
        <v>0</v>
      </c>
      <c r="J91" s="77">
        <v>0</v>
      </c>
      <c r="K91" s="77">
        <v>0</v>
      </c>
      <c r="L91" s="77">
        <v>0</v>
      </c>
      <c r="M91" s="77">
        <v>0</v>
      </c>
      <c r="N91" s="77">
        <v>0</v>
      </c>
      <c r="O91" s="77">
        <v>0</v>
      </c>
      <c r="P91" s="77">
        <v>0</v>
      </c>
      <c r="Q91" s="77">
        <v>0</v>
      </c>
      <c r="R91" s="77">
        <v>0</v>
      </c>
      <c r="V91" s="77">
        <f t="shared" si="9"/>
        <v>2937.8012665300803</v>
      </c>
      <c r="W91" s="20">
        <f>'Приложение 1'!R94</f>
        <v>3948</v>
      </c>
      <c r="X91" s="27">
        <f t="shared" si="10"/>
        <v>1010.1987334699197</v>
      </c>
    </row>
    <row r="92" spans="1:24" ht="14.25" customHeight="1">
      <c r="A92" s="80">
        <v>81</v>
      </c>
      <c r="B92" s="89" t="s">
        <v>261</v>
      </c>
      <c r="C92" s="77">
        <f>'Приложение 1'!L95</f>
        <v>2354742</v>
      </c>
      <c r="D92" s="77">
        <v>0</v>
      </c>
      <c r="E92" s="77">
        <v>0</v>
      </c>
      <c r="F92" s="77">
        <v>0</v>
      </c>
      <c r="G92" s="77">
        <v>852</v>
      </c>
      <c r="H92" s="77">
        <f t="shared" si="8"/>
        <v>2354742</v>
      </c>
      <c r="I92" s="77">
        <v>0</v>
      </c>
      <c r="J92" s="77">
        <v>0</v>
      </c>
      <c r="K92" s="77">
        <v>0</v>
      </c>
      <c r="L92" s="77">
        <v>0</v>
      </c>
      <c r="M92" s="77">
        <v>0</v>
      </c>
      <c r="N92" s="77">
        <v>0</v>
      </c>
      <c r="O92" s="77">
        <v>0</v>
      </c>
      <c r="P92" s="77">
        <v>0</v>
      </c>
      <c r="Q92" s="77">
        <v>0</v>
      </c>
      <c r="R92" s="77">
        <v>0</v>
      </c>
      <c r="V92" s="77">
        <f t="shared" si="9"/>
        <v>2763.7816901408451</v>
      </c>
      <c r="W92" s="20">
        <f>'Приложение 1'!R95</f>
        <v>3948</v>
      </c>
      <c r="X92" s="27">
        <f t="shared" si="10"/>
        <v>1184.2183098591549</v>
      </c>
    </row>
    <row r="93" spans="1:24" ht="15" customHeight="1">
      <c r="A93" s="80">
        <v>82</v>
      </c>
      <c r="B93" s="89" t="s">
        <v>262</v>
      </c>
      <c r="C93" s="77">
        <f>'Приложение 1'!L96</f>
        <v>1976253.22</v>
      </c>
      <c r="D93" s="77">
        <v>0</v>
      </c>
      <c r="E93" s="77">
        <v>0</v>
      </c>
      <c r="F93" s="77">
        <v>0</v>
      </c>
      <c r="G93" s="77">
        <v>780.1</v>
      </c>
      <c r="H93" s="77">
        <f t="shared" si="8"/>
        <v>1976253.22</v>
      </c>
      <c r="I93" s="77">
        <v>0</v>
      </c>
      <c r="J93" s="77">
        <v>0</v>
      </c>
      <c r="K93" s="77">
        <v>0</v>
      </c>
      <c r="L93" s="77">
        <v>0</v>
      </c>
      <c r="M93" s="77">
        <v>0</v>
      </c>
      <c r="N93" s="77">
        <v>0</v>
      </c>
      <c r="O93" s="77">
        <v>0</v>
      </c>
      <c r="P93" s="77">
        <v>0</v>
      </c>
      <c r="Q93" s="77">
        <v>0</v>
      </c>
      <c r="R93" s="77">
        <v>0</v>
      </c>
      <c r="V93" s="77">
        <f t="shared" si="9"/>
        <v>2533.3331880528135</v>
      </c>
      <c r="W93" s="20">
        <f>'Приложение 1'!R96</f>
        <v>3948</v>
      </c>
      <c r="X93" s="27">
        <f t="shared" si="10"/>
        <v>1414.6668119471865</v>
      </c>
    </row>
    <row r="94" spans="1:24" ht="14.25" customHeight="1">
      <c r="A94" s="80">
        <v>83</v>
      </c>
      <c r="B94" s="89" t="s">
        <v>263</v>
      </c>
      <c r="C94" s="77">
        <f>'Приложение 1'!L97</f>
        <v>1527948.88</v>
      </c>
      <c r="D94" s="77">
        <v>0</v>
      </c>
      <c r="E94" s="77">
        <v>0</v>
      </c>
      <c r="F94" s="77">
        <v>0</v>
      </c>
      <c r="G94" s="77">
        <v>608.79999999999995</v>
      </c>
      <c r="H94" s="77">
        <f t="shared" si="8"/>
        <v>1527948.88</v>
      </c>
      <c r="I94" s="77">
        <v>0</v>
      </c>
      <c r="J94" s="77">
        <v>0</v>
      </c>
      <c r="K94" s="77">
        <v>0</v>
      </c>
      <c r="L94" s="77">
        <v>0</v>
      </c>
      <c r="M94" s="77">
        <v>0</v>
      </c>
      <c r="N94" s="77">
        <v>0</v>
      </c>
      <c r="O94" s="77">
        <v>0</v>
      </c>
      <c r="P94" s="77">
        <v>0</v>
      </c>
      <c r="Q94" s="77">
        <v>0</v>
      </c>
      <c r="R94" s="77">
        <v>0</v>
      </c>
      <c r="V94" s="77">
        <f t="shared" si="9"/>
        <v>2509.7714848883047</v>
      </c>
      <c r="W94" s="20">
        <f>'Приложение 1'!R97</f>
        <v>3948</v>
      </c>
      <c r="X94" s="27">
        <f t="shared" si="10"/>
        <v>1438.2285151116953</v>
      </c>
    </row>
    <row r="95" spans="1:24" ht="12.75" customHeight="1">
      <c r="A95" s="80">
        <v>84</v>
      </c>
      <c r="B95" s="89" t="s">
        <v>264</v>
      </c>
      <c r="C95" s="77">
        <f>'Приложение 1'!L98</f>
        <v>1863880.96</v>
      </c>
      <c r="D95" s="77">
        <v>0</v>
      </c>
      <c r="E95" s="77">
        <v>0</v>
      </c>
      <c r="F95" s="77">
        <v>0</v>
      </c>
      <c r="G95" s="77">
        <v>741.5</v>
      </c>
      <c r="H95" s="77">
        <f t="shared" si="8"/>
        <v>1863880.96</v>
      </c>
      <c r="I95" s="77">
        <v>0</v>
      </c>
      <c r="J95" s="77">
        <v>0</v>
      </c>
      <c r="K95" s="77">
        <v>0</v>
      </c>
      <c r="L95" s="77">
        <v>0</v>
      </c>
      <c r="M95" s="77">
        <v>0</v>
      </c>
      <c r="N95" s="77">
        <v>0</v>
      </c>
      <c r="O95" s="77">
        <v>0</v>
      </c>
      <c r="P95" s="77">
        <v>0</v>
      </c>
      <c r="Q95" s="77">
        <v>0</v>
      </c>
      <c r="R95" s="77">
        <v>0</v>
      </c>
      <c r="V95" s="77">
        <f t="shared" si="9"/>
        <v>2513.6627916385705</v>
      </c>
      <c r="W95" s="20">
        <f>'Приложение 1'!R98</f>
        <v>3948</v>
      </c>
      <c r="X95" s="27">
        <f t="shared" si="10"/>
        <v>1434.3372083614295</v>
      </c>
    </row>
    <row r="96" spans="1:24" ht="15" customHeight="1">
      <c r="A96" s="80">
        <v>85</v>
      </c>
      <c r="B96" s="89" t="s">
        <v>265</v>
      </c>
      <c r="C96" s="77">
        <f>'Приложение 1'!L99</f>
        <v>1866994.49</v>
      </c>
      <c r="D96" s="77">
        <v>0</v>
      </c>
      <c r="E96" s="77">
        <v>0</v>
      </c>
      <c r="F96" s="77">
        <v>0</v>
      </c>
      <c r="G96" s="77">
        <v>670</v>
      </c>
      <c r="H96" s="77">
        <f t="shared" si="8"/>
        <v>1866994.49</v>
      </c>
      <c r="I96" s="77">
        <v>0</v>
      </c>
      <c r="J96" s="77">
        <v>0</v>
      </c>
      <c r="K96" s="77">
        <v>0</v>
      </c>
      <c r="L96" s="77">
        <v>0</v>
      </c>
      <c r="M96" s="77">
        <v>0</v>
      </c>
      <c r="N96" s="77">
        <v>0</v>
      </c>
      <c r="O96" s="77">
        <v>0</v>
      </c>
      <c r="P96" s="77">
        <v>0</v>
      </c>
      <c r="Q96" s="77">
        <v>0</v>
      </c>
      <c r="R96" s="77">
        <v>0</v>
      </c>
      <c r="V96" s="77">
        <f t="shared" si="9"/>
        <v>2786.5589402985074</v>
      </c>
      <c r="W96" s="20">
        <f>'Приложение 1'!R99</f>
        <v>4503.95</v>
      </c>
      <c r="X96" s="27">
        <f t="shared" si="10"/>
        <v>1717.3910597014924</v>
      </c>
    </row>
    <row r="97" spans="1:24" ht="14.25" customHeight="1">
      <c r="A97" s="80">
        <v>86</v>
      </c>
      <c r="B97" s="89" t="s">
        <v>266</v>
      </c>
      <c r="C97" s="77">
        <f>'Приложение 1'!L100</f>
        <v>2068630.68</v>
      </c>
      <c r="D97" s="77">
        <v>0</v>
      </c>
      <c r="E97" s="77">
        <v>0</v>
      </c>
      <c r="F97" s="77">
        <v>0</v>
      </c>
      <c r="G97" s="77">
        <v>764.3</v>
      </c>
      <c r="H97" s="77">
        <f>C97</f>
        <v>2068630.68</v>
      </c>
      <c r="I97" s="77">
        <v>0</v>
      </c>
      <c r="J97" s="77">
        <v>0</v>
      </c>
      <c r="K97" s="77">
        <v>0</v>
      </c>
      <c r="L97" s="77">
        <v>0</v>
      </c>
      <c r="M97" s="77">
        <v>0</v>
      </c>
      <c r="N97" s="77">
        <v>0</v>
      </c>
      <c r="O97" s="77">
        <v>0</v>
      </c>
      <c r="P97" s="77">
        <v>0</v>
      </c>
      <c r="Q97" s="77">
        <v>0</v>
      </c>
      <c r="R97" s="77">
        <v>0</v>
      </c>
      <c r="V97" s="77">
        <f t="shared" si="9"/>
        <v>2706.5689912338089</v>
      </c>
      <c r="W97" s="20">
        <f>'Приложение 1'!R100</f>
        <v>3948</v>
      </c>
      <c r="X97" s="27">
        <f t="shared" si="10"/>
        <v>1241.4310087661911</v>
      </c>
    </row>
    <row r="98" spans="1:24" ht="14.25" customHeight="1">
      <c r="A98" s="80">
        <v>87</v>
      </c>
      <c r="B98" s="89" t="s">
        <v>492</v>
      </c>
      <c r="C98" s="77">
        <f>'Приложение 1'!L101</f>
        <v>1997071.15</v>
      </c>
      <c r="D98" s="77">
        <v>0</v>
      </c>
      <c r="E98" s="77">
        <v>0</v>
      </c>
      <c r="F98" s="77">
        <v>0</v>
      </c>
      <c r="G98" s="77">
        <v>655</v>
      </c>
      <c r="H98" s="77">
        <f>C98</f>
        <v>1997071.15</v>
      </c>
      <c r="I98" s="77">
        <v>0</v>
      </c>
      <c r="J98" s="77">
        <v>0</v>
      </c>
      <c r="K98" s="77">
        <v>0</v>
      </c>
      <c r="L98" s="77">
        <v>0</v>
      </c>
      <c r="M98" s="77">
        <v>0</v>
      </c>
      <c r="N98" s="77">
        <v>0</v>
      </c>
      <c r="O98" s="77">
        <v>0</v>
      </c>
      <c r="P98" s="77">
        <v>0</v>
      </c>
      <c r="Q98" s="77">
        <v>0</v>
      </c>
      <c r="R98" s="77">
        <v>0</v>
      </c>
      <c r="V98" s="77">
        <f t="shared" si="9"/>
        <v>3048.9635877862593</v>
      </c>
      <c r="W98" s="20">
        <f>'Приложение 1'!R101</f>
        <v>4503.95</v>
      </c>
      <c r="X98" s="27">
        <f t="shared" si="10"/>
        <v>1454.9864122137406</v>
      </c>
    </row>
    <row r="99" spans="1:24" ht="14.25" customHeight="1">
      <c r="A99" s="80">
        <v>88</v>
      </c>
      <c r="B99" s="89" t="s">
        <v>493</v>
      </c>
      <c r="C99" s="77">
        <f>'Приложение 1'!L102</f>
        <v>1937537.07</v>
      </c>
      <c r="D99" s="77">
        <v>0</v>
      </c>
      <c r="E99" s="77">
        <v>0</v>
      </c>
      <c r="F99" s="77">
        <v>0</v>
      </c>
      <c r="G99" s="77">
        <v>703</v>
      </c>
      <c r="H99" s="77">
        <f>C99</f>
        <v>1937537.07</v>
      </c>
      <c r="I99" s="77">
        <v>0</v>
      </c>
      <c r="J99" s="77">
        <v>0</v>
      </c>
      <c r="K99" s="77">
        <v>0</v>
      </c>
      <c r="L99" s="77">
        <v>0</v>
      </c>
      <c r="M99" s="77">
        <v>0</v>
      </c>
      <c r="N99" s="77">
        <v>0</v>
      </c>
      <c r="O99" s="77">
        <v>0</v>
      </c>
      <c r="P99" s="77">
        <v>0</v>
      </c>
      <c r="Q99" s="77">
        <v>0</v>
      </c>
      <c r="R99" s="77">
        <v>0</v>
      </c>
      <c r="V99" s="77">
        <f t="shared" si="9"/>
        <v>2756.0982503556188</v>
      </c>
      <c r="W99" s="20">
        <f>'Приложение 1'!R102</f>
        <v>4503.95</v>
      </c>
      <c r="X99" s="27">
        <f t="shared" si="10"/>
        <v>1747.851749644381</v>
      </c>
    </row>
    <row r="100" spans="1:24" ht="15.75" customHeight="1">
      <c r="A100" s="80">
        <v>89</v>
      </c>
      <c r="B100" s="89" t="s">
        <v>267</v>
      </c>
      <c r="C100" s="77">
        <f>'Приложение 1'!L103</f>
        <v>2633357.25</v>
      </c>
      <c r="D100" s="77">
        <v>0</v>
      </c>
      <c r="E100" s="77">
        <v>0</v>
      </c>
      <c r="F100" s="77">
        <v>0</v>
      </c>
      <c r="G100" s="77">
        <v>871.9</v>
      </c>
      <c r="H100" s="77">
        <f t="shared" si="8"/>
        <v>2633357.25</v>
      </c>
      <c r="I100" s="77">
        <v>0</v>
      </c>
      <c r="J100" s="77">
        <v>0</v>
      </c>
      <c r="K100" s="77">
        <v>0</v>
      </c>
      <c r="L100" s="77">
        <v>0</v>
      </c>
      <c r="M100" s="77">
        <v>0</v>
      </c>
      <c r="N100" s="77">
        <v>0</v>
      </c>
      <c r="O100" s="77">
        <v>0</v>
      </c>
      <c r="P100" s="77">
        <v>0</v>
      </c>
      <c r="Q100" s="77">
        <v>0</v>
      </c>
      <c r="R100" s="77">
        <v>0</v>
      </c>
      <c r="V100" s="77">
        <f t="shared" si="9"/>
        <v>3020.2514623236611</v>
      </c>
      <c r="W100" s="20">
        <f>'Приложение 1'!R103</f>
        <v>3948</v>
      </c>
      <c r="X100" s="27">
        <f t="shared" si="10"/>
        <v>927.74853767633886</v>
      </c>
    </row>
    <row r="101" spans="1:24" ht="15" customHeight="1">
      <c r="A101" s="80">
        <v>90</v>
      </c>
      <c r="B101" s="89" t="s">
        <v>268</v>
      </c>
      <c r="C101" s="77">
        <f>'Приложение 1'!L104</f>
        <v>2500462.2999999998</v>
      </c>
      <c r="D101" s="77">
        <v>0</v>
      </c>
      <c r="E101" s="77">
        <v>0</v>
      </c>
      <c r="F101" s="77">
        <v>0</v>
      </c>
      <c r="G101" s="77">
        <v>835</v>
      </c>
      <c r="H101" s="77">
        <f t="shared" si="8"/>
        <v>2500462.2999999998</v>
      </c>
      <c r="I101" s="77">
        <v>0</v>
      </c>
      <c r="J101" s="77">
        <v>0</v>
      </c>
      <c r="K101" s="77">
        <v>0</v>
      </c>
      <c r="L101" s="77">
        <v>0</v>
      </c>
      <c r="M101" s="77">
        <v>0</v>
      </c>
      <c r="N101" s="77">
        <v>0</v>
      </c>
      <c r="O101" s="77">
        <v>0</v>
      </c>
      <c r="P101" s="77">
        <v>0</v>
      </c>
      <c r="Q101" s="77">
        <v>0</v>
      </c>
      <c r="R101" s="77">
        <v>0</v>
      </c>
      <c r="V101" s="77">
        <f t="shared" si="9"/>
        <v>2994.5656287425149</v>
      </c>
      <c r="W101" s="20">
        <f>'Приложение 1'!R104</f>
        <v>3948</v>
      </c>
      <c r="X101" s="27">
        <f t="shared" si="10"/>
        <v>953.43437125748505</v>
      </c>
    </row>
    <row r="102" spans="1:24" ht="15" customHeight="1">
      <c r="A102" s="80">
        <v>91</v>
      </c>
      <c r="B102" s="89" t="s">
        <v>494</v>
      </c>
      <c r="C102" s="77">
        <f>'Приложение 1'!L105</f>
        <v>1913641.76</v>
      </c>
      <c r="D102" s="77">
        <v>0</v>
      </c>
      <c r="E102" s="77">
        <v>0</v>
      </c>
      <c r="F102" s="77">
        <v>0</v>
      </c>
      <c r="G102" s="77">
        <v>593.65</v>
      </c>
      <c r="H102" s="77">
        <f t="shared" si="8"/>
        <v>1913641.76</v>
      </c>
      <c r="I102" s="77">
        <v>0</v>
      </c>
      <c r="J102" s="77">
        <v>0</v>
      </c>
      <c r="K102" s="77">
        <v>0</v>
      </c>
      <c r="L102" s="77">
        <v>0</v>
      </c>
      <c r="M102" s="77">
        <v>0</v>
      </c>
      <c r="N102" s="77">
        <v>0</v>
      </c>
      <c r="O102" s="77">
        <v>0</v>
      </c>
      <c r="P102" s="77">
        <v>0</v>
      </c>
      <c r="Q102" s="77">
        <v>0</v>
      </c>
      <c r="R102" s="77">
        <v>0</v>
      </c>
      <c r="V102" s="77">
        <f t="shared" si="9"/>
        <v>3223.5185041691234</v>
      </c>
      <c r="W102" s="20">
        <f>'Приложение 1'!R105</f>
        <v>4503.95</v>
      </c>
      <c r="X102" s="27">
        <f t="shared" si="10"/>
        <v>1280.4314958308764</v>
      </c>
    </row>
    <row r="103" spans="1:24" ht="15" customHeight="1">
      <c r="A103" s="80">
        <v>92</v>
      </c>
      <c r="B103" s="89" t="s">
        <v>495</v>
      </c>
      <c r="C103" s="77">
        <f>'Приложение 1'!L106</f>
        <v>2234566.4500000002</v>
      </c>
      <c r="D103" s="77">
        <v>0</v>
      </c>
      <c r="E103" s="77">
        <v>0</v>
      </c>
      <c r="F103" s="77">
        <v>0</v>
      </c>
      <c r="G103" s="77">
        <v>593.65</v>
      </c>
      <c r="H103" s="77">
        <f t="shared" si="8"/>
        <v>2234566.4500000002</v>
      </c>
      <c r="I103" s="77">
        <v>0</v>
      </c>
      <c r="J103" s="77">
        <v>0</v>
      </c>
      <c r="K103" s="77">
        <v>0</v>
      </c>
      <c r="L103" s="77">
        <v>0</v>
      </c>
      <c r="M103" s="77">
        <v>0</v>
      </c>
      <c r="N103" s="77">
        <v>0</v>
      </c>
      <c r="O103" s="77">
        <v>0</v>
      </c>
      <c r="P103" s="77">
        <v>0</v>
      </c>
      <c r="Q103" s="77">
        <v>0</v>
      </c>
      <c r="R103" s="77">
        <v>0</v>
      </c>
      <c r="V103" s="77">
        <f t="shared" si="9"/>
        <v>3764.1142929335469</v>
      </c>
      <c r="W103" s="20">
        <f>'Приложение 1'!R106</f>
        <v>4503.95</v>
      </c>
      <c r="X103" s="27">
        <f t="shared" si="10"/>
        <v>739.83570706645287</v>
      </c>
    </row>
    <row r="104" spans="1:24" ht="15" customHeight="1">
      <c r="A104" s="80">
        <v>93</v>
      </c>
      <c r="B104" s="89" t="s">
        <v>496</v>
      </c>
      <c r="C104" s="77">
        <f>'Приложение 1'!L107</f>
        <v>2290996.2799999998</v>
      </c>
      <c r="D104" s="77">
        <v>0</v>
      </c>
      <c r="E104" s="77">
        <v>0</v>
      </c>
      <c r="F104" s="77">
        <v>0</v>
      </c>
      <c r="G104" s="77">
        <v>742.5</v>
      </c>
      <c r="H104" s="77">
        <f t="shared" si="8"/>
        <v>2290996.2799999998</v>
      </c>
      <c r="I104" s="77">
        <v>0</v>
      </c>
      <c r="J104" s="77">
        <v>0</v>
      </c>
      <c r="K104" s="77">
        <v>0</v>
      </c>
      <c r="L104" s="77">
        <v>0</v>
      </c>
      <c r="M104" s="77">
        <v>0</v>
      </c>
      <c r="N104" s="77">
        <v>0</v>
      </c>
      <c r="O104" s="77">
        <v>0</v>
      </c>
      <c r="P104" s="77">
        <v>0</v>
      </c>
      <c r="Q104" s="77">
        <v>0</v>
      </c>
      <c r="R104" s="77">
        <v>0</v>
      </c>
      <c r="V104" s="77">
        <f t="shared" si="9"/>
        <v>3085.5168754208753</v>
      </c>
      <c r="W104" s="20">
        <f>'Приложение 1'!R107</f>
        <v>4503.95</v>
      </c>
      <c r="X104" s="27">
        <f t="shared" si="10"/>
        <v>1418.4331245791245</v>
      </c>
    </row>
    <row r="105" spans="1:24" ht="13.5" customHeight="1">
      <c r="A105" s="80">
        <v>94</v>
      </c>
      <c r="B105" s="89" t="s">
        <v>269</v>
      </c>
      <c r="C105" s="77">
        <f>'Приложение 1'!L108</f>
        <v>1936852.1</v>
      </c>
      <c r="D105" s="77">
        <v>0</v>
      </c>
      <c r="E105" s="77">
        <v>0</v>
      </c>
      <c r="F105" s="77">
        <v>0</v>
      </c>
      <c r="G105" s="77">
        <v>862.45</v>
      </c>
      <c r="H105" s="77">
        <f t="shared" si="8"/>
        <v>1936852.1</v>
      </c>
      <c r="I105" s="77">
        <v>0</v>
      </c>
      <c r="J105" s="77">
        <v>0</v>
      </c>
      <c r="K105" s="77">
        <v>0</v>
      </c>
      <c r="L105" s="77">
        <v>0</v>
      </c>
      <c r="M105" s="77">
        <v>0</v>
      </c>
      <c r="N105" s="77">
        <v>0</v>
      </c>
      <c r="O105" s="77">
        <v>0</v>
      </c>
      <c r="P105" s="77">
        <v>0</v>
      </c>
      <c r="Q105" s="77">
        <v>0</v>
      </c>
      <c r="R105" s="77">
        <v>0</v>
      </c>
      <c r="V105" s="77">
        <f t="shared" si="9"/>
        <v>2245.7558119311266</v>
      </c>
      <c r="W105" s="20">
        <f>'Приложение 1'!R108</f>
        <v>2322</v>
      </c>
      <c r="X105" s="27">
        <f t="shared" si="10"/>
        <v>76.244188068873427</v>
      </c>
    </row>
    <row r="106" spans="1:24" ht="13.5" customHeight="1">
      <c r="A106" s="80">
        <v>95</v>
      </c>
      <c r="B106" s="89" t="s">
        <v>270</v>
      </c>
      <c r="C106" s="77">
        <f>'Приложение 1'!L109</f>
        <v>2055442.24</v>
      </c>
      <c r="D106" s="77">
        <v>0</v>
      </c>
      <c r="E106" s="77">
        <v>0</v>
      </c>
      <c r="F106" s="77">
        <v>0</v>
      </c>
      <c r="G106" s="77">
        <v>971.92</v>
      </c>
      <c r="H106" s="77">
        <f t="shared" si="8"/>
        <v>2055442.24</v>
      </c>
      <c r="I106" s="77">
        <v>0</v>
      </c>
      <c r="J106" s="77">
        <v>0</v>
      </c>
      <c r="K106" s="77">
        <v>0</v>
      </c>
      <c r="L106" s="77">
        <v>0</v>
      </c>
      <c r="M106" s="77">
        <v>0</v>
      </c>
      <c r="N106" s="77">
        <v>0</v>
      </c>
      <c r="O106" s="77">
        <v>0</v>
      </c>
      <c r="P106" s="77">
        <v>0</v>
      </c>
      <c r="Q106" s="77">
        <v>0</v>
      </c>
      <c r="R106" s="77">
        <v>0</v>
      </c>
      <c r="V106" s="77">
        <f t="shared" si="9"/>
        <v>2114.8265700880734</v>
      </c>
      <c r="W106" s="20">
        <f>'Приложение 1'!R109</f>
        <v>4503.95</v>
      </c>
      <c r="X106" s="27">
        <f t="shared" si="10"/>
        <v>2389.1234299119265</v>
      </c>
    </row>
    <row r="107" spans="1:24" ht="15" customHeight="1">
      <c r="A107" s="80">
        <v>96</v>
      </c>
      <c r="B107" s="89" t="s">
        <v>271</v>
      </c>
      <c r="C107" s="77">
        <f>'Приложение 1'!L110</f>
        <v>1105040.68</v>
      </c>
      <c r="D107" s="77">
        <v>0</v>
      </c>
      <c r="E107" s="77">
        <v>0</v>
      </c>
      <c r="F107" s="77">
        <v>0</v>
      </c>
      <c r="G107" s="77">
        <v>544.30999999999995</v>
      </c>
      <c r="H107" s="77">
        <f t="shared" si="8"/>
        <v>1105040.68</v>
      </c>
      <c r="I107" s="77">
        <v>0</v>
      </c>
      <c r="J107" s="77">
        <v>0</v>
      </c>
      <c r="K107" s="77">
        <v>0</v>
      </c>
      <c r="L107" s="77">
        <v>0</v>
      </c>
      <c r="M107" s="77">
        <v>0</v>
      </c>
      <c r="N107" s="77">
        <v>0</v>
      </c>
      <c r="O107" s="77">
        <v>0</v>
      </c>
      <c r="P107" s="77">
        <v>0</v>
      </c>
      <c r="Q107" s="77">
        <v>0</v>
      </c>
      <c r="R107" s="77">
        <v>0</v>
      </c>
      <c r="V107" s="77">
        <f t="shared" si="9"/>
        <v>2030.1678822729696</v>
      </c>
      <c r="W107" s="20">
        <f>'Приложение 1'!R110</f>
        <v>3948</v>
      </c>
      <c r="X107" s="27">
        <f t="shared" si="10"/>
        <v>1917.8321177270304</v>
      </c>
    </row>
    <row r="108" spans="1:24" ht="14.25" customHeight="1">
      <c r="A108" s="80">
        <v>97</v>
      </c>
      <c r="B108" s="89" t="s">
        <v>272</v>
      </c>
      <c r="C108" s="77">
        <f>'Приложение 1'!L111</f>
        <v>2321819.13</v>
      </c>
      <c r="D108" s="77">
        <v>0</v>
      </c>
      <c r="E108" s="77">
        <v>0</v>
      </c>
      <c r="F108" s="77">
        <v>0</v>
      </c>
      <c r="G108" s="77">
        <v>849.97</v>
      </c>
      <c r="H108" s="77">
        <f t="shared" si="8"/>
        <v>2321819.13</v>
      </c>
      <c r="I108" s="77">
        <v>0</v>
      </c>
      <c r="J108" s="77">
        <v>0</v>
      </c>
      <c r="K108" s="77">
        <v>0</v>
      </c>
      <c r="L108" s="77">
        <v>0</v>
      </c>
      <c r="M108" s="77">
        <v>0</v>
      </c>
      <c r="N108" s="77">
        <v>0</v>
      </c>
      <c r="O108" s="77">
        <v>0</v>
      </c>
      <c r="P108" s="77">
        <v>0</v>
      </c>
      <c r="Q108" s="77">
        <v>0</v>
      </c>
      <c r="R108" s="77">
        <v>0</v>
      </c>
      <c r="V108" s="77">
        <f t="shared" si="9"/>
        <v>2731.6483287645442</v>
      </c>
      <c r="W108" s="20">
        <f>'Приложение 1'!R111</f>
        <v>4180</v>
      </c>
      <c r="X108" s="27">
        <f t="shared" si="10"/>
        <v>1448.3516712354558</v>
      </c>
    </row>
    <row r="109" spans="1:24" ht="13.5" customHeight="1">
      <c r="A109" s="80">
        <v>98</v>
      </c>
      <c r="B109" s="89" t="s">
        <v>273</v>
      </c>
      <c r="C109" s="77">
        <f>'Приложение 1'!L112</f>
        <v>760705.66</v>
      </c>
      <c r="D109" s="77">
        <v>0</v>
      </c>
      <c r="E109" s="77">
        <v>0</v>
      </c>
      <c r="F109" s="77">
        <v>0</v>
      </c>
      <c r="G109" s="77">
        <v>443</v>
      </c>
      <c r="H109" s="77">
        <f t="shared" si="8"/>
        <v>760705.66</v>
      </c>
      <c r="I109" s="77">
        <v>0</v>
      </c>
      <c r="J109" s="77">
        <v>0</v>
      </c>
      <c r="K109" s="77">
        <v>0</v>
      </c>
      <c r="L109" s="77">
        <v>0</v>
      </c>
      <c r="M109" s="77">
        <v>0</v>
      </c>
      <c r="N109" s="77">
        <v>0</v>
      </c>
      <c r="O109" s="77">
        <v>0</v>
      </c>
      <c r="P109" s="77">
        <v>0</v>
      </c>
      <c r="Q109" s="77">
        <v>0</v>
      </c>
      <c r="R109" s="77">
        <v>0</v>
      </c>
      <c r="V109" s="77">
        <f t="shared" si="9"/>
        <v>1717.1685327313771</v>
      </c>
      <c r="W109" s="20">
        <f>'Приложение 1'!R112</f>
        <v>4180</v>
      </c>
      <c r="X109" s="27">
        <f t="shared" si="10"/>
        <v>2462.8314672686229</v>
      </c>
    </row>
    <row r="110" spans="1:24" ht="12.75" customHeight="1">
      <c r="A110" s="80">
        <v>99</v>
      </c>
      <c r="B110" s="89" t="s">
        <v>274</v>
      </c>
      <c r="C110" s="77">
        <f>'Приложение 1'!L113</f>
        <v>1710920.3</v>
      </c>
      <c r="D110" s="77">
        <v>0</v>
      </c>
      <c r="E110" s="77">
        <v>0</v>
      </c>
      <c r="F110" s="77">
        <v>0</v>
      </c>
      <c r="G110" s="77">
        <v>527.26</v>
      </c>
      <c r="H110" s="77">
        <f t="shared" si="8"/>
        <v>1710920.3</v>
      </c>
      <c r="I110" s="77">
        <v>0</v>
      </c>
      <c r="J110" s="77">
        <v>0</v>
      </c>
      <c r="K110" s="77">
        <v>0</v>
      </c>
      <c r="L110" s="77">
        <v>0</v>
      </c>
      <c r="M110" s="77">
        <v>0</v>
      </c>
      <c r="N110" s="77">
        <v>0</v>
      </c>
      <c r="O110" s="77">
        <v>0</v>
      </c>
      <c r="P110" s="77">
        <v>0</v>
      </c>
      <c r="Q110" s="77">
        <v>0</v>
      </c>
      <c r="R110" s="77">
        <v>0</v>
      </c>
      <c r="V110" s="77">
        <f t="shared" si="9"/>
        <v>3244.9271706558434</v>
      </c>
      <c r="W110" s="20">
        <f>'Приложение 1'!R113</f>
        <v>3948</v>
      </c>
      <c r="X110" s="27">
        <f t="shared" si="10"/>
        <v>703.07282934415662</v>
      </c>
    </row>
    <row r="111" spans="1:24" ht="13.5" customHeight="1">
      <c r="A111" s="80">
        <v>100</v>
      </c>
      <c r="B111" s="89" t="s">
        <v>276</v>
      </c>
      <c r="C111" s="77">
        <f>'Приложение 1'!L114</f>
        <v>3100303.82</v>
      </c>
      <c r="D111" s="77">
        <v>0</v>
      </c>
      <c r="E111" s="77">
        <v>0</v>
      </c>
      <c r="F111" s="77">
        <v>0</v>
      </c>
      <c r="G111" s="77">
        <v>798</v>
      </c>
      <c r="H111" s="77">
        <f t="shared" si="8"/>
        <v>3100303.82</v>
      </c>
      <c r="I111" s="77">
        <v>0</v>
      </c>
      <c r="J111" s="77">
        <v>0</v>
      </c>
      <c r="K111" s="77">
        <v>0</v>
      </c>
      <c r="L111" s="77">
        <v>0</v>
      </c>
      <c r="M111" s="77">
        <v>0</v>
      </c>
      <c r="N111" s="77">
        <v>0</v>
      </c>
      <c r="O111" s="77">
        <v>0</v>
      </c>
      <c r="P111" s="77">
        <v>0</v>
      </c>
      <c r="Q111" s="77">
        <v>0</v>
      </c>
      <c r="R111" s="77">
        <v>0</v>
      </c>
      <c r="V111" s="77">
        <f t="shared" si="9"/>
        <v>3885.0925062656638</v>
      </c>
      <c r="W111" s="20">
        <f>'Приложение 1'!R114</f>
        <v>4503.95</v>
      </c>
      <c r="X111" s="27">
        <f t="shared" si="10"/>
        <v>618.857493734336</v>
      </c>
    </row>
    <row r="112" spans="1:24" ht="12.75" customHeight="1">
      <c r="A112" s="80">
        <v>101</v>
      </c>
      <c r="B112" s="89" t="s">
        <v>277</v>
      </c>
      <c r="C112" s="77">
        <f>'Приложение 1'!L115</f>
        <v>3146462.8</v>
      </c>
      <c r="D112" s="77">
        <v>0</v>
      </c>
      <c r="E112" s="77">
        <v>0</v>
      </c>
      <c r="F112" s="77">
        <v>0</v>
      </c>
      <c r="G112" s="77">
        <v>1035.9000000000001</v>
      </c>
      <c r="H112" s="77">
        <f t="shared" si="8"/>
        <v>3146462.8</v>
      </c>
      <c r="I112" s="77">
        <v>0</v>
      </c>
      <c r="J112" s="77">
        <v>0</v>
      </c>
      <c r="K112" s="77">
        <v>0</v>
      </c>
      <c r="L112" s="77">
        <v>0</v>
      </c>
      <c r="M112" s="77">
        <v>0</v>
      </c>
      <c r="N112" s="77">
        <v>0</v>
      </c>
      <c r="O112" s="77">
        <v>0</v>
      </c>
      <c r="P112" s="77">
        <v>0</v>
      </c>
      <c r="Q112" s="77">
        <v>0</v>
      </c>
      <c r="R112" s="77">
        <v>0</v>
      </c>
      <c r="V112" s="77">
        <f t="shared" si="9"/>
        <v>3037.4194420310837</v>
      </c>
      <c r="W112" s="20">
        <f>'Приложение 1'!R115</f>
        <v>3948</v>
      </c>
      <c r="X112" s="27">
        <f t="shared" si="10"/>
        <v>910.58055796891631</v>
      </c>
    </row>
    <row r="113" spans="1:24" ht="13.5" customHeight="1">
      <c r="A113" s="80">
        <v>102</v>
      </c>
      <c r="B113" s="89" t="s">
        <v>278</v>
      </c>
      <c r="C113" s="77">
        <f>'Приложение 1'!L116</f>
        <v>1282872.1599999999</v>
      </c>
      <c r="D113" s="77">
        <v>0</v>
      </c>
      <c r="E113" s="77">
        <v>0</v>
      </c>
      <c r="F113" s="77">
        <v>0</v>
      </c>
      <c r="G113" s="77">
        <v>347.98</v>
      </c>
      <c r="H113" s="77">
        <f t="shared" si="8"/>
        <v>1282872.1599999999</v>
      </c>
      <c r="I113" s="77">
        <v>0</v>
      </c>
      <c r="J113" s="77">
        <v>0</v>
      </c>
      <c r="K113" s="77">
        <v>0</v>
      </c>
      <c r="L113" s="77">
        <v>0</v>
      </c>
      <c r="M113" s="77">
        <v>0</v>
      </c>
      <c r="N113" s="77">
        <v>0</v>
      </c>
      <c r="O113" s="77">
        <v>0</v>
      </c>
      <c r="P113" s="77">
        <v>0</v>
      </c>
      <c r="Q113" s="77">
        <v>0</v>
      </c>
      <c r="R113" s="77">
        <v>0</v>
      </c>
      <c r="V113" s="77">
        <f t="shared" si="9"/>
        <v>3686.6261279383866</v>
      </c>
      <c r="W113" s="20">
        <f>'Приложение 1'!R116</f>
        <v>3948</v>
      </c>
      <c r="X113" s="27">
        <f t="shared" si="10"/>
        <v>261.37387206161338</v>
      </c>
    </row>
    <row r="114" spans="1:24" ht="14.25" customHeight="1">
      <c r="A114" s="80">
        <v>103</v>
      </c>
      <c r="B114" s="89" t="s">
        <v>279</v>
      </c>
      <c r="C114" s="77">
        <f>'Приложение 1'!L117</f>
        <v>1838012.28</v>
      </c>
      <c r="D114" s="77">
        <v>0</v>
      </c>
      <c r="E114" s="77">
        <v>0</v>
      </c>
      <c r="F114" s="77">
        <v>0</v>
      </c>
      <c r="G114" s="77">
        <v>786</v>
      </c>
      <c r="H114" s="77">
        <f t="shared" si="8"/>
        <v>1838012.28</v>
      </c>
      <c r="I114" s="77">
        <v>0</v>
      </c>
      <c r="J114" s="77">
        <v>0</v>
      </c>
      <c r="K114" s="77">
        <v>0</v>
      </c>
      <c r="L114" s="77">
        <v>0</v>
      </c>
      <c r="M114" s="77">
        <v>0</v>
      </c>
      <c r="N114" s="77">
        <v>0</v>
      </c>
      <c r="O114" s="77">
        <v>0</v>
      </c>
      <c r="P114" s="77">
        <v>0</v>
      </c>
      <c r="Q114" s="77">
        <v>0</v>
      </c>
      <c r="R114" s="77">
        <v>0</v>
      </c>
      <c r="V114" s="77">
        <f t="shared" si="9"/>
        <v>2338.4380152671756</v>
      </c>
      <c r="W114" s="20">
        <f>'Приложение 1'!R117</f>
        <v>4180</v>
      </c>
      <c r="X114" s="27">
        <f t="shared" si="10"/>
        <v>1841.5619847328244</v>
      </c>
    </row>
    <row r="115" spans="1:24" ht="12.75" customHeight="1">
      <c r="A115" s="80">
        <v>104</v>
      </c>
      <c r="B115" s="89" t="s">
        <v>280</v>
      </c>
      <c r="C115" s="77">
        <f>'Приложение 1'!L118</f>
        <v>3245785.98</v>
      </c>
      <c r="D115" s="77">
        <v>0</v>
      </c>
      <c r="E115" s="77">
        <v>0</v>
      </c>
      <c r="F115" s="77">
        <v>0</v>
      </c>
      <c r="G115" s="77">
        <v>1298</v>
      </c>
      <c r="H115" s="77">
        <f t="shared" si="8"/>
        <v>3245785.98</v>
      </c>
      <c r="I115" s="77">
        <v>0</v>
      </c>
      <c r="J115" s="77">
        <v>0</v>
      </c>
      <c r="K115" s="77">
        <v>0</v>
      </c>
      <c r="L115" s="77">
        <v>0</v>
      </c>
      <c r="M115" s="77">
        <v>0</v>
      </c>
      <c r="N115" s="77">
        <v>0</v>
      </c>
      <c r="O115" s="77">
        <v>0</v>
      </c>
      <c r="P115" s="77">
        <v>0</v>
      </c>
      <c r="Q115" s="77">
        <v>0</v>
      </c>
      <c r="R115" s="77">
        <v>0</v>
      </c>
      <c r="V115" s="77">
        <f t="shared" si="9"/>
        <v>2500.6055315870572</v>
      </c>
      <c r="W115" s="20">
        <f>'Приложение 1'!R118</f>
        <v>3948</v>
      </c>
      <c r="X115" s="27">
        <f t="shared" si="10"/>
        <v>1447.3944684129428</v>
      </c>
    </row>
    <row r="116" spans="1:24" ht="15.75" customHeight="1">
      <c r="A116" s="80">
        <v>105</v>
      </c>
      <c r="B116" s="89" t="s">
        <v>281</v>
      </c>
      <c r="C116" s="77">
        <f>'Приложение 1'!L119</f>
        <v>1077084.6599999999</v>
      </c>
      <c r="D116" s="77">
        <v>0</v>
      </c>
      <c r="E116" s="77">
        <v>0</v>
      </c>
      <c r="F116" s="77">
        <v>0</v>
      </c>
      <c r="G116" s="77">
        <v>485.3</v>
      </c>
      <c r="H116" s="77">
        <f t="shared" si="8"/>
        <v>1077084.6599999999</v>
      </c>
      <c r="I116" s="77">
        <v>0</v>
      </c>
      <c r="J116" s="77">
        <v>0</v>
      </c>
      <c r="K116" s="77">
        <v>0</v>
      </c>
      <c r="L116" s="77">
        <v>0</v>
      </c>
      <c r="M116" s="77">
        <v>0</v>
      </c>
      <c r="N116" s="77">
        <v>0</v>
      </c>
      <c r="O116" s="77">
        <v>0</v>
      </c>
      <c r="P116" s="77">
        <v>0</v>
      </c>
      <c r="Q116" s="77">
        <v>0</v>
      </c>
      <c r="R116" s="77">
        <v>0</v>
      </c>
      <c r="V116" s="77">
        <f t="shared" si="9"/>
        <v>2219.4202761178649</v>
      </c>
      <c r="W116" s="20">
        <f>'Приложение 1'!R119</f>
        <v>2322</v>
      </c>
      <c r="X116" s="27">
        <f t="shared" si="10"/>
        <v>102.57972388213511</v>
      </c>
    </row>
    <row r="117" spans="1:24" ht="26.25" customHeight="1">
      <c r="A117" s="80">
        <v>106</v>
      </c>
      <c r="B117" s="89" t="s">
        <v>282</v>
      </c>
      <c r="C117" s="77">
        <f>'Приложение 1'!L120</f>
        <v>1726790.84</v>
      </c>
      <c r="D117" s="77">
        <v>0</v>
      </c>
      <c r="E117" s="77">
        <v>0</v>
      </c>
      <c r="F117" s="77">
        <v>0</v>
      </c>
      <c r="G117" s="77">
        <v>671.6</v>
      </c>
      <c r="H117" s="77">
        <f t="shared" si="8"/>
        <v>1726790.84</v>
      </c>
      <c r="I117" s="77">
        <v>0</v>
      </c>
      <c r="J117" s="77">
        <v>0</v>
      </c>
      <c r="K117" s="77">
        <v>0</v>
      </c>
      <c r="L117" s="77">
        <v>0</v>
      </c>
      <c r="M117" s="77">
        <v>0</v>
      </c>
      <c r="N117" s="77">
        <v>0</v>
      </c>
      <c r="O117" s="77">
        <v>0</v>
      </c>
      <c r="P117" s="77">
        <v>0</v>
      </c>
      <c r="Q117" s="77">
        <v>0</v>
      </c>
      <c r="R117" s="77">
        <v>0</v>
      </c>
      <c r="V117" s="77">
        <f t="shared" si="9"/>
        <v>2571.1596783799882</v>
      </c>
      <c r="W117" s="20">
        <f>'Приложение 1'!R120</f>
        <v>4180</v>
      </c>
      <c r="X117" s="27">
        <f t="shared" si="10"/>
        <v>1608.8403216200118</v>
      </c>
    </row>
    <row r="118" spans="1:24" ht="24" customHeight="1">
      <c r="A118" s="80">
        <v>107</v>
      </c>
      <c r="B118" s="89" t="s">
        <v>283</v>
      </c>
      <c r="C118" s="77">
        <f>'Приложение 1'!L121</f>
        <v>1683328.74</v>
      </c>
      <c r="D118" s="77">
        <v>0</v>
      </c>
      <c r="E118" s="77">
        <v>0</v>
      </c>
      <c r="F118" s="77">
        <v>0</v>
      </c>
      <c r="G118" s="77">
        <v>554.29999999999995</v>
      </c>
      <c r="H118" s="77">
        <f t="shared" si="8"/>
        <v>1683328.74</v>
      </c>
      <c r="I118" s="77">
        <v>0</v>
      </c>
      <c r="J118" s="77">
        <v>0</v>
      </c>
      <c r="K118" s="77">
        <v>0</v>
      </c>
      <c r="L118" s="77">
        <v>0</v>
      </c>
      <c r="M118" s="77">
        <v>0</v>
      </c>
      <c r="N118" s="77">
        <v>0</v>
      </c>
      <c r="O118" s="77">
        <v>0</v>
      </c>
      <c r="P118" s="77">
        <v>0</v>
      </c>
      <c r="Q118" s="77">
        <v>0</v>
      </c>
      <c r="R118" s="77">
        <v>0</v>
      </c>
      <c r="V118" s="77">
        <f t="shared" si="9"/>
        <v>3036.8550243550426</v>
      </c>
      <c r="W118" s="20">
        <f>'Приложение 1'!R121</f>
        <v>3948</v>
      </c>
      <c r="X118" s="27">
        <f t="shared" si="10"/>
        <v>911.14497564495741</v>
      </c>
    </row>
    <row r="119" spans="1:24" ht="23.25" customHeight="1">
      <c r="A119" s="80">
        <v>108</v>
      </c>
      <c r="B119" s="89" t="s">
        <v>284</v>
      </c>
      <c r="C119" s="77">
        <f>'Приложение 1'!L122</f>
        <v>1414932.91</v>
      </c>
      <c r="D119" s="77">
        <v>0</v>
      </c>
      <c r="E119" s="77">
        <v>0</v>
      </c>
      <c r="F119" s="77">
        <v>0</v>
      </c>
      <c r="G119" s="77">
        <v>460.6</v>
      </c>
      <c r="H119" s="77">
        <f t="shared" si="8"/>
        <v>1414932.91</v>
      </c>
      <c r="I119" s="77">
        <v>0</v>
      </c>
      <c r="J119" s="77">
        <v>0</v>
      </c>
      <c r="K119" s="77">
        <v>0</v>
      </c>
      <c r="L119" s="77">
        <v>0</v>
      </c>
      <c r="M119" s="77">
        <v>0</v>
      </c>
      <c r="N119" s="77">
        <v>0</v>
      </c>
      <c r="O119" s="77">
        <v>0</v>
      </c>
      <c r="P119" s="77">
        <v>0</v>
      </c>
      <c r="Q119" s="77">
        <v>0</v>
      </c>
      <c r="R119" s="77">
        <v>0</v>
      </c>
      <c r="V119" s="77">
        <f t="shared" si="9"/>
        <v>3071.9342379504992</v>
      </c>
      <c r="W119" s="20">
        <f>'Приложение 1'!R122</f>
        <v>3948</v>
      </c>
      <c r="X119" s="27">
        <f t="shared" si="10"/>
        <v>876.06576204950079</v>
      </c>
    </row>
    <row r="120" spans="1:24" ht="15.75" customHeight="1">
      <c r="A120" s="80">
        <v>109</v>
      </c>
      <c r="B120" s="89" t="s">
        <v>335</v>
      </c>
      <c r="C120" s="77">
        <f>'Приложение 1'!L123</f>
        <v>1709504.12</v>
      </c>
      <c r="D120" s="77">
        <f>C120-Q120</f>
        <v>1690882.4700000002</v>
      </c>
      <c r="E120" s="77">
        <v>0</v>
      </c>
      <c r="F120" s="77">
        <v>0</v>
      </c>
      <c r="G120" s="77">
        <v>0</v>
      </c>
      <c r="H120" s="77">
        <v>0</v>
      </c>
      <c r="I120" s="77">
        <v>0</v>
      </c>
      <c r="J120" s="77">
        <v>0</v>
      </c>
      <c r="K120" s="77">
        <v>0</v>
      </c>
      <c r="L120" s="77">
        <v>0</v>
      </c>
      <c r="M120" s="77">
        <v>0</v>
      </c>
      <c r="N120" s="77">
        <v>0</v>
      </c>
      <c r="O120" s="77">
        <v>0</v>
      </c>
      <c r="P120" s="77">
        <v>0</v>
      </c>
      <c r="Q120" s="77">
        <v>18621.650000000001</v>
      </c>
      <c r="R120" s="77">
        <v>0</v>
      </c>
      <c r="V120" s="77" t="e">
        <f t="shared" si="9"/>
        <v>#DIV/0!</v>
      </c>
      <c r="W120" s="20">
        <f>'Приложение 1'!R123</f>
        <v>3696</v>
      </c>
      <c r="X120" s="27" t="e">
        <f t="shared" si="10"/>
        <v>#DIV/0!</v>
      </c>
    </row>
    <row r="121" spans="1:24" ht="15" customHeight="1">
      <c r="A121" s="80">
        <v>110</v>
      </c>
      <c r="B121" s="89" t="s">
        <v>336</v>
      </c>
      <c r="C121" s="77">
        <f>'Приложение 1'!L124</f>
        <v>1812170.43</v>
      </c>
      <c r="D121" s="77">
        <f>C121-Q121</f>
        <v>1807195.24</v>
      </c>
      <c r="E121" s="77">
        <v>0</v>
      </c>
      <c r="F121" s="77">
        <v>0</v>
      </c>
      <c r="G121" s="77">
        <v>0</v>
      </c>
      <c r="H121" s="77">
        <v>0</v>
      </c>
      <c r="I121" s="77">
        <v>0</v>
      </c>
      <c r="J121" s="77">
        <v>0</v>
      </c>
      <c r="K121" s="77">
        <v>0</v>
      </c>
      <c r="L121" s="77">
        <v>0</v>
      </c>
      <c r="M121" s="77">
        <v>0</v>
      </c>
      <c r="N121" s="77">
        <v>0</v>
      </c>
      <c r="O121" s="77">
        <v>0</v>
      </c>
      <c r="P121" s="77">
        <v>0</v>
      </c>
      <c r="Q121" s="77">
        <v>4975.1899999999996</v>
      </c>
      <c r="R121" s="77">
        <v>0</v>
      </c>
      <c r="V121" s="77" t="e">
        <f t="shared" si="9"/>
        <v>#DIV/0!</v>
      </c>
      <c r="W121" s="20">
        <f>'Приложение 1'!R124</f>
        <v>3696</v>
      </c>
      <c r="X121" s="27" t="e">
        <f t="shared" si="10"/>
        <v>#DIV/0!</v>
      </c>
    </row>
    <row r="122" spans="1:24" ht="14.25" customHeight="1">
      <c r="A122" s="80">
        <v>111</v>
      </c>
      <c r="B122" s="89" t="s">
        <v>337</v>
      </c>
      <c r="C122" s="77">
        <f>'Приложение 1'!L125</f>
        <v>5027724.18</v>
      </c>
      <c r="D122" s="77">
        <f>C122-Q122</f>
        <v>4725210.62</v>
      </c>
      <c r="E122" s="77">
        <v>0</v>
      </c>
      <c r="F122" s="77">
        <v>0</v>
      </c>
      <c r="G122" s="77">
        <v>0</v>
      </c>
      <c r="H122" s="77">
        <v>0</v>
      </c>
      <c r="I122" s="77">
        <v>0</v>
      </c>
      <c r="J122" s="77">
        <v>0</v>
      </c>
      <c r="K122" s="77">
        <v>0</v>
      </c>
      <c r="L122" s="77">
        <v>0</v>
      </c>
      <c r="M122" s="77">
        <v>0</v>
      </c>
      <c r="N122" s="77">
        <v>0</v>
      </c>
      <c r="O122" s="77">
        <v>0</v>
      </c>
      <c r="P122" s="77">
        <v>0</v>
      </c>
      <c r="Q122" s="77">
        <v>302513.56</v>
      </c>
      <c r="R122" s="77">
        <v>0</v>
      </c>
      <c r="V122" s="77" t="e">
        <f t="shared" si="9"/>
        <v>#DIV/0!</v>
      </c>
      <c r="W122" s="20">
        <f>'Приложение 1'!R125</f>
        <v>2172</v>
      </c>
      <c r="X122" s="27" t="e">
        <f t="shared" si="10"/>
        <v>#DIV/0!</v>
      </c>
    </row>
    <row r="123" spans="1:24" ht="13.5" customHeight="1">
      <c r="A123" s="80">
        <v>112</v>
      </c>
      <c r="B123" s="89" t="s">
        <v>338</v>
      </c>
      <c r="C123" s="77">
        <f>'Приложение 1'!L126</f>
        <v>3977970.12</v>
      </c>
      <c r="D123" s="77">
        <f>C123-Q123</f>
        <v>3773075.93</v>
      </c>
      <c r="E123" s="77">
        <v>0</v>
      </c>
      <c r="F123" s="77">
        <v>0</v>
      </c>
      <c r="G123" s="77">
        <v>0</v>
      </c>
      <c r="H123" s="77">
        <v>0</v>
      </c>
      <c r="I123" s="77">
        <v>0</v>
      </c>
      <c r="J123" s="77">
        <v>0</v>
      </c>
      <c r="K123" s="77">
        <v>0</v>
      </c>
      <c r="L123" s="77">
        <v>0</v>
      </c>
      <c r="M123" s="77">
        <v>0</v>
      </c>
      <c r="N123" s="77">
        <v>0</v>
      </c>
      <c r="O123" s="77">
        <v>0</v>
      </c>
      <c r="P123" s="77">
        <v>0</v>
      </c>
      <c r="Q123" s="77">
        <v>204894.19</v>
      </c>
      <c r="R123" s="77">
        <v>0</v>
      </c>
      <c r="V123" s="77" t="e">
        <f t="shared" si="9"/>
        <v>#DIV/0!</v>
      </c>
      <c r="W123" s="20">
        <f>'Приложение 1'!R126</f>
        <v>3696</v>
      </c>
      <c r="X123" s="27" t="e">
        <f t="shared" si="10"/>
        <v>#DIV/0!</v>
      </c>
    </row>
    <row r="124" spans="1:24" ht="12.75" customHeight="1">
      <c r="A124" s="80">
        <v>113</v>
      </c>
      <c r="B124" s="89" t="s">
        <v>339</v>
      </c>
      <c r="C124" s="77">
        <f>'Приложение 1'!L127</f>
        <v>5300355.18</v>
      </c>
      <c r="D124" s="77">
        <f>C124-Q124</f>
        <v>5275077.34</v>
      </c>
      <c r="E124" s="77">
        <v>0</v>
      </c>
      <c r="F124" s="77">
        <v>0</v>
      </c>
      <c r="G124" s="77">
        <v>0</v>
      </c>
      <c r="H124" s="77">
        <v>0</v>
      </c>
      <c r="I124" s="77">
        <v>0</v>
      </c>
      <c r="J124" s="77">
        <v>0</v>
      </c>
      <c r="K124" s="77">
        <v>0</v>
      </c>
      <c r="L124" s="77">
        <v>0</v>
      </c>
      <c r="M124" s="77">
        <v>0</v>
      </c>
      <c r="N124" s="77">
        <v>0</v>
      </c>
      <c r="O124" s="77">
        <v>0</v>
      </c>
      <c r="P124" s="77">
        <v>0</v>
      </c>
      <c r="Q124" s="77">
        <v>25277.84</v>
      </c>
      <c r="R124" s="77">
        <v>0</v>
      </c>
      <c r="V124" s="77" t="e">
        <f t="shared" si="9"/>
        <v>#DIV/0!</v>
      </c>
      <c r="W124" s="20">
        <f>'Приложение 1'!R127</f>
        <v>2172</v>
      </c>
      <c r="X124" s="27" t="e">
        <f t="shared" si="10"/>
        <v>#DIV/0!</v>
      </c>
    </row>
    <row r="125" spans="1:24" ht="12.75" customHeight="1">
      <c r="A125" s="80">
        <v>114</v>
      </c>
      <c r="B125" s="89" t="s">
        <v>340</v>
      </c>
      <c r="C125" s="77">
        <f>'Приложение 1'!L128</f>
        <v>1568985.7</v>
      </c>
      <c r="D125" s="77">
        <v>0</v>
      </c>
      <c r="E125" s="77">
        <v>0</v>
      </c>
      <c r="F125" s="77">
        <v>0</v>
      </c>
      <c r="G125" s="77">
        <v>675</v>
      </c>
      <c r="H125" s="77">
        <f>C125</f>
        <v>1568985.7</v>
      </c>
      <c r="I125" s="77">
        <v>0</v>
      </c>
      <c r="J125" s="77">
        <v>0</v>
      </c>
      <c r="K125" s="77">
        <v>0</v>
      </c>
      <c r="L125" s="77">
        <v>0</v>
      </c>
      <c r="M125" s="77">
        <v>0</v>
      </c>
      <c r="N125" s="77">
        <v>0</v>
      </c>
      <c r="O125" s="77">
        <v>0</v>
      </c>
      <c r="P125" s="77">
        <v>0</v>
      </c>
      <c r="Q125" s="77">
        <v>0</v>
      </c>
      <c r="R125" s="77">
        <v>0</v>
      </c>
      <c r="V125" s="77">
        <f t="shared" si="9"/>
        <v>2324.4232592592593</v>
      </c>
      <c r="W125" s="20">
        <f>'Приложение 1'!R128</f>
        <v>4180</v>
      </c>
      <c r="X125" s="27">
        <f t="shared" si="10"/>
        <v>1855.5767407407407</v>
      </c>
    </row>
    <row r="126" spans="1:24" ht="13.5" customHeight="1">
      <c r="A126" s="80">
        <v>115</v>
      </c>
      <c r="B126" s="89" t="s">
        <v>341</v>
      </c>
      <c r="C126" s="77">
        <f>'Приложение 1'!L129</f>
        <v>2521248.4900000002</v>
      </c>
      <c r="D126" s="77">
        <f>C126-Q126</f>
        <v>2309949.77</v>
      </c>
      <c r="E126" s="77">
        <v>0</v>
      </c>
      <c r="F126" s="77">
        <v>0</v>
      </c>
      <c r="G126" s="77">
        <v>0</v>
      </c>
      <c r="H126" s="77">
        <v>0</v>
      </c>
      <c r="I126" s="77">
        <v>0</v>
      </c>
      <c r="J126" s="77">
        <v>0</v>
      </c>
      <c r="K126" s="77">
        <v>0</v>
      </c>
      <c r="L126" s="77">
        <v>0</v>
      </c>
      <c r="M126" s="77">
        <v>0</v>
      </c>
      <c r="N126" s="77">
        <v>0</v>
      </c>
      <c r="O126" s="77">
        <v>0</v>
      </c>
      <c r="P126" s="77">
        <v>0</v>
      </c>
      <c r="Q126" s="77">
        <v>211298.72</v>
      </c>
      <c r="R126" s="77">
        <v>0</v>
      </c>
      <c r="V126" s="77" t="e">
        <f t="shared" si="9"/>
        <v>#DIV/0!</v>
      </c>
      <c r="W126" s="20">
        <f>'Приложение 1'!R129</f>
        <v>3696</v>
      </c>
      <c r="X126" s="27" t="e">
        <f t="shared" si="10"/>
        <v>#DIV/0!</v>
      </c>
    </row>
    <row r="127" spans="1:24" ht="12.75" customHeight="1">
      <c r="A127" s="80">
        <v>116</v>
      </c>
      <c r="B127" s="89" t="s">
        <v>342</v>
      </c>
      <c r="C127" s="77">
        <f>'Приложение 1'!L130</f>
        <v>3271493</v>
      </c>
      <c r="D127" s="77">
        <f>C127</f>
        <v>3271493</v>
      </c>
      <c r="E127" s="77">
        <v>0</v>
      </c>
      <c r="F127" s="77">
        <v>0</v>
      </c>
      <c r="G127" s="77">
        <v>0</v>
      </c>
      <c r="H127" s="77">
        <v>0</v>
      </c>
      <c r="I127" s="77">
        <v>0</v>
      </c>
      <c r="J127" s="77">
        <v>0</v>
      </c>
      <c r="K127" s="77">
        <v>0</v>
      </c>
      <c r="L127" s="77">
        <v>0</v>
      </c>
      <c r="M127" s="77">
        <v>0</v>
      </c>
      <c r="N127" s="77">
        <v>0</v>
      </c>
      <c r="O127" s="77">
        <v>0</v>
      </c>
      <c r="P127" s="77">
        <v>0</v>
      </c>
      <c r="Q127" s="77">
        <v>0</v>
      </c>
      <c r="R127" s="77">
        <v>0</v>
      </c>
      <c r="V127" s="77" t="e">
        <f t="shared" si="9"/>
        <v>#DIV/0!</v>
      </c>
      <c r="W127" s="20">
        <f>'Приложение 1'!R130</f>
        <v>2172</v>
      </c>
      <c r="X127" s="27" t="e">
        <f t="shared" si="10"/>
        <v>#DIV/0!</v>
      </c>
    </row>
    <row r="128" spans="1:24" ht="14.25" customHeight="1">
      <c r="A128" s="80">
        <v>117</v>
      </c>
      <c r="B128" s="89" t="s">
        <v>343</v>
      </c>
      <c r="C128" s="77">
        <f>'Приложение 1'!L131</f>
        <v>2590649</v>
      </c>
      <c r="D128" s="77">
        <f>C128</f>
        <v>2590649</v>
      </c>
      <c r="E128" s="77">
        <v>0</v>
      </c>
      <c r="F128" s="77">
        <v>0</v>
      </c>
      <c r="G128" s="77">
        <v>0</v>
      </c>
      <c r="H128" s="77">
        <v>0</v>
      </c>
      <c r="I128" s="77">
        <v>0</v>
      </c>
      <c r="J128" s="77">
        <v>0</v>
      </c>
      <c r="K128" s="77">
        <v>0</v>
      </c>
      <c r="L128" s="77">
        <v>0</v>
      </c>
      <c r="M128" s="77">
        <v>0</v>
      </c>
      <c r="N128" s="77">
        <v>0</v>
      </c>
      <c r="O128" s="77">
        <v>0</v>
      </c>
      <c r="P128" s="77">
        <v>0</v>
      </c>
      <c r="Q128" s="77">
        <v>0</v>
      </c>
      <c r="R128" s="77">
        <v>0</v>
      </c>
      <c r="V128" s="77" t="e">
        <f t="shared" si="9"/>
        <v>#DIV/0!</v>
      </c>
      <c r="W128" s="20">
        <f>'Приложение 1'!R131</f>
        <v>2172</v>
      </c>
      <c r="X128" s="27" t="e">
        <f t="shared" si="10"/>
        <v>#DIV/0!</v>
      </c>
    </row>
    <row r="129" spans="1:24" ht="14.25" customHeight="1">
      <c r="A129" s="80">
        <v>118</v>
      </c>
      <c r="B129" s="89" t="s">
        <v>344</v>
      </c>
      <c r="C129" s="77">
        <f>'Приложение 1'!L132</f>
        <v>6163269.5199999996</v>
      </c>
      <c r="D129" s="77">
        <f>C129</f>
        <v>6163269.5199999996</v>
      </c>
      <c r="E129" s="77">
        <v>0</v>
      </c>
      <c r="F129" s="77">
        <v>0</v>
      </c>
      <c r="G129" s="77">
        <v>0</v>
      </c>
      <c r="H129" s="77">
        <v>0</v>
      </c>
      <c r="I129" s="77">
        <v>0</v>
      </c>
      <c r="J129" s="77">
        <v>0</v>
      </c>
      <c r="K129" s="77">
        <v>0</v>
      </c>
      <c r="L129" s="77">
        <v>0</v>
      </c>
      <c r="M129" s="77">
        <v>0</v>
      </c>
      <c r="N129" s="77">
        <v>0</v>
      </c>
      <c r="O129" s="77">
        <v>0</v>
      </c>
      <c r="P129" s="77">
        <v>0</v>
      </c>
      <c r="Q129" s="77">
        <v>0</v>
      </c>
      <c r="R129" s="77">
        <v>0</v>
      </c>
      <c r="V129" s="77" t="e">
        <f t="shared" si="9"/>
        <v>#DIV/0!</v>
      </c>
      <c r="W129" s="20">
        <f>'Приложение 1'!R132</f>
        <v>2172</v>
      </c>
      <c r="X129" s="27" t="e">
        <f t="shared" si="10"/>
        <v>#DIV/0!</v>
      </c>
    </row>
    <row r="130" spans="1:24" ht="12.75" customHeight="1">
      <c r="A130" s="80">
        <v>119</v>
      </c>
      <c r="B130" s="89" t="s">
        <v>345</v>
      </c>
      <c r="C130" s="77">
        <f>'Приложение 1'!L133</f>
        <v>6979749.3899999997</v>
      </c>
      <c r="D130" s="77">
        <f>C130-Q130</f>
        <v>6661507.9199999999</v>
      </c>
      <c r="E130" s="77">
        <v>0</v>
      </c>
      <c r="F130" s="77">
        <v>0</v>
      </c>
      <c r="G130" s="77">
        <v>0</v>
      </c>
      <c r="H130" s="77">
        <v>0</v>
      </c>
      <c r="I130" s="77">
        <v>0</v>
      </c>
      <c r="J130" s="77">
        <v>0</v>
      </c>
      <c r="K130" s="77">
        <v>0</v>
      </c>
      <c r="L130" s="77">
        <v>0</v>
      </c>
      <c r="M130" s="77">
        <v>0</v>
      </c>
      <c r="N130" s="77">
        <v>0</v>
      </c>
      <c r="O130" s="77">
        <v>0</v>
      </c>
      <c r="P130" s="77">
        <v>0</v>
      </c>
      <c r="Q130" s="77">
        <v>318241.46999999997</v>
      </c>
      <c r="R130" s="77">
        <v>0</v>
      </c>
      <c r="V130" s="77" t="e">
        <f t="shared" si="9"/>
        <v>#DIV/0!</v>
      </c>
      <c r="W130" s="20">
        <f>'Приложение 1'!R133</f>
        <v>2172</v>
      </c>
      <c r="X130" s="27" t="e">
        <f t="shared" si="10"/>
        <v>#DIV/0!</v>
      </c>
    </row>
    <row r="131" spans="1:24" ht="12" customHeight="1">
      <c r="A131" s="80">
        <v>120</v>
      </c>
      <c r="B131" s="89" t="s">
        <v>346</v>
      </c>
      <c r="C131" s="77">
        <f>'Приложение 1'!L134</f>
        <v>4996014.1100000003</v>
      </c>
      <c r="D131" s="77">
        <f>C131-Q131</f>
        <v>4795172.5600000005</v>
      </c>
      <c r="E131" s="77">
        <v>0</v>
      </c>
      <c r="F131" s="77">
        <v>0</v>
      </c>
      <c r="G131" s="77">
        <v>0</v>
      </c>
      <c r="H131" s="77">
        <v>0</v>
      </c>
      <c r="I131" s="77">
        <v>0</v>
      </c>
      <c r="J131" s="77">
        <v>0</v>
      </c>
      <c r="K131" s="77">
        <v>0</v>
      </c>
      <c r="L131" s="77">
        <v>0</v>
      </c>
      <c r="M131" s="77">
        <v>0</v>
      </c>
      <c r="N131" s="77">
        <v>0</v>
      </c>
      <c r="O131" s="77">
        <v>0</v>
      </c>
      <c r="P131" s="77">
        <v>0</v>
      </c>
      <c r="Q131" s="77">
        <v>200841.55</v>
      </c>
      <c r="R131" s="77">
        <v>0</v>
      </c>
      <c r="V131" s="77" t="e">
        <f t="shared" si="9"/>
        <v>#DIV/0!</v>
      </c>
      <c r="W131" s="20">
        <f>'Приложение 1'!R134</f>
        <v>3696</v>
      </c>
      <c r="X131" s="27" t="e">
        <f t="shared" si="10"/>
        <v>#DIV/0!</v>
      </c>
    </row>
    <row r="132" spans="1:24" ht="15" customHeight="1">
      <c r="A132" s="80">
        <v>121</v>
      </c>
      <c r="B132" s="89" t="s">
        <v>347</v>
      </c>
      <c r="C132" s="77">
        <f>'Приложение 1'!L135</f>
        <v>1624798.37</v>
      </c>
      <c r="D132" s="77">
        <f>C132-Q132</f>
        <v>1597841.61</v>
      </c>
      <c r="E132" s="77">
        <v>0</v>
      </c>
      <c r="F132" s="77">
        <v>0</v>
      </c>
      <c r="G132" s="77">
        <v>0</v>
      </c>
      <c r="H132" s="77">
        <v>0</v>
      </c>
      <c r="I132" s="77">
        <v>0</v>
      </c>
      <c r="J132" s="77">
        <v>0</v>
      </c>
      <c r="K132" s="77">
        <v>0</v>
      </c>
      <c r="L132" s="77">
        <v>0</v>
      </c>
      <c r="M132" s="77">
        <v>0</v>
      </c>
      <c r="N132" s="77">
        <v>0</v>
      </c>
      <c r="O132" s="77">
        <v>0</v>
      </c>
      <c r="P132" s="77">
        <v>0</v>
      </c>
      <c r="Q132" s="77">
        <v>26956.76</v>
      </c>
      <c r="R132" s="77">
        <v>0</v>
      </c>
      <c r="V132" s="77" t="e">
        <f t="shared" si="9"/>
        <v>#DIV/0!</v>
      </c>
      <c r="W132" s="20">
        <f>'Приложение 1'!R135</f>
        <v>2172</v>
      </c>
      <c r="X132" s="27" t="e">
        <f t="shared" si="10"/>
        <v>#DIV/0!</v>
      </c>
    </row>
    <row r="133" spans="1:24" ht="14.25" customHeight="1">
      <c r="A133" s="80">
        <v>122</v>
      </c>
      <c r="B133" s="89" t="s">
        <v>348</v>
      </c>
      <c r="C133" s="77">
        <f>'Приложение 1'!L136</f>
        <v>2790967.47</v>
      </c>
      <c r="D133" s="77">
        <f>C133-Q133</f>
        <v>2769090.72</v>
      </c>
      <c r="E133" s="77">
        <v>0</v>
      </c>
      <c r="F133" s="77">
        <v>0</v>
      </c>
      <c r="G133" s="77">
        <v>0</v>
      </c>
      <c r="H133" s="77">
        <v>0</v>
      </c>
      <c r="I133" s="77">
        <v>0</v>
      </c>
      <c r="J133" s="77">
        <v>0</v>
      </c>
      <c r="K133" s="77">
        <v>0</v>
      </c>
      <c r="L133" s="77">
        <v>0</v>
      </c>
      <c r="M133" s="77">
        <v>0</v>
      </c>
      <c r="N133" s="77">
        <v>0</v>
      </c>
      <c r="O133" s="77">
        <v>0</v>
      </c>
      <c r="P133" s="77">
        <v>0</v>
      </c>
      <c r="Q133" s="77">
        <v>21876.75</v>
      </c>
      <c r="R133" s="77">
        <v>0</v>
      </c>
      <c r="V133" s="77" t="e">
        <f t="shared" si="9"/>
        <v>#DIV/0!</v>
      </c>
      <c r="W133" s="20">
        <f>'Приложение 1'!R136</f>
        <v>3696</v>
      </c>
      <c r="X133" s="27" t="e">
        <f t="shared" si="10"/>
        <v>#DIV/0!</v>
      </c>
    </row>
    <row r="134" spans="1:24" ht="15" customHeight="1">
      <c r="A134" s="111" t="s">
        <v>167</v>
      </c>
      <c r="B134" s="112"/>
      <c r="C134" s="112"/>
      <c r="D134" s="112"/>
      <c r="E134" s="112"/>
      <c r="F134" s="112"/>
      <c r="G134" s="112"/>
      <c r="H134" s="112"/>
      <c r="I134" s="112"/>
      <c r="J134" s="112"/>
      <c r="K134" s="112"/>
      <c r="L134" s="112"/>
      <c r="M134" s="112"/>
      <c r="N134" s="112"/>
      <c r="O134" s="112"/>
      <c r="P134" s="112"/>
      <c r="Q134" s="112"/>
      <c r="R134" s="113"/>
      <c r="V134" s="77" t="e">
        <f t="shared" si="9"/>
        <v>#DIV/0!</v>
      </c>
      <c r="W134" s="20">
        <f>'Приложение 1'!R137</f>
        <v>0</v>
      </c>
      <c r="X134" s="27" t="e">
        <f t="shared" si="10"/>
        <v>#DIV/0!</v>
      </c>
    </row>
    <row r="135" spans="1:24" ht="23.25" customHeight="1">
      <c r="A135" s="114" t="s">
        <v>129</v>
      </c>
      <c r="B135" s="115"/>
      <c r="C135" s="77">
        <f>'Приложение 1'!L144</f>
        <v>28732546.259999998</v>
      </c>
      <c r="D135" s="77">
        <f>SUM(D136:D140)</f>
        <v>5180983.3599999994</v>
      </c>
      <c r="E135" s="77">
        <f t="shared" ref="E135:R135" si="11">SUM(E136:E140)</f>
        <v>0</v>
      </c>
      <c r="F135" s="77">
        <f t="shared" si="11"/>
        <v>0</v>
      </c>
      <c r="G135" s="77">
        <f t="shared" si="11"/>
        <v>5982.04</v>
      </c>
      <c r="H135" s="77">
        <f t="shared" si="11"/>
        <v>23272186.460000001</v>
      </c>
      <c r="I135" s="77">
        <f t="shared" si="11"/>
        <v>0</v>
      </c>
      <c r="J135" s="77">
        <f t="shared" si="11"/>
        <v>0</v>
      </c>
      <c r="K135" s="77">
        <f t="shared" si="11"/>
        <v>0</v>
      </c>
      <c r="L135" s="77">
        <f t="shared" si="11"/>
        <v>0</v>
      </c>
      <c r="M135" s="77">
        <f t="shared" si="11"/>
        <v>0</v>
      </c>
      <c r="N135" s="77">
        <f t="shared" si="11"/>
        <v>0</v>
      </c>
      <c r="O135" s="77">
        <f t="shared" si="11"/>
        <v>0</v>
      </c>
      <c r="P135" s="77">
        <f t="shared" si="11"/>
        <v>0</v>
      </c>
      <c r="Q135" s="77">
        <f>SUM(Q136:Q140)</f>
        <v>279376.44</v>
      </c>
      <c r="R135" s="77">
        <f t="shared" si="11"/>
        <v>0</v>
      </c>
      <c r="V135" s="77">
        <f t="shared" si="9"/>
        <v>3890.3428362230948</v>
      </c>
      <c r="W135" s="20">
        <f>'Приложение 1'!R138</f>
        <v>0</v>
      </c>
      <c r="X135" s="27">
        <f t="shared" si="10"/>
        <v>-3890.3428362230948</v>
      </c>
    </row>
    <row r="136" spans="1:24" ht="13.5" customHeight="1">
      <c r="A136" s="80">
        <v>123</v>
      </c>
      <c r="B136" s="89" t="s">
        <v>285</v>
      </c>
      <c r="C136" s="77">
        <f>'Приложение 1'!L139</f>
        <v>4617694.7300000004</v>
      </c>
      <c r="D136" s="77">
        <v>0</v>
      </c>
      <c r="E136" s="77">
        <v>0</v>
      </c>
      <c r="F136" s="77">
        <v>0</v>
      </c>
      <c r="G136" s="77">
        <v>1097</v>
      </c>
      <c r="H136" s="77">
        <f>C136</f>
        <v>4617694.7300000004</v>
      </c>
      <c r="I136" s="77">
        <v>0</v>
      </c>
      <c r="J136" s="77">
        <v>0</v>
      </c>
      <c r="K136" s="77">
        <v>0</v>
      </c>
      <c r="L136" s="77">
        <v>0</v>
      </c>
      <c r="M136" s="77">
        <v>0</v>
      </c>
      <c r="N136" s="77">
        <v>0</v>
      </c>
      <c r="O136" s="77">
        <v>0</v>
      </c>
      <c r="P136" s="77">
        <v>0</v>
      </c>
      <c r="Q136" s="77">
        <v>0</v>
      </c>
      <c r="R136" s="77">
        <v>0</v>
      </c>
      <c r="V136" s="77">
        <f t="shared" si="9"/>
        <v>4209.3844393801282</v>
      </c>
      <c r="W136" s="20">
        <f>'Приложение 1'!R139</f>
        <v>4503.95</v>
      </c>
      <c r="X136" s="27">
        <f t="shared" si="10"/>
        <v>294.56556061987158</v>
      </c>
    </row>
    <row r="137" spans="1:24" ht="12" customHeight="1">
      <c r="A137" s="80">
        <v>124</v>
      </c>
      <c r="B137" s="89" t="s">
        <v>286</v>
      </c>
      <c r="C137" s="77">
        <f>'Приложение 1'!L140</f>
        <v>1676224.26</v>
      </c>
      <c r="D137" s="77">
        <v>0</v>
      </c>
      <c r="E137" s="77">
        <v>0</v>
      </c>
      <c r="F137" s="77">
        <v>0</v>
      </c>
      <c r="G137" s="77">
        <v>583.54</v>
      </c>
      <c r="H137" s="77">
        <f>C137</f>
        <v>1676224.26</v>
      </c>
      <c r="I137" s="77">
        <v>0</v>
      </c>
      <c r="J137" s="77">
        <v>0</v>
      </c>
      <c r="K137" s="77">
        <v>0</v>
      </c>
      <c r="L137" s="77">
        <v>0</v>
      </c>
      <c r="M137" s="77">
        <v>0</v>
      </c>
      <c r="N137" s="77">
        <v>0</v>
      </c>
      <c r="O137" s="77">
        <v>0</v>
      </c>
      <c r="P137" s="77">
        <v>0</v>
      </c>
      <c r="Q137" s="77">
        <v>0</v>
      </c>
      <c r="R137" s="77">
        <v>0</v>
      </c>
      <c r="V137" s="77">
        <f t="shared" si="9"/>
        <v>2872.5096137368478</v>
      </c>
      <c r="W137" s="20">
        <f>'Приложение 1'!R140</f>
        <v>3948</v>
      </c>
      <c r="X137" s="27">
        <f t="shared" si="10"/>
        <v>1075.4903862631522</v>
      </c>
    </row>
    <row r="138" spans="1:24" ht="12.75" customHeight="1">
      <c r="A138" s="80">
        <v>125</v>
      </c>
      <c r="B138" s="89" t="s">
        <v>287</v>
      </c>
      <c r="C138" s="77">
        <f>'Приложение 1'!L141</f>
        <v>5460359.7999999998</v>
      </c>
      <c r="D138" s="77">
        <f>C138-Q138</f>
        <v>5180983.3599999994</v>
      </c>
      <c r="E138" s="77">
        <v>0</v>
      </c>
      <c r="F138" s="77">
        <v>0</v>
      </c>
      <c r="G138" s="77">
        <v>0</v>
      </c>
      <c r="H138" s="77">
        <v>0</v>
      </c>
      <c r="I138" s="77">
        <v>0</v>
      </c>
      <c r="J138" s="77">
        <v>0</v>
      </c>
      <c r="K138" s="77">
        <v>0</v>
      </c>
      <c r="L138" s="77">
        <v>0</v>
      </c>
      <c r="M138" s="77">
        <v>0</v>
      </c>
      <c r="N138" s="77">
        <v>0</v>
      </c>
      <c r="O138" s="77">
        <v>0</v>
      </c>
      <c r="P138" s="77">
        <v>0</v>
      </c>
      <c r="Q138" s="77">
        <v>279376.44</v>
      </c>
      <c r="R138" s="77">
        <v>0</v>
      </c>
      <c r="V138" s="77" t="e">
        <f t="shared" si="9"/>
        <v>#DIV/0!</v>
      </c>
      <c r="W138" s="20">
        <f>'Приложение 1'!R141</f>
        <v>5307.56</v>
      </c>
      <c r="X138" s="27" t="e">
        <f t="shared" si="10"/>
        <v>#DIV/0!</v>
      </c>
    </row>
    <row r="139" spans="1:24" ht="10.5" customHeight="1">
      <c r="A139" s="80">
        <v>126</v>
      </c>
      <c r="B139" s="89" t="s">
        <v>288</v>
      </c>
      <c r="C139" s="77">
        <f>'Приложение 1'!L142</f>
        <v>3707610.38</v>
      </c>
      <c r="D139" s="77">
        <v>0</v>
      </c>
      <c r="E139" s="77">
        <v>0</v>
      </c>
      <c r="F139" s="77">
        <v>0</v>
      </c>
      <c r="G139" s="77">
        <v>961.5</v>
      </c>
      <c r="H139" s="77">
        <f>C139</f>
        <v>3707610.38</v>
      </c>
      <c r="I139" s="77">
        <v>0</v>
      </c>
      <c r="J139" s="77">
        <v>0</v>
      </c>
      <c r="K139" s="77">
        <v>0</v>
      </c>
      <c r="L139" s="77">
        <v>0</v>
      </c>
      <c r="M139" s="77">
        <v>0</v>
      </c>
      <c r="N139" s="77">
        <v>0</v>
      </c>
      <c r="O139" s="77">
        <v>0</v>
      </c>
      <c r="P139" s="77">
        <v>0</v>
      </c>
      <c r="Q139" s="77">
        <v>0</v>
      </c>
      <c r="R139" s="77">
        <v>0</v>
      </c>
      <c r="V139" s="77">
        <f t="shared" si="9"/>
        <v>3856.0690379615185</v>
      </c>
      <c r="W139" s="20">
        <f>'Приложение 1'!R142</f>
        <v>4503.95</v>
      </c>
      <c r="X139" s="27">
        <f t="shared" si="10"/>
        <v>647.88096203848136</v>
      </c>
    </row>
    <row r="140" spans="1:24" ht="11.25" customHeight="1">
      <c r="A140" s="80">
        <v>127</v>
      </c>
      <c r="B140" s="89" t="s">
        <v>289</v>
      </c>
      <c r="C140" s="77">
        <f>'Приложение 1'!L143</f>
        <v>13270657.09</v>
      </c>
      <c r="D140" s="77">
        <v>0</v>
      </c>
      <c r="E140" s="77">
        <v>0</v>
      </c>
      <c r="F140" s="77">
        <v>0</v>
      </c>
      <c r="G140" s="77">
        <v>3340</v>
      </c>
      <c r="H140" s="77">
        <f>C140</f>
        <v>13270657.09</v>
      </c>
      <c r="I140" s="77">
        <v>0</v>
      </c>
      <c r="J140" s="77">
        <v>0</v>
      </c>
      <c r="K140" s="77">
        <v>0</v>
      </c>
      <c r="L140" s="77">
        <v>0</v>
      </c>
      <c r="M140" s="77">
        <v>0</v>
      </c>
      <c r="N140" s="77">
        <v>0</v>
      </c>
      <c r="O140" s="77">
        <v>0</v>
      </c>
      <c r="P140" s="77">
        <v>0</v>
      </c>
      <c r="Q140" s="77">
        <v>0</v>
      </c>
      <c r="R140" s="77">
        <v>0</v>
      </c>
      <c r="V140" s="77">
        <f t="shared" si="9"/>
        <v>3973.2506257485029</v>
      </c>
      <c r="W140" s="20">
        <f>'Приложение 1'!R143</f>
        <v>4503.95</v>
      </c>
      <c r="X140" s="27">
        <f t="shared" si="10"/>
        <v>530.69937425149692</v>
      </c>
    </row>
    <row r="141" spans="1:24" ht="13.5" customHeight="1">
      <c r="A141" s="111" t="s">
        <v>168</v>
      </c>
      <c r="B141" s="112"/>
      <c r="C141" s="112"/>
      <c r="D141" s="112"/>
      <c r="E141" s="112"/>
      <c r="F141" s="112"/>
      <c r="G141" s="112"/>
      <c r="H141" s="112"/>
      <c r="I141" s="112"/>
      <c r="J141" s="112"/>
      <c r="K141" s="112"/>
      <c r="L141" s="112"/>
      <c r="M141" s="112"/>
      <c r="N141" s="112"/>
      <c r="O141" s="112"/>
      <c r="P141" s="112"/>
      <c r="Q141" s="112"/>
      <c r="R141" s="113"/>
      <c r="V141" s="77" t="e">
        <f t="shared" ref="V141:V204" si="12">H141/G141</f>
        <v>#DIV/0!</v>
      </c>
      <c r="W141" s="20">
        <f>'Приложение 1'!R144</f>
        <v>0</v>
      </c>
      <c r="X141" s="27" t="e">
        <f t="shared" ref="X141:X204" si="13">W141-V141</f>
        <v>#DIV/0!</v>
      </c>
    </row>
    <row r="142" spans="1:24" ht="21.75" customHeight="1">
      <c r="A142" s="114" t="s">
        <v>130</v>
      </c>
      <c r="B142" s="115"/>
      <c r="C142" s="77">
        <f>'Приложение 1'!L159</f>
        <v>17961855.960000001</v>
      </c>
      <c r="D142" s="77">
        <f t="shared" ref="D142:R142" si="14">SUM(D143:D155)</f>
        <v>1027354.63</v>
      </c>
      <c r="E142" s="77">
        <f t="shared" si="14"/>
        <v>0</v>
      </c>
      <c r="F142" s="77">
        <f t="shared" si="14"/>
        <v>0</v>
      </c>
      <c r="G142" s="77">
        <f t="shared" si="14"/>
        <v>6982.9</v>
      </c>
      <c r="H142" s="77">
        <f t="shared" si="14"/>
        <v>16802435.48</v>
      </c>
      <c r="I142" s="77">
        <f t="shared" si="14"/>
        <v>0</v>
      </c>
      <c r="J142" s="77">
        <f t="shared" si="14"/>
        <v>0</v>
      </c>
      <c r="K142" s="77">
        <f t="shared" si="14"/>
        <v>0</v>
      </c>
      <c r="L142" s="77">
        <f t="shared" si="14"/>
        <v>0</v>
      </c>
      <c r="M142" s="77">
        <f t="shared" si="14"/>
        <v>0</v>
      </c>
      <c r="N142" s="77">
        <f t="shared" si="14"/>
        <v>0</v>
      </c>
      <c r="O142" s="77">
        <f t="shared" si="14"/>
        <v>0</v>
      </c>
      <c r="P142" s="77">
        <f t="shared" si="14"/>
        <v>0</v>
      </c>
      <c r="Q142" s="77">
        <f t="shared" si="14"/>
        <v>132065.85</v>
      </c>
      <c r="R142" s="77">
        <f t="shared" si="14"/>
        <v>0</v>
      </c>
      <c r="V142" s="77">
        <f t="shared" si="12"/>
        <v>2406.2259920663337</v>
      </c>
      <c r="W142" s="20">
        <f>'Приложение 1'!R145</f>
        <v>0</v>
      </c>
      <c r="X142" s="27">
        <f t="shared" si="13"/>
        <v>-2406.2259920663337</v>
      </c>
    </row>
    <row r="143" spans="1:24" ht="16.5" customHeight="1">
      <c r="A143" s="80">
        <v>128</v>
      </c>
      <c r="B143" s="89" t="s">
        <v>290</v>
      </c>
      <c r="C143" s="77">
        <f>'Приложение 1'!L146</f>
        <v>690993.03</v>
      </c>
      <c r="D143" s="88">
        <v>0</v>
      </c>
      <c r="E143" s="88">
        <v>0</v>
      </c>
      <c r="F143" s="88">
        <v>0</v>
      </c>
      <c r="G143" s="35">
        <v>265.8</v>
      </c>
      <c r="H143" s="77">
        <f>C143</f>
        <v>690993.03</v>
      </c>
      <c r="I143" s="88">
        <v>0</v>
      </c>
      <c r="J143" s="88">
        <v>0</v>
      </c>
      <c r="K143" s="88">
        <v>0</v>
      </c>
      <c r="L143" s="88">
        <v>0</v>
      </c>
      <c r="M143" s="88">
        <v>0</v>
      </c>
      <c r="N143" s="88">
        <v>0</v>
      </c>
      <c r="O143" s="88">
        <v>0</v>
      </c>
      <c r="P143" s="88">
        <v>0</v>
      </c>
      <c r="Q143" s="88">
        <v>0</v>
      </c>
      <c r="R143" s="88">
        <v>0</v>
      </c>
      <c r="V143" s="77">
        <f t="shared" si="12"/>
        <v>2599.6727990970653</v>
      </c>
      <c r="W143" s="20">
        <f>'Приложение 1'!R146</f>
        <v>3948</v>
      </c>
      <c r="X143" s="27">
        <f t="shared" si="13"/>
        <v>1348.3272009029347</v>
      </c>
    </row>
    <row r="144" spans="1:24" ht="13.5" customHeight="1">
      <c r="A144" s="80">
        <v>129</v>
      </c>
      <c r="B144" s="89" t="s">
        <v>291</v>
      </c>
      <c r="C144" s="77">
        <f>'Приложение 1'!L147</f>
        <v>1276959.01</v>
      </c>
      <c r="D144" s="88">
        <v>0</v>
      </c>
      <c r="E144" s="88">
        <v>0</v>
      </c>
      <c r="F144" s="88">
        <v>0</v>
      </c>
      <c r="G144" s="35">
        <v>873</v>
      </c>
      <c r="H144" s="77">
        <f>C144</f>
        <v>1276959.01</v>
      </c>
      <c r="I144" s="88">
        <v>0</v>
      </c>
      <c r="J144" s="88">
        <v>0</v>
      </c>
      <c r="K144" s="88">
        <v>0</v>
      </c>
      <c r="L144" s="88">
        <v>0</v>
      </c>
      <c r="M144" s="88">
        <v>0</v>
      </c>
      <c r="N144" s="88">
        <v>0</v>
      </c>
      <c r="O144" s="88">
        <v>0</v>
      </c>
      <c r="P144" s="88">
        <v>0</v>
      </c>
      <c r="Q144" s="88">
        <v>0</v>
      </c>
      <c r="R144" s="88">
        <v>0</v>
      </c>
      <c r="V144" s="77">
        <f t="shared" si="12"/>
        <v>1462.7250973654066</v>
      </c>
      <c r="W144" s="20">
        <f>'Приложение 1'!R147</f>
        <v>4180</v>
      </c>
      <c r="X144" s="27">
        <f t="shared" si="13"/>
        <v>2717.2749026345937</v>
      </c>
    </row>
    <row r="145" spans="1:24" ht="12.75" customHeight="1">
      <c r="A145" s="80">
        <v>130</v>
      </c>
      <c r="B145" s="89" t="s">
        <v>292</v>
      </c>
      <c r="C145" s="77">
        <f>'Приложение 1'!L148</f>
        <v>1486689.22</v>
      </c>
      <c r="D145" s="88">
        <v>0</v>
      </c>
      <c r="E145" s="88">
        <v>0</v>
      </c>
      <c r="F145" s="88">
        <v>0</v>
      </c>
      <c r="G145" s="35">
        <v>867</v>
      </c>
      <c r="H145" s="77">
        <f>C145</f>
        <v>1486689.22</v>
      </c>
      <c r="I145" s="88">
        <v>0</v>
      </c>
      <c r="J145" s="88">
        <v>0</v>
      </c>
      <c r="K145" s="88">
        <v>0</v>
      </c>
      <c r="L145" s="88">
        <v>0</v>
      </c>
      <c r="M145" s="88">
        <v>0</v>
      </c>
      <c r="N145" s="88">
        <v>0</v>
      </c>
      <c r="O145" s="88">
        <v>0</v>
      </c>
      <c r="P145" s="77">
        <v>0</v>
      </c>
      <c r="Q145" s="77">
        <v>0</v>
      </c>
      <c r="R145" s="77">
        <v>0</v>
      </c>
      <c r="V145" s="77">
        <f t="shared" si="12"/>
        <v>1714.7511188004614</v>
      </c>
      <c r="W145" s="20">
        <f>'Приложение 1'!R148</f>
        <v>2322</v>
      </c>
      <c r="X145" s="27">
        <f t="shared" si="13"/>
        <v>607.24888119953857</v>
      </c>
    </row>
    <row r="146" spans="1:24" ht="15" customHeight="1">
      <c r="A146" s="80">
        <v>131</v>
      </c>
      <c r="B146" s="89" t="s">
        <v>293</v>
      </c>
      <c r="C146" s="77">
        <f>'Приложение 1'!L149</f>
        <v>2128825.29</v>
      </c>
      <c r="D146" s="88">
        <v>0</v>
      </c>
      <c r="E146" s="88">
        <v>0</v>
      </c>
      <c r="F146" s="88">
        <v>0</v>
      </c>
      <c r="G146" s="35">
        <v>712.6</v>
      </c>
      <c r="H146" s="77">
        <f>C146</f>
        <v>2128825.29</v>
      </c>
      <c r="I146" s="88">
        <v>0</v>
      </c>
      <c r="J146" s="88">
        <v>0</v>
      </c>
      <c r="K146" s="88">
        <v>0</v>
      </c>
      <c r="L146" s="88">
        <v>0</v>
      </c>
      <c r="M146" s="88">
        <v>0</v>
      </c>
      <c r="N146" s="88">
        <v>0</v>
      </c>
      <c r="O146" s="88">
        <v>0</v>
      </c>
      <c r="P146" s="77">
        <v>0</v>
      </c>
      <c r="Q146" s="77">
        <v>0</v>
      </c>
      <c r="R146" s="77">
        <v>0</v>
      </c>
      <c r="V146" s="77">
        <f t="shared" si="12"/>
        <v>2987.4056834128542</v>
      </c>
      <c r="W146" s="20">
        <f>'Приложение 1'!R149</f>
        <v>4180</v>
      </c>
      <c r="X146" s="27">
        <f t="shared" si="13"/>
        <v>1192.5943165871458</v>
      </c>
    </row>
    <row r="147" spans="1:24" ht="12.75" customHeight="1">
      <c r="A147" s="80">
        <v>132</v>
      </c>
      <c r="B147" s="89" t="s">
        <v>294</v>
      </c>
      <c r="C147" s="77">
        <f>'Приложение 1'!L150</f>
        <v>758500.18</v>
      </c>
      <c r="D147" s="88">
        <v>0</v>
      </c>
      <c r="E147" s="88">
        <v>0</v>
      </c>
      <c r="F147" s="88">
        <v>0</v>
      </c>
      <c r="G147" s="35">
        <v>265</v>
      </c>
      <c r="H147" s="77">
        <f>C147</f>
        <v>758500.18</v>
      </c>
      <c r="I147" s="88">
        <v>0</v>
      </c>
      <c r="J147" s="88">
        <v>0</v>
      </c>
      <c r="K147" s="88">
        <v>0</v>
      </c>
      <c r="L147" s="88">
        <v>0</v>
      </c>
      <c r="M147" s="88">
        <v>0</v>
      </c>
      <c r="N147" s="88">
        <v>0</v>
      </c>
      <c r="O147" s="88">
        <v>0</v>
      </c>
      <c r="P147" s="77">
        <v>0</v>
      </c>
      <c r="Q147" s="77">
        <v>0</v>
      </c>
      <c r="R147" s="77">
        <v>0</v>
      </c>
      <c r="S147" s="28"/>
      <c r="T147" s="28"/>
      <c r="U147" s="28"/>
      <c r="V147" s="77">
        <f t="shared" si="12"/>
        <v>2862.2648301886793</v>
      </c>
      <c r="W147" s="20">
        <f>'Приложение 1'!R150</f>
        <v>3948</v>
      </c>
      <c r="X147" s="27">
        <f t="shared" si="13"/>
        <v>1085.7351698113207</v>
      </c>
    </row>
    <row r="148" spans="1:24" ht="14.25" customHeight="1">
      <c r="A148" s="80">
        <v>133</v>
      </c>
      <c r="B148" s="89" t="s">
        <v>364</v>
      </c>
      <c r="C148" s="77">
        <f>'Приложение 1'!L151</f>
        <v>1159420.48</v>
      </c>
      <c r="D148" s="77">
        <f>C148-Q148</f>
        <v>1027354.63</v>
      </c>
      <c r="E148" s="77">
        <v>0</v>
      </c>
      <c r="F148" s="77">
        <v>0</v>
      </c>
      <c r="G148" s="77">
        <v>0</v>
      </c>
      <c r="H148" s="77">
        <v>0</v>
      </c>
      <c r="I148" s="77">
        <v>0</v>
      </c>
      <c r="J148" s="77">
        <v>0</v>
      </c>
      <c r="K148" s="77">
        <v>0</v>
      </c>
      <c r="L148" s="77">
        <v>0</v>
      </c>
      <c r="M148" s="77">
        <v>0</v>
      </c>
      <c r="N148" s="77">
        <v>0</v>
      </c>
      <c r="O148" s="77">
        <v>0</v>
      </c>
      <c r="P148" s="77">
        <v>0</v>
      </c>
      <c r="Q148" s="29">
        <v>132065.85</v>
      </c>
      <c r="R148" s="77">
        <v>0</v>
      </c>
      <c r="S148" s="25"/>
      <c r="T148" s="25"/>
      <c r="U148" s="28"/>
      <c r="V148" s="77" t="e">
        <f t="shared" si="12"/>
        <v>#DIV/0!</v>
      </c>
      <c r="W148" s="20">
        <f>'Приложение 1'!R151</f>
        <v>5307.56</v>
      </c>
      <c r="X148" s="27" t="e">
        <f t="shared" si="13"/>
        <v>#DIV/0!</v>
      </c>
    </row>
    <row r="149" spans="1:24" ht="14.25" customHeight="1">
      <c r="A149" s="80">
        <v>134</v>
      </c>
      <c r="B149" s="89" t="s">
        <v>295</v>
      </c>
      <c r="C149" s="77">
        <f>'Приложение 1'!L152</f>
        <v>885868.23</v>
      </c>
      <c r="D149" s="77">
        <v>0</v>
      </c>
      <c r="E149" s="77">
        <v>0</v>
      </c>
      <c r="F149" s="77">
        <v>0</v>
      </c>
      <c r="G149" s="77">
        <v>318</v>
      </c>
      <c r="H149" s="77">
        <f>C149</f>
        <v>885868.23</v>
      </c>
      <c r="I149" s="77">
        <v>0</v>
      </c>
      <c r="J149" s="77">
        <v>0</v>
      </c>
      <c r="K149" s="77">
        <v>0</v>
      </c>
      <c r="L149" s="77">
        <v>0</v>
      </c>
      <c r="M149" s="77">
        <v>0</v>
      </c>
      <c r="N149" s="77">
        <v>0</v>
      </c>
      <c r="O149" s="77">
        <v>0</v>
      </c>
      <c r="P149" s="77">
        <v>0</v>
      </c>
      <c r="Q149" s="77">
        <v>0</v>
      </c>
      <c r="R149" s="77">
        <v>0</v>
      </c>
      <c r="S149" s="28"/>
      <c r="T149" s="28"/>
      <c r="U149" s="28"/>
      <c r="V149" s="77">
        <f t="shared" si="12"/>
        <v>2785.7491509433962</v>
      </c>
      <c r="W149" s="20">
        <f>'Приложение 1'!R152</f>
        <v>3948</v>
      </c>
      <c r="X149" s="27">
        <f t="shared" si="13"/>
        <v>1162.2508490566038</v>
      </c>
    </row>
    <row r="150" spans="1:24" ht="14.25" customHeight="1">
      <c r="A150" s="80">
        <v>135</v>
      </c>
      <c r="B150" s="89" t="s">
        <v>296</v>
      </c>
      <c r="C150" s="77">
        <f>'Приложение 1'!L153</f>
        <v>1537902.67</v>
      </c>
      <c r="D150" s="88">
        <v>0</v>
      </c>
      <c r="E150" s="88">
        <v>0</v>
      </c>
      <c r="F150" s="88">
        <v>0</v>
      </c>
      <c r="G150" s="35">
        <v>446</v>
      </c>
      <c r="H150" s="77">
        <f t="shared" ref="H150:H155" si="15">C150</f>
        <v>1537902.67</v>
      </c>
      <c r="I150" s="88">
        <v>0</v>
      </c>
      <c r="J150" s="88">
        <v>0</v>
      </c>
      <c r="K150" s="88">
        <v>0</v>
      </c>
      <c r="L150" s="88">
        <v>0</v>
      </c>
      <c r="M150" s="88">
        <v>0</v>
      </c>
      <c r="N150" s="88">
        <v>0</v>
      </c>
      <c r="O150" s="88">
        <v>0</v>
      </c>
      <c r="P150" s="77">
        <v>0</v>
      </c>
      <c r="Q150" s="77">
        <v>0</v>
      </c>
      <c r="R150" s="77">
        <v>0</v>
      </c>
      <c r="V150" s="77">
        <f t="shared" si="12"/>
        <v>3448.212264573991</v>
      </c>
      <c r="W150" s="20">
        <f>'Приложение 1'!R153</f>
        <v>3948</v>
      </c>
      <c r="X150" s="27">
        <f t="shared" si="13"/>
        <v>499.78773542600902</v>
      </c>
    </row>
    <row r="151" spans="1:24">
      <c r="A151" s="80">
        <v>136</v>
      </c>
      <c r="B151" s="89" t="s">
        <v>297</v>
      </c>
      <c r="C151" s="77">
        <f>'Приложение 1'!L154</f>
        <v>736522.27</v>
      </c>
      <c r="D151" s="88">
        <v>0</v>
      </c>
      <c r="E151" s="88">
        <v>0</v>
      </c>
      <c r="F151" s="88">
        <v>0</v>
      </c>
      <c r="G151" s="35">
        <v>243</v>
      </c>
      <c r="H151" s="77">
        <f t="shared" si="15"/>
        <v>736522.27</v>
      </c>
      <c r="I151" s="88">
        <v>0</v>
      </c>
      <c r="J151" s="88">
        <v>0</v>
      </c>
      <c r="K151" s="88">
        <v>0</v>
      </c>
      <c r="L151" s="88">
        <v>0</v>
      </c>
      <c r="M151" s="88">
        <v>0</v>
      </c>
      <c r="N151" s="88">
        <v>0</v>
      </c>
      <c r="O151" s="88">
        <v>0</v>
      </c>
      <c r="P151" s="77">
        <v>0</v>
      </c>
      <c r="Q151" s="77">
        <v>0</v>
      </c>
      <c r="R151" s="77">
        <v>0</v>
      </c>
      <c r="V151" s="77">
        <f t="shared" si="12"/>
        <v>3030.9558436213993</v>
      </c>
      <c r="W151" s="20">
        <f>'Приложение 1'!R154</f>
        <v>3948</v>
      </c>
      <c r="X151" s="27">
        <f t="shared" si="13"/>
        <v>917.04415637860075</v>
      </c>
    </row>
    <row r="152" spans="1:24" ht="15.75" customHeight="1">
      <c r="A152" s="80">
        <v>137</v>
      </c>
      <c r="B152" s="89" t="s">
        <v>299</v>
      </c>
      <c r="C152" s="77">
        <f>'Приложение 1'!L155</f>
        <v>707288.82</v>
      </c>
      <c r="D152" s="88">
        <v>0</v>
      </c>
      <c r="E152" s="88">
        <v>0</v>
      </c>
      <c r="F152" s="88">
        <v>0</v>
      </c>
      <c r="G152" s="35">
        <v>232</v>
      </c>
      <c r="H152" s="77">
        <f t="shared" si="15"/>
        <v>707288.82</v>
      </c>
      <c r="I152" s="88">
        <v>0</v>
      </c>
      <c r="J152" s="88">
        <v>0</v>
      </c>
      <c r="K152" s="88">
        <v>0</v>
      </c>
      <c r="L152" s="88">
        <v>0</v>
      </c>
      <c r="M152" s="88">
        <v>0</v>
      </c>
      <c r="N152" s="88">
        <v>0</v>
      </c>
      <c r="O152" s="88">
        <v>0</v>
      </c>
      <c r="P152" s="77">
        <v>0</v>
      </c>
      <c r="Q152" s="77">
        <v>0</v>
      </c>
      <c r="R152" s="77">
        <v>0</v>
      </c>
      <c r="V152" s="77">
        <f t="shared" si="12"/>
        <v>3048.6587068965514</v>
      </c>
      <c r="W152" s="20">
        <f>'Приложение 1'!R155</f>
        <v>4503.95</v>
      </c>
      <c r="X152" s="27">
        <f t="shared" si="13"/>
        <v>1455.2912931034484</v>
      </c>
    </row>
    <row r="153" spans="1:24" ht="13.5" customHeight="1">
      <c r="A153" s="80">
        <v>138</v>
      </c>
      <c r="B153" s="89" t="s">
        <v>300</v>
      </c>
      <c r="C153" s="77">
        <f>'Приложение 1'!L156</f>
        <v>2646720.46</v>
      </c>
      <c r="D153" s="88">
        <v>0</v>
      </c>
      <c r="E153" s="88">
        <v>0</v>
      </c>
      <c r="F153" s="88">
        <v>0</v>
      </c>
      <c r="G153" s="35">
        <v>795</v>
      </c>
      <c r="H153" s="77">
        <f t="shared" si="15"/>
        <v>2646720.46</v>
      </c>
      <c r="I153" s="88">
        <v>0</v>
      </c>
      <c r="J153" s="88">
        <v>0</v>
      </c>
      <c r="K153" s="88">
        <v>0</v>
      </c>
      <c r="L153" s="88">
        <v>0</v>
      </c>
      <c r="M153" s="88">
        <v>0</v>
      </c>
      <c r="N153" s="88">
        <v>0</v>
      </c>
      <c r="O153" s="88">
        <v>0</v>
      </c>
      <c r="P153" s="88">
        <v>0</v>
      </c>
      <c r="Q153" s="88">
        <v>0</v>
      </c>
      <c r="R153" s="88">
        <v>0</v>
      </c>
      <c r="V153" s="77">
        <f t="shared" si="12"/>
        <v>3329.2081257861637</v>
      </c>
      <c r="W153" s="20">
        <f>'Приложение 1'!R156</f>
        <v>3948</v>
      </c>
      <c r="X153" s="27">
        <f t="shared" si="13"/>
        <v>618.79187421383631</v>
      </c>
    </row>
    <row r="154" spans="1:24" ht="12.75" customHeight="1">
      <c r="A154" s="80">
        <v>139</v>
      </c>
      <c r="B154" s="89" t="s">
        <v>301</v>
      </c>
      <c r="C154" s="77">
        <f>'Приложение 1'!L157</f>
        <v>1668009.85</v>
      </c>
      <c r="D154" s="88">
        <v>0</v>
      </c>
      <c r="E154" s="88">
        <v>0</v>
      </c>
      <c r="F154" s="88">
        <v>0</v>
      </c>
      <c r="G154" s="35">
        <v>573.5</v>
      </c>
      <c r="H154" s="77">
        <f t="shared" si="15"/>
        <v>1668009.85</v>
      </c>
      <c r="I154" s="88">
        <v>0</v>
      </c>
      <c r="J154" s="88">
        <v>0</v>
      </c>
      <c r="K154" s="88">
        <v>0</v>
      </c>
      <c r="L154" s="88">
        <v>0</v>
      </c>
      <c r="M154" s="88">
        <v>0</v>
      </c>
      <c r="N154" s="88">
        <v>0</v>
      </c>
      <c r="O154" s="88">
        <v>0</v>
      </c>
      <c r="P154" s="88">
        <v>0</v>
      </c>
      <c r="Q154" s="88">
        <v>0</v>
      </c>
      <c r="R154" s="88">
        <v>0</v>
      </c>
      <c r="V154" s="77">
        <f t="shared" si="12"/>
        <v>2908.4740191804708</v>
      </c>
      <c r="W154" s="20">
        <f>'Приложение 1'!R157</f>
        <v>3948</v>
      </c>
      <c r="X154" s="27">
        <f t="shared" si="13"/>
        <v>1039.5259808195292</v>
      </c>
    </row>
    <row r="155" spans="1:24" ht="13.5" customHeight="1">
      <c r="A155" s="80">
        <v>140</v>
      </c>
      <c r="B155" s="89" t="s">
        <v>302</v>
      </c>
      <c r="C155" s="77">
        <f>'Приложение 1'!L158</f>
        <v>2278156.4499999997</v>
      </c>
      <c r="D155" s="88">
        <v>0</v>
      </c>
      <c r="E155" s="88">
        <v>0</v>
      </c>
      <c r="F155" s="88">
        <v>0</v>
      </c>
      <c r="G155" s="35">
        <v>1392</v>
      </c>
      <c r="H155" s="77">
        <f t="shared" si="15"/>
        <v>2278156.4499999997</v>
      </c>
      <c r="I155" s="88">
        <v>0</v>
      </c>
      <c r="J155" s="88">
        <v>0</v>
      </c>
      <c r="K155" s="88">
        <v>0</v>
      </c>
      <c r="L155" s="88">
        <v>0</v>
      </c>
      <c r="M155" s="88">
        <v>0</v>
      </c>
      <c r="N155" s="88">
        <v>0</v>
      </c>
      <c r="O155" s="88">
        <v>0</v>
      </c>
      <c r="P155" s="88">
        <v>0</v>
      </c>
      <c r="Q155" s="88">
        <v>0</v>
      </c>
      <c r="R155" s="88">
        <v>0</v>
      </c>
      <c r="V155" s="77">
        <f t="shared" si="12"/>
        <v>1636.6066451149422</v>
      </c>
      <c r="W155" s="20">
        <f>'Приложение 1'!R158</f>
        <v>2322</v>
      </c>
      <c r="X155" s="27">
        <f t="shared" si="13"/>
        <v>685.39335488505776</v>
      </c>
    </row>
    <row r="156" spans="1:24" ht="19.5" customHeight="1">
      <c r="A156" s="111" t="s">
        <v>169</v>
      </c>
      <c r="B156" s="112"/>
      <c r="C156" s="112"/>
      <c r="D156" s="112"/>
      <c r="E156" s="112"/>
      <c r="F156" s="112"/>
      <c r="G156" s="112"/>
      <c r="H156" s="112"/>
      <c r="I156" s="112"/>
      <c r="J156" s="112"/>
      <c r="K156" s="112"/>
      <c r="L156" s="112"/>
      <c r="M156" s="112"/>
      <c r="N156" s="112"/>
      <c r="O156" s="112"/>
      <c r="P156" s="112"/>
      <c r="Q156" s="112"/>
      <c r="R156" s="113"/>
      <c r="V156" s="77" t="e">
        <f t="shared" si="12"/>
        <v>#DIV/0!</v>
      </c>
      <c r="W156" s="20">
        <f>'Приложение 1'!R159</f>
        <v>0</v>
      </c>
      <c r="X156" s="27" t="e">
        <f t="shared" si="13"/>
        <v>#DIV/0!</v>
      </c>
    </row>
    <row r="157" spans="1:24" ht="22.5" customHeight="1">
      <c r="A157" s="114" t="s">
        <v>131</v>
      </c>
      <c r="B157" s="115"/>
      <c r="C157" s="77">
        <f>'Приложение 1'!L165</f>
        <v>10545596.66</v>
      </c>
      <c r="D157" s="88">
        <f>SUM(D158:D161)</f>
        <v>0</v>
      </c>
      <c r="E157" s="88">
        <f t="shared" ref="E157:R157" si="16">SUM(E158:E161)</f>
        <v>0</v>
      </c>
      <c r="F157" s="88">
        <f t="shared" si="16"/>
        <v>0</v>
      </c>
      <c r="G157" s="88">
        <f t="shared" si="16"/>
        <v>2471.96</v>
      </c>
      <c r="H157" s="77">
        <f t="shared" si="16"/>
        <v>6158572.370000001</v>
      </c>
      <c r="I157" s="77">
        <f t="shared" si="16"/>
        <v>0</v>
      </c>
      <c r="J157" s="77">
        <f t="shared" si="16"/>
        <v>0</v>
      </c>
      <c r="K157" s="77">
        <f t="shared" si="16"/>
        <v>2060</v>
      </c>
      <c r="L157" s="77">
        <f t="shared" si="16"/>
        <v>4387024.29</v>
      </c>
      <c r="M157" s="77">
        <f t="shared" si="16"/>
        <v>0</v>
      </c>
      <c r="N157" s="77">
        <f t="shared" si="16"/>
        <v>0</v>
      </c>
      <c r="O157" s="77">
        <f t="shared" si="16"/>
        <v>0</v>
      </c>
      <c r="P157" s="88">
        <f t="shared" si="16"/>
        <v>0</v>
      </c>
      <c r="Q157" s="88">
        <f t="shared" si="16"/>
        <v>0</v>
      </c>
      <c r="R157" s="88">
        <f t="shared" si="16"/>
        <v>0</v>
      </c>
      <c r="V157" s="77">
        <f t="shared" si="12"/>
        <v>2491.3721783524011</v>
      </c>
      <c r="W157" s="20">
        <f>'Приложение 1'!R160</f>
        <v>0</v>
      </c>
      <c r="X157" s="27">
        <f t="shared" si="13"/>
        <v>-2491.3721783524011</v>
      </c>
    </row>
    <row r="158" spans="1:24" ht="13.5" customHeight="1">
      <c r="A158" s="80">
        <v>141</v>
      </c>
      <c r="B158" s="89" t="s">
        <v>303</v>
      </c>
      <c r="C158" s="77">
        <f>'Приложение 1'!L161</f>
        <v>2973566.85</v>
      </c>
      <c r="D158" s="88">
        <v>0</v>
      </c>
      <c r="E158" s="88">
        <v>0</v>
      </c>
      <c r="F158" s="88">
        <v>0</v>
      </c>
      <c r="G158" s="35">
        <v>1281</v>
      </c>
      <c r="H158" s="77">
        <f>C158</f>
        <v>2973566.85</v>
      </c>
      <c r="I158" s="77">
        <v>0</v>
      </c>
      <c r="J158" s="77">
        <v>0</v>
      </c>
      <c r="K158" s="77">
        <v>0</v>
      </c>
      <c r="L158" s="77">
        <v>0</v>
      </c>
      <c r="M158" s="77">
        <v>0</v>
      </c>
      <c r="N158" s="77">
        <v>0</v>
      </c>
      <c r="O158" s="77">
        <v>0</v>
      </c>
      <c r="P158" s="88">
        <v>0</v>
      </c>
      <c r="Q158" s="88">
        <v>0</v>
      </c>
      <c r="R158" s="88">
        <v>0</v>
      </c>
      <c r="V158" s="77">
        <f t="shared" si="12"/>
        <v>2321.2855971896956</v>
      </c>
      <c r="W158" s="20">
        <f>'Приложение 1'!R161</f>
        <v>2322</v>
      </c>
      <c r="X158" s="27">
        <f t="shared" si="13"/>
        <v>0.71440281030436381</v>
      </c>
    </row>
    <row r="159" spans="1:24" ht="12.75" customHeight="1">
      <c r="A159" s="80">
        <v>142</v>
      </c>
      <c r="B159" s="89" t="s">
        <v>304</v>
      </c>
      <c r="C159" s="77">
        <f>'Приложение 1'!L162</f>
        <v>1824285.04</v>
      </c>
      <c r="D159" s="88">
        <v>0</v>
      </c>
      <c r="E159" s="88">
        <v>0</v>
      </c>
      <c r="F159" s="88">
        <v>0</v>
      </c>
      <c r="G159" s="35">
        <v>787</v>
      </c>
      <c r="H159" s="77">
        <f>C159</f>
        <v>1824285.04</v>
      </c>
      <c r="I159" s="77">
        <v>0</v>
      </c>
      <c r="J159" s="77">
        <v>0</v>
      </c>
      <c r="K159" s="77">
        <v>0</v>
      </c>
      <c r="L159" s="77">
        <v>0</v>
      </c>
      <c r="M159" s="77">
        <v>0</v>
      </c>
      <c r="N159" s="77">
        <v>0</v>
      </c>
      <c r="O159" s="77">
        <v>0</v>
      </c>
      <c r="P159" s="88">
        <v>0</v>
      </c>
      <c r="Q159" s="88">
        <v>0</v>
      </c>
      <c r="R159" s="88">
        <v>0</v>
      </c>
      <c r="V159" s="77">
        <f t="shared" si="12"/>
        <v>2318.0241931385008</v>
      </c>
      <c r="W159" s="20">
        <f>'Приложение 1'!R162</f>
        <v>4180</v>
      </c>
      <c r="X159" s="27">
        <f t="shared" si="13"/>
        <v>1861.9758068614992</v>
      </c>
    </row>
    <row r="160" spans="1:24" ht="12.75" customHeight="1">
      <c r="A160" s="80">
        <v>143</v>
      </c>
      <c r="B160" s="91" t="s">
        <v>438</v>
      </c>
      <c r="C160" s="77">
        <f>'Приложение 1'!L163</f>
        <v>4387024.29</v>
      </c>
      <c r="D160" s="35">
        <v>0</v>
      </c>
      <c r="E160" s="35">
        <v>0</v>
      </c>
      <c r="F160" s="35">
        <v>0</v>
      </c>
      <c r="G160" s="35">
        <v>0</v>
      </c>
      <c r="H160" s="77">
        <v>0</v>
      </c>
      <c r="I160" s="77">
        <v>0</v>
      </c>
      <c r="J160" s="77">
        <v>0</v>
      </c>
      <c r="K160" s="77">
        <v>2060</v>
      </c>
      <c r="L160" s="77">
        <f>C160</f>
        <v>4387024.29</v>
      </c>
      <c r="M160" s="77">
        <v>0</v>
      </c>
      <c r="N160" s="77">
        <v>0</v>
      </c>
      <c r="O160" s="77">
        <v>0</v>
      </c>
      <c r="P160" s="35">
        <v>0</v>
      </c>
      <c r="Q160" s="35">
        <v>0</v>
      </c>
      <c r="R160" s="35">
        <v>0</v>
      </c>
      <c r="V160" s="77" t="e">
        <f t="shared" si="12"/>
        <v>#DIV/0!</v>
      </c>
      <c r="W160" s="20">
        <f>'Приложение 1'!R163</f>
        <v>3929.2</v>
      </c>
      <c r="X160" s="27" t="e">
        <f t="shared" si="13"/>
        <v>#DIV/0!</v>
      </c>
    </row>
    <row r="161" spans="1:24" ht="13.5" customHeight="1">
      <c r="A161" s="80">
        <v>144</v>
      </c>
      <c r="B161" s="89" t="s">
        <v>305</v>
      </c>
      <c r="C161" s="77">
        <f>'Приложение 1'!L164</f>
        <v>1360720.48</v>
      </c>
      <c r="D161" s="88">
        <v>0</v>
      </c>
      <c r="E161" s="88">
        <v>0</v>
      </c>
      <c r="F161" s="88">
        <v>0</v>
      </c>
      <c r="G161" s="35">
        <v>403.96</v>
      </c>
      <c r="H161" s="77">
        <f>C161</f>
        <v>1360720.48</v>
      </c>
      <c r="I161" s="77">
        <v>0</v>
      </c>
      <c r="J161" s="77">
        <v>0</v>
      </c>
      <c r="K161" s="77">
        <v>0</v>
      </c>
      <c r="L161" s="77">
        <v>0</v>
      </c>
      <c r="M161" s="77">
        <v>0</v>
      </c>
      <c r="N161" s="77">
        <v>0</v>
      </c>
      <c r="O161" s="77">
        <v>0</v>
      </c>
      <c r="P161" s="88">
        <v>0</v>
      </c>
      <c r="Q161" s="88">
        <v>0</v>
      </c>
      <c r="R161" s="88">
        <v>0</v>
      </c>
      <c r="V161" s="77">
        <f t="shared" si="12"/>
        <v>3368.4535102485397</v>
      </c>
      <c r="W161" s="20">
        <f>'Приложение 1'!R164</f>
        <v>3948</v>
      </c>
      <c r="X161" s="27">
        <f t="shared" si="13"/>
        <v>579.54648975146029</v>
      </c>
    </row>
    <row r="162" spans="1:24" ht="19.5" customHeight="1">
      <c r="A162" s="111" t="s">
        <v>170</v>
      </c>
      <c r="B162" s="112"/>
      <c r="C162" s="112"/>
      <c r="D162" s="112"/>
      <c r="E162" s="112"/>
      <c r="F162" s="112"/>
      <c r="G162" s="112"/>
      <c r="H162" s="112"/>
      <c r="I162" s="112"/>
      <c r="J162" s="112"/>
      <c r="K162" s="112"/>
      <c r="L162" s="112"/>
      <c r="M162" s="112"/>
      <c r="N162" s="112"/>
      <c r="O162" s="112"/>
      <c r="P162" s="112"/>
      <c r="Q162" s="112"/>
      <c r="R162" s="113"/>
      <c r="V162" s="77" t="e">
        <f t="shared" si="12"/>
        <v>#DIV/0!</v>
      </c>
      <c r="W162" s="20">
        <f>'Приложение 1'!R165</f>
        <v>0</v>
      </c>
      <c r="X162" s="27" t="e">
        <f t="shared" si="13"/>
        <v>#DIV/0!</v>
      </c>
    </row>
    <row r="163" spans="1:24" ht="21.75" customHeight="1">
      <c r="A163" s="114" t="s">
        <v>132</v>
      </c>
      <c r="B163" s="115"/>
      <c r="C163" s="77">
        <f>'Приложение 1'!L170</f>
        <v>6729339.3000000007</v>
      </c>
      <c r="D163" s="88">
        <f>SUM(D164:D166)</f>
        <v>0</v>
      </c>
      <c r="E163" s="88">
        <f t="shared" ref="E163:R163" si="17">SUM(E164:E166)</f>
        <v>0</v>
      </c>
      <c r="F163" s="88">
        <f t="shared" si="17"/>
        <v>0</v>
      </c>
      <c r="G163" s="88">
        <f t="shared" si="17"/>
        <v>2549.09</v>
      </c>
      <c r="H163" s="77">
        <f t="shared" si="17"/>
        <v>6729339.3000000007</v>
      </c>
      <c r="I163" s="77">
        <f t="shared" si="17"/>
        <v>0</v>
      </c>
      <c r="J163" s="88">
        <f t="shared" si="17"/>
        <v>0</v>
      </c>
      <c r="K163" s="88">
        <f t="shared" si="17"/>
        <v>0</v>
      </c>
      <c r="L163" s="88">
        <f t="shared" si="17"/>
        <v>0</v>
      </c>
      <c r="M163" s="88">
        <f t="shared" si="17"/>
        <v>0</v>
      </c>
      <c r="N163" s="88">
        <f t="shared" si="17"/>
        <v>0</v>
      </c>
      <c r="O163" s="88">
        <f t="shared" si="17"/>
        <v>0</v>
      </c>
      <c r="P163" s="88">
        <f t="shared" si="17"/>
        <v>0</v>
      </c>
      <c r="Q163" s="88">
        <f t="shared" si="17"/>
        <v>0</v>
      </c>
      <c r="R163" s="88">
        <f t="shared" si="17"/>
        <v>0</v>
      </c>
      <c r="V163" s="77">
        <f t="shared" si="12"/>
        <v>2639.8986697213518</v>
      </c>
      <c r="W163" s="20">
        <f>'Приложение 1'!R166</f>
        <v>0</v>
      </c>
      <c r="X163" s="27">
        <f t="shared" si="13"/>
        <v>-2639.8986697213518</v>
      </c>
    </row>
    <row r="164" spans="1:24" ht="15" customHeight="1">
      <c r="A164" s="80">
        <v>145</v>
      </c>
      <c r="B164" s="89" t="s">
        <v>505</v>
      </c>
      <c r="C164" s="77">
        <f>'Приложение 1'!L167</f>
        <v>3008876.41</v>
      </c>
      <c r="D164" s="88">
        <v>0</v>
      </c>
      <c r="E164" s="88">
        <v>0</v>
      </c>
      <c r="F164" s="88">
        <v>0</v>
      </c>
      <c r="G164" s="35">
        <v>1138.4100000000001</v>
      </c>
      <c r="H164" s="77">
        <f>C164</f>
        <v>3008876.41</v>
      </c>
      <c r="I164" s="77">
        <v>0</v>
      </c>
      <c r="J164" s="88">
        <v>0</v>
      </c>
      <c r="K164" s="88">
        <v>0</v>
      </c>
      <c r="L164" s="88">
        <v>0</v>
      </c>
      <c r="M164" s="88">
        <v>0</v>
      </c>
      <c r="N164" s="88">
        <v>0</v>
      </c>
      <c r="O164" s="88">
        <v>0</v>
      </c>
      <c r="P164" s="88">
        <v>0</v>
      </c>
      <c r="Q164" s="88">
        <v>0</v>
      </c>
      <c r="R164" s="88">
        <v>0</v>
      </c>
      <c r="V164" s="77">
        <f t="shared" si="12"/>
        <v>2643.05163341854</v>
      </c>
      <c r="W164" s="20">
        <f>'Приложение 1'!R167</f>
        <v>4180</v>
      </c>
      <c r="X164" s="27">
        <f t="shared" si="13"/>
        <v>1536.94836658146</v>
      </c>
    </row>
    <row r="165" spans="1:24" ht="13.5" customHeight="1">
      <c r="A165" s="80">
        <v>146</v>
      </c>
      <c r="B165" s="89" t="s">
        <v>306</v>
      </c>
      <c r="C165" s="77">
        <f>'Приложение 1'!L168</f>
        <v>1931003.1600000001</v>
      </c>
      <c r="D165" s="88">
        <v>0</v>
      </c>
      <c r="E165" s="88">
        <v>0</v>
      </c>
      <c r="F165" s="88">
        <v>0</v>
      </c>
      <c r="G165" s="35">
        <v>653.29</v>
      </c>
      <c r="H165" s="77">
        <f>C165</f>
        <v>1931003.1600000001</v>
      </c>
      <c r="I165" s="77">
        <v>0</v>
      </c>
      <c r="J165" s="88">
        <v>0</v>
      </c>
      <c r="K165" s="88">
        <v>0</v>
      </c>
      <c r="L165" s="88">
        <v>0</v>
      </c>
      <c r="M165" s="88">
        <v>0</v>
      </c>
      <c r="N165" s="88">
        <v>0</v>
      </c>
      <c r="O165" s="88">
        <v>0</v>
      </c>
      <c r="P165" s="88">
        <v>0</v>
      </c>
      <c r="Q165" s="88">
        <v>0</v>
      </c>
      <c r="R165" s="88">
        <v>0</v>
      </c>
      <c r="V165" s="77">
        <f t="shared" si="12"/>
        <v>2955.813130462735</v>
      </c>
      <c r="W165" s="20">
        <f>'Приложение 1'!R168</f>
        <v>4180</v>
      </c>
      <c r="X165" s="27">
        <f t="shared" si="13"/>
        <v>1224.186869537265</v>
      </c>
    </row>
    <row r="166" spans="1:24" ht="14.25" customHeight="1">
      <c r="A166" s="80">
        <v>147</v>
      </c>
      <c r="B166" s="89" t="s">
        <v>162</v>
      </c>
      <c r="C166" s="77">
        <f>'Приложение 1'!L169</f>
        <v>1789459.73</v>
      </c>
      <c r="D166" s="88">
        <v>0</v>
      </c>
      <c r="E166" s="88">
        <v>0</v>
      </c>
      <c r="F166" s="88">
        <v>0</v>
      </c>
      <c r="G166" s="35">
        <v>757.39</v>
      </c>
      <c r="H166" s="77">
        <f>C166</f>
        <v>1789459.73</v>
      </c>
      <c r="I166" s="77">
        <v>0</v>
      </c>
      <c r="J166" s="88">
        <v>0</v>
      </c>
      <c r="K166" s="88">
        <v>0</v>
      </c>
      <c r="L166" s="88">
        <v>0</v>
      </c>
      <c r="M166" s="88">
        <v>0</v>
      </c>
      <c r="N166" s="88">
        <v>0</v>
      </c>
      <c r="O166" s="88">
        <v>0</v>
      </c>
      <c r="P166" s="88">
        <v>0</v>
      </c>
      <c r="Q166" s="88">
        <v>0</v>
      </c>
      <c r="R166" s="88">
        <v>0</v>
      </c>
      <c r="V166" s="77">
        <f t="shared" si="12"/>
        <v>2362.6661693447231</v>
      </c>
      <c r="W166" s="20">
        <f>'Приложение 1'!R169</f>
        <v>4503.95</v>
      </c>
      <c r="X166" s="27">
        <f t="shared" si="13"/>
        <v>2141.2838306552767</v>
      </c>
    </row>
    <row r="167" spans="1:24" ht="19.5" customHeight="1">
      <c r="A167" s="111" t="s">
        <v>171</v>
      </c>
      <c r="B167" s="112"/>
      <c r="C167" s="112"/>
      <c r="D167" s="112"/>
      <c r="E167" s="112"/>
      <c r="F167" s="112"/>
      <c r="G167" s="112"/>
      <c r="H167" s="112"/>
      <c r="I167" s="112"/>
      <c r="J167" s="112"/>
      <c r="K167" s="112"/>
      <c r="L167" s="112"/>
      <c r="M167" s="112"/>
      <c r="N167" s="112"/>
      <c r="O167" s="112"/>
      <c r="P167" s="112"/>
      <c r="Q167" s="112"/>
      <c r="R167" s="113"/>
      <c r="V167" s="77" t="e">
        <f t="shared" si="12"/>
        <v>#DIV/0!</v>
      </c>
      <c r="W167" s="20">
        <f>'Приложение 1'!R170</f>
        <v>0</v>
      </c>
      <c r="X167" s="27" t="e">
        <f t="shared" si="13"/>
        <v>#DIV/0!</v>
      </c>
    </row>
    <row r="168" spans="1:24" ht="24" customHeight="1">
      <c r="A168" s="114" t="s">
        <v>133</v>
      </c>
      <c r="B168" s="115"/>
      <c r="C168" s="77">
        <f>'Приложение 1'!L179</f>
        <v>9675414.4399999995</v>
      </c>
      <c r="D168" s="88">
        <f>SUM(D169:D175)</f>
        <v>0</v>
      </c>
      <c r="E168" s="88">
        <f t="shared" ref="E168:R168" si="18">SUM(E169:E175)</f>
        <v>0</v>
      </c>
      <c r="F168" s="88">
        <f t="shared" si="18"/>
        <v>0</v>
      </c>
      <c r="G168" s="88">
        <f>SUM(G169:G175)</f>
        <v>2887.57</v>
      </c>
      <c r="H168" s="77">
        <f t="shared" si="18"/>
        <v>8368302.9000000004</v>
      </c>
      <c r="I168" s="77">
        <f t="shared" si="18"/>
        <v>0</v>
      </c>
      <c r="J168" s="77">
        <f t="shared" si="18"/>
        <v>0</v>
      </c>
      <c r="K168" s="77">
        <f>SUM(K169:K175)</f>
        <v>653</v>
      </c>
      <c r="L168" s="77">
        <f t="shared" si="18"/>
        <v>1307111.54</v>
      </c>
      <c r="M168" s="88">
        <f t="shared" si="18"/>
        <v>0</v>
      </c>
      <c r="N168" s="88">
        <f t="shared" si="18"/>
        <v>0</v>
      </c>
      <c r="O168" s="88">
        <f t="shared" si="18"/>
        <v>0</v>
      </c>
      <c r="P168" s="88">
        <f t="shared" si="18"/>
        <v>0</v>
      </c>
      <c r="Q168" s="88">
        <f t="shared" si="18"/>
        <v>0</v>
      </c>
      <c r="R168" s="88">
        <f t="shared" si="18"/>
        <v>0</v>
      </c>
      <c r="V168" s="77">
        <f t="shared" si="12"/>
        <v>2898.0433028463381</v>
      </c>
      <c r="W168" s="20">
        <f>'Приложение 1'!R171</f>
        <v>0</v>
      </c>
      <c r="X168" s="27">
        <f t="shared" si="13"/>
        <v>-2898.0433028463381</v>
      </c>
    </row>
    <row r="169" spans="1:24" ht="13.5" customHeight="1">
      <c r="A169" s="80">
        <v>148</v>
      </c>
      <c r="B169" s="89" t="s">
        <v>365</v>
      </c>
      <c r="C169" s="77">
        <f>'Приложение 1'!L172</f>
        <v>772208.51</v>
      </c>
      <c r="D169" s="88">
        <v>0</v>
      </c>
      <c r="E169" s="88">
        <v>0</v>
      </c>
      <c r="F169" s="88">
        <v>0</v>
      </c>
      <c r="G169" s="35">
        <v>255</v>
      </c>
      <c r="H169" s="77">
        <f>C169</f>
        <v>772208.51</v>
      </c>
      <c r="I169" s="77">
        <v>0</v>
      </c>
      <c r="J169" s="77">
        <v>0</v>
      </c>
      <c r="K169" s="77">
        <v>0</v>
      </c>
      <c r="L169" s="77">
        <v>0</v>
      </c>
      <c r="M169" s="88">
        <v>0</v>
      </c>
      <c r="N169" s="88">
        <v>0</v>
      </c>
      <c r="O169" s="88">
        <v>0</v>
      </c>
      <c r="P169" s="88">
        <v>0</v>
      </c>
      <c r="Q169" s="88">
        <v>0</v>
      </c>
      <c r="R169" s="88">
        <v>0</v>
      </c>
      <c r="V169" s="77">
        <f t="shared" si="12"/>
        <v>3028.2686666666668</v>
      </c>
      <c r="W169" s="20">
        <f>'Приложение 1'!R172</f>
        <v>3948</v>
      </c>
      <c r="X169" s="27">
        <f t="shared" si="13"/>
        <v>919.73133333333317</v>
      </c>
    </row>
    <row r="170" spans="1:24" ht="14.25" customHeight="1">
      <c r="A170" s="80">
        <v>149</v>
      </c>
      <c r="B170" s="89" t="s">
        <v>366</v>
      </c>
      <c r="C170" s="77">
        <f>'Приложение 1'!L173</f>
        <v>934186.07</v>
      </c>
      <c r="D170" s="88">
        <v>0</v>
      </c>
      <c r="E170" s="88">
        <v>0</v>
      </c>
      <c r="F170" s="88">
        <v>0</v>
      </c>
      <c r="G170" s="35">
        <v>340.42</v>
      </c>
      <c r="H170" s="77">
        <f>C170</f>
        <v>934186.07</v>
      </c>
      <c r="I170" s="77">
        <v>0</v>
      </c>
      <c r="J170" s="77">
        <v>0</v>
      </c>
      <c r="K170" s="77">
        <v>0</v>
      </c>
      <c r="L170" s="77">
        <v>0</v>
      </c>
      <c r="M170" s="88">
        <v>0</v>
      </c>
      <c r="N170" s="88">
        <v>0</v>
      </c>
      <c r="O170" s="88">
        <v>0</v>
      </c>
      <c r="P170" s="88">
        <v>0</v>
      </c>
      <c r="Q170" s="88">
        <v>0</v>
      </c>
      <c r="R170" s="88">
        <v>0</v>
      </c>
      <c r="V170" s="77">
        <f t="shared" si="12"/>
        <v>2744.2161741378295</v>
      </c>
      <c r="W170" s="20">
        <f>'Приложение 1'!R173</f>
        <v>3948</v>
      </c>
      <c r="X170" s="27">
        <f t="shared" si="13"/>
        <v>1203.7838258621705</v>
      </c>
    </row>
    <row r="171" spans="1:24" ht="12.75" customHeight="1">
      <c r="A171" s="80">
        <v>150</v>
      </c>
      <c r="B171" s="89" t="s">
        <v>440</v>
      </c>
      <c r="C171" s="77">
        <f>'Приложение 1'!L174</f>
        <v>1307111.54</v>
      </c>
      <c r="D171" s="88">
        <v>0</v>
      </c>
      <c r="E171" s="88">
        <v>0</v>
      </c>
      <c r="F171" s="88">
        <v>0</v>
      </c>
      <c r="G171" s="35">
        <v>0</v>
      </c>
      <c r="H171" s="77">
        <v>0</v>
      </c>
      <c r="I171" s="77">
        <v>0</v>
      </c>
      <c r="J171" s="77">
        <v>0</v>
      </c>
      <c r="K171" s="77">
        <v>653</v>
      </c>
      <c r="L171" s="77">
        <f>C171</f>
        <v>1307111.54</v>
      </c>
      <c r="M171" s="88">
        <v>0</v>
      </c>
      <c r="N171" s="88">
        <v>0</v>
      </c>
      <c r="O171" s="88">
        <v>0</v>
      </c>
      <c r="P171" s="88">
        <v>0</v>
      </c>
      <c r="Q171" s="88">
        <v>0</v>
      </c>
      <c r="R171" s="88">
        <v>0</v>
      </c>
      <c r="V171" s="77" t="e">
        <f t="shared" si="12"/>
        <v>#DIV/0!</v>
      </c>
      <c r="W171" s="20">
        <f>'Приложение 1'!R174</f>
        <v>3929.2</v>
      </c>
      <c r="X171" s="27" t="e">
        <f t="shared" si="13"/>
        <v>#DIV/0!</v>
      </c>
    </row>
    <row r="172" spans="1:24" ht="11.25" customHeight="1">
      <c r="A172" s="80">
        <v>151</v>
      </c>
      <c r="B172" s="89" t="s">
        <v>367</v>
      </c>
      <c r="C172" s="77">
        <f>'Приложение 1'!L175</f>
        <v>955460.3</v>
      </c>
      <c r="D172" s="88">
        <v>0</v>
      </c>
      <c r="E172" s="88">
        <v>0</v>
      </c>
      <c r="F172" s="88">
        <v>0</v>
      </c>
      <c r="G172" s="35">
        <v>333</v>
      </c>
      <c r="H172" s="77">
        <f>C172</f>
        <v>955460.3</v>
      </c>
      <c r="I172" s="77">
        <v>0</v>
      </c>
      <c r="J172" s="77">
        <v>0</v>
      </c>
      <c r="K172" s="77">
        <v>0</v>
      </c>
      <c r="L172" s="77">
        <v>0</v>
      </c>
      <c r="M172" s="88">
        <v>0</v>
      </c>
      <c r="N172" s="88">
        <v>0</v>
      </c>
      <c r="O172" s="88">
        <v>0</v>
      </c>
      <c r="P172" s="88">
        <v>0</v>
      </c>
      <c r="Q172" s="88">
        <v>0</v>
      </c>
      <c r="R172" s="88">
        <v>0</v>
      </c>
      <c r="V172" s="77">
        <f t="shared" si="12"/>
        <v>2869.2501501501501</v>
      </c>
      <c r="W172" s="20">
        <f>'Приложение 1'!R175</f>
        <v>3948</v>
      </c>
      <c r="X172" s="27">
        <f t="shared" si="13"/>
        <v>1078.7498498498499</v>
      </c>
    </row>
    <row r="173" spans="1:24" ht="13.5" customHeight="1">
      <c r="A173" s="80">
        <v>152</v>
      </c>
      <c r="B173" s="89" t="s">
        <v>307</v>
      </c>
      <c r="C173" s="77">
        <f>'Приложение 1'!L176</f>
        <v>1387815.08</v>
      </c>
      <c r="D173" s="88">
        <v>0</v>
      </c>
      <c r="E173" s="88">
        <v>0</v>
      </c>
      <c r="F173" s="88">
        <v>0</v>
      </c>
      <c r="G173" s="35">
        <v>464.15</v>
      </c>
      <c r="H173" s="77">
        <f>C173</f>
        <v>1387815.08</v>
      </c>
      <c r="I173" s="77">
        <v>0</v>
      </c>
      <c r="J173" s="77">
        <v>0</v>
      </c>
      <c r="K173" s="77">
        <v>0</v>
      </c>
      <c r="L173" s="77">
        <v>0</v>
      </c>
      <c r="M173" s="88">
        <v>0</v>
      </c>
      <c r="N173" s="88">
        <v>0</v>
      </c>
      <c r="O173" s="88">
        <v>0</v>
      </c>
      <c r="P173" s="88">
        <v>0</v>
      </c>
      <c r="Q173" s="88">
        <v>0</v>
      </c>
      <c r="R173" s="88">
        <v>0</v>
      </c>
      <c r="V173" s="77">
        <f t="shared" si="12"/>
        <v>2990.0141764515784</v>
      </c>
      <c r="W173" s="20">
        <f>'Приложение 1'!R176</f>
        <v>3948</v>
      </c>
      <c r="X173" s="27">
        <f t="shared" si="13"/>
        <v>957.98582354842165</v>
      </c>
    </row>
    <row r="174" spans="1:24" ht="12" customHeight="1">
      <c r="A174" s="80">
        <v>153</v>
      </c>
      <c r="B174" s="89" t="s">
        <v>368</v>
      </c>
      <c r="C174" s="77">
        <f>'Приложение 1'!L177</f>
        <v>1217069.04</v>
      </c>
      <c r="D174" s="88">
        <v>0</v>
      </c>
      <c r="E174" s="88">
        <v>0</v>
      </c>
      <c r="F174" s="88">
        <v>0</v>
      </c>
      <c r="G174" s="35">
        <v>446</v>
      </c>
      <c r="H174" s="77">
        <f>C174</f>
        <v>1217069.04</v>
      </c>
      <c r="I174" s="77">
        <v>0</v>
      </c>
      <c r="J174" s="77">
        <v>0</v>
      </c>
      <c r="K174" s="77">
        <v>0</v>
      </c>
      <c r="L174" s="77">
        <v>0</v>
      </c>
      <c r="M174" s="88">
        <v>0</v>
      </c>
      <c r="N174" s="88">
        <v>0</v>
      </c>
      <c r="O174" s="88">
        <v>0</v>
      </c>
      <c r="P174" s="88">
        <v>0</v>
      </c>
      <c r="Q174" s="88">
        <v>0</v>
      </c>
      <c r="R174" s="88">
        <v>0</v>
      </c>
      <c r="V174" s="77">
        <f t="shared" si="12"/>
        <v>2728.8543497757846</v>
      </c>
      <c r="W174" s="20">
        <f>'Приложение 1'!R177</f>
        <v>4503.95</v>
      </c>
      <c r="X174" s="27">
        <f t="shared" si="13"/>
        <v>1775.0956502242152</v>
      </c>
    </row>
    <row r="175" spans="1:24" ht="19.5" customHeight="1">
      <c r="A175" s="80">
        <v>154</v>
      </c>
      <c r="B175" s="89" t="s">
        <v>308</v>
      </c>
      <c r="C175" s="77">
        <f>'Приложение 1'!L178</f>
        <v>3101563.9</v>
      </c>
      <c r="D175" s="88">
        <v>0</v>
      </c>
      <c r="E175" s="88">
        <v>0</v>
      </c>
      <c r="F175" s="88">
        <v>0</v>
      </c>
      <c r="G175" s="35">
        <v>1049</v>
      </c>
      <c r="H175" s="77">
        <f>C175</f>
        <v>3101563.9</v>
      </c>
      <c r="I175" s="77">
        <v>0</v>
      </c>
      <c r="J175" s="77">
        <v>0</v>
      </c>
      <c r="K175" s="77">
        <v>0</v>
      </c>
      <c r="L175" s="77">
        <v>0</v>
      </c>
      <c r="M175" s="88">
        <v>0</v>
      </c>
      <c r="N175" s="88">
        <v>0</v>
      </c>
      <c r="O175" s="88">
        <v>0</v>
      </c>
      <c r="P175" s="88">
        <v>0</v>
      </c>
      <c r="Q175" s="88">
        <v>0</v>
      </c>
      <c r="R175" s="88">
        <v>0</v>
      </c>
      <c r="V175" s="77">
        <f t="shared" si="12"/>
        <v>2956.6862726406102</v>
      </c>
      <c r="W175" s="20">
        <f>'Приложение 1'!R178</f>
        <v>3948</v>
      </c>
      <c r="X175" s="27">
        <f t="shared" si="13"/>
        <v>991.31372735938976</v>
      </c>
    </row>
    <row r="176" spans="1:24" ht="18.75" customHeight="1">
      <c r="A176" s="111" t="s">
        <v>172</v>
      </c>
      <c r="B176" s="112"/>
      <c r="C176" s="112"/>
      <c r="D176" s="112"/>
      <c r="E176" s="112"/>
      <c r="F176" s="112"/>
      <c r="G176" s="112"/>
      <c r="H176" s="112"/>
      <c r="I176" s="112"/>
      <c r="J176" s="112"/>
      <c r="K176" s="112"/>
      <c r="L176" s="112"/>
      <c r="M176" s="112"/>
      <c r="N176" s="112"/>
      <c r="O176" s="112"/>
      <c r="P176" s="112"/>
      <c r="Q176" s="112"/>
      <c r="R176" s="113"/>
      <c r="V176" s="77" t="e">
        <f t="shared" si="12"/>
        <v>#DIV/0!</v>
      </c>
      <c r="W176" s="20">
        <f>'Приложение 1'!R179</f>
        <v>0</v>
      </c>
      <c r="X176" s="27" t="e">
        <f t="shared" si="13"/>
        <v>#DIV/0!</v>
      </c>
    </row>
    <row r="177" spans="1:24" ht="34.5" customHeight="1">
      <c r="A177" s="114" t="s">
        <v>134</v>
      </c>
      <c r="B177" s="115"/>
      <c r="C177" s="77">
        <f>'Приложение 1'!L187</f>
        <v>5792068.4199999999</v>
      </c>
      <c r="D177" s="88">
        <f>SUM(D178:D183)</f>
        <v>0</v>
      </c>
      <c r="E177" s="88">
        <f t="shared" ref="E177:R177" si="19">SUM(E178:E183)</f>
        <v>0</v>
      </c>
      <c r="F177" s="88">
        <f t="shared" si="19"/>
        <v>0</v>
      </c>
      <c r="G177" s="88">
        <f t="shared" si="19"/>
        <v>1913.4</v>
      </c>
      <c r="H177" s="77">
        <f t="shared" si="19"/>
        <v>5792068.4199999999</v>
      </c>
      <c r="I177" s="77">
        <f t="shared" si="19"/>
        <v>0</v>
      </c>
      <c r="J177" s="77">
        <f t="shared" si="19"/>
        <v>0</v>
      </c>
      <c r="K177" s="77">
        <f t="shared" si="19"/>
        <v>0</v>
      </c>
      <c r="L177" s="77">
        <f t="shared" si="19"/>
        <v>0</v>
      </c>
      <c r="M177" s="77">
        <f t="shared" si="19"/>
        <v>0</v>
      </c>
      <c r="N177" s="77">
        <f t="shared" si="19"/>
        <v>0</v>
      </c>
      <c r="O177" s="77">
        <f t="shared" si="19"/>
        <v>0</v>
      </c>
      <c r="P177" s="88">
        <f t="shared" si="19"/>
        <v>0</v>
      </c>
      <c r="Q177" s="88">
        <f t="shared" si="19"/>
        <v>0</v>
      </c>
      <c r="R177" s="88">
        <f t="shared" si="19"/>
        <v>0</v>
      </c>
      <c r="V177" s="77">
        <f t="shared" si="12"/>
        <v>3027.1079857844675</v>
      </c>
      <c r="W177" s="20">
        <f>'Приложение 1'!R180</f>
        <v>0</v>
      </c>
      <c r="X177" s="27">
        <f t="shared" si="13"/>
        <v>-3027.1079857844675</v>
      </c>
    </row>
    <row r="178" spans="1:24" ht="13.5" customHeight="1">
      <c r="A178" s="80">
        <v>155</v>
      </c>
      <c r="B178" s="89" t="s">
        <v>475</v>
      </c>
      <c r="C178" s="77">
        <f>'Приложение 1'!L181</f>
        <v>1224957.71</v>
      </c>
      <c r="D178" s="88">
        <v>0</v>
      </c>
      <c r="E178" s="88">
        <v>0</v>
      </c>
      <c r="F178" s="88">
        <v>0</v>
      </c>
      <c r="G178" s="35">
        <v>432.6</v>
      </c>
      <c r="H178" s="77">
        <f t="shared" ref="H178:H183" si="20">C178</f>
        <v>1224957.71</v>
      </c>
      <c r="I178" s="77">
        <v>0</v>
      </c>
      <c r="J178" s="77">
        <v>0</v>
      </c>
      <c r="K178" s="77">
        <v>0</v>
      </c>
      <c r="L178" s="77">
        <v>0</v>
      </c>
      <c r="M178" s="77">
        <v>0</v>
      </c>
      <c r="N178" s="77">
        <v>0</v>
      </c>
      <c r="O178" s="77">
        <v>0</v>
      </c>
      <c r="P178" s="88">
        <v>0</v>
      </c>
      <c r="Q178" s="88">
        <v>0</v>
      </c>
      <c r="R178" s="88">
        <v>0</v>
      </c>
      <c r="V178" s="77">
        <f t="shared" si="12"/>
        <v>2831.6174526121126</v>
      </c>
      <c r="W178" s="20">
        <f>'Приложение 1'!R181</f>
        <v>3948</v>
      </c>
      <c r="X178" s="27">
        <f t="shared" si="13"/>
        <v>1116.3825473878874</v>
      </c>
    </row>
    <row r="179" spans="1:24" ht="12" customHeight="1">
      <c r="A179" s="80">
        <v>156</v>
      </c>
      <c r="B179" s="89" t="s">
        <v>474</v>
      </c>
      <c r="C179" s="77">
        <f>'Приложение 1'!L182</f>
        <v>1184186.92</v>
      </c>
      <c r="D179" s="88">
        <v>0</v>
      </c>
      <c r="E179" s="88">
        <v>0</v>
      </c>
      <c r="F179" s="88">
        <v>0</v>
      </c>
      <c r="G179" s="54">
        <v>439.6</v>
      </c>
      <c r="H179" s="77">
        <f t="shared" si="20"/>
        <v>1184186.92</v>
      </c>
      <c r="I179" s="77">
        <v>0</v>
      </c>
      <c r="J179" s="77">
        <v>0</v>
      </c>
      <c r="K179" s="77">
        <v>0</v>
      </c>
      <c r="L179" s="77">
        <v>0</v>
      </c>
      <c r="M179" s="77">
        <v>0</v>
      </c>
      <c r="N179" s="77">
        <v>0</v>
      </c>
      <c r="O179" s="77">
        <v>0</v>
      </c>
      <c r="P179" s="88">
        <v>0</v>
      </c>
      <c r="Q179" s="88">
        <v>0</v>
      </c>
      <c r="R179" s="88">
        <v>0</v>
      </c>
      <c r="V179" s="77">
        <f t="shared" si="12"/>
        <v>2693.7828025477702</v>
      </c>
      <c r="W179" s="20">
        <f>'Приложение 1'!R182</f>
        <v>3948</v>
      </c>
      <c r="X179" s="27">
        <f t="shared" si="13"/>
        <v>1254.2171974522298</v>
      </c>
    </row>
    <row r="180" spans="1:24" ht="13.5" customHeight="1">
      <c r="A180" s="80">
        <v>157</v>
      </c>
      <c r="B180" s="89" t="s">
        <v>418</v>
      </c>
      <c r="C180" s="77">
        <f>'Приложение 1'!L183</f>
        <v>819921.45</v>
      </c>
      <c r="D180" s="88">
        <v>0</v>
      </c>
      <c r="E180" s="88">
        <v>0</v>
      </c>
      <c r="F180" s="88">
        <v>0</v>
      </c>
      <c r="G180" s="54">
        <v>258.2</v>
      </c>
      <c r="H180" s="77">
        <f t="shared" si="20"/>
        <v>819921.45</v>
      </c>
      <c r="I180" s="77">
        <v>0</v>
      </c>
      <c r="J180" s="77">
        <v>0</v>
      </c>
      <c r="K180" s="77">
        <v>0</v>
      </c>
      <c r="L180" s="77">
        <v>0</v>
      </c>
      <c r="M180" s="77">
        <v>0</v>
      </c>
      <c r="N180" s="77">
        <v>0</v>
      </c>
      <c r="O180" s="77">
        <v>0</v>
      </c>
      <c r="P180" s="88">
        <v>0</v>
      </c>
      <c r="Q180" s="88">
        <v>0</v>
      </c>
      <c r="R180" s="88">
        <v>0</v>
      </c>
      <c r="V180" s="77">
        <f t="shared" si="12"/>
        <v>3175.5284663051898</v>
      </c>
      <c r="W180" s="20">
        <f>'Приложение 1'!R183</f>
        <v>3948</v>
      </c>
      <c r="X180" s="27">
        <f t="shared" si="13"/>
        <v>772.4715336948102</v>
      </c>
    </row>
    <row r="181" spans="1:24" ht="12.75" customHeight="1">
      <c r="A181" s="80">
        <v>158</v>
      </c>
      <c r="B181" s="89" t="s">
        <v>419</v>
      </c>
      <c r="C181" s="77">
        <f>'Приложение 1'!L184</f>
        <v>870486.93</v>
      </c>
      <c r="D181" s="88">
        <v>0</v>
      </c>
      <c r="E181" s="88">
        <v>0</v>
      </c>
      <c r="F181" s="88">
        <v>0</v>
      </c>
      <c r="G181" s="35">
        <v>263.2</v>
      </c>
      <c r="H181" s="77">
        <f t="shared" si="20"/>
        <v>870486.93</v>
      </c>
      <c r="I181" s="77">
        <v>0</v>
      </c>
      <c r="J181" s="77">
        <v>0</v>
      </c>
      <c r="K181" s="77">
        <v>0</v>
      </c>
      <c r="L181" s="77">
        <v>0</v>
      </c>
      <c r="M181" s="77">
        <v>0</v>
      </c>
      <c r="N181" s="77">
        <v>0</v>
      </c>
      <c r="O181" s="77">
        <v>0</v>
      </c>
      <c r="P181" s="88">
        <v>0</v>
      </c>
      <c r="Q181" s="88">
        <v>0</v>
      </c>
      <c r="R181" s="88">
        <v>0</v>
      </c>
      <c r="V181" s="77">
        <f t="shared" si="12"/>
        <v>3307.3211626139823</v>
      </c>
      <c r="W181" s="20">
        <f>'Приложение 1'!R184</f>
        <v>3948</v>
      </c>
      <c r="X181" s="27">
        <f t="shared" si="13"/>
        <v>640.67883738601768</v>
      </c>
    </row>
    <row r="182" spans="1:24" ht="14.25" customHeight="1">
      <c r="A182" s="80">
        <v>159</v>
      </c>
      <c r="B182" s="89" t="s">
        <v>309</v>
      </c>
      <c r="C182" s="77">
        <f>'Приложение 1'!L185</f>
        <v>846415.5</v>
      </c>
      <c r="D182" s="88">
        <v>0</v>
      </c>
      <c r="E182" s="88">
        <v>0</v>
      </c>
      <c r="F182" s="88">
        <v>0</v>
      </c>
      <c r="G182" s="54">
        <v>258.8</v>
      </c>
      <c r="H182" s="77">
        <f t="shared" si="20"/>
        <v>846415.5</v>
      </c>
      <c r="I182" s="77">
        <v>0</v>
      </c>
      <c r="J182" s="77">
        <v>0</v>
      </c>
      <c r="K182" s="77">
        <v>0</v>
      </c>
      <c r="L182" s="77">
        <v>0</v>
      </c>
      <c r="M182" s="77">
        <v>0</v>
      </c>
      <c r="N182" s="77">
        <v>0</v>
      </c>
      <c r="O182" s="77">
        <v>0</v>
      </c>
      <c r="P182" s="88">
        <v>0</v>
      </c>
      <c r="Q182" s="88">
        <v>0</v>
      </c>
      <c r="R182" s="88">
        <v>0</v>
      </c>
      <c r="V182" s="77">
        <f t="shared" si="12"/>
        <v>3270.5390262751157</v>
      </c>
      <c r="W182" s="20">
        <f>'Приложение 1'!R185</f>
        <v>3948</v>
      </c>
      <c r="X182" s="27">
        <f t="shared" si="13"/>
        <v>677.4609737248843</v>
      </c>
    </row>
    <row r="183" spans="1:24" ht="15.75" customHeight="1">
      <c r="A183" s="80">
        <v>160</v>
      </c>
      <c r="B183" s="89" t="s">
        <v>310</v>
      </c>
      <c r="C183" s="77">
        <f>'Приложение 1'!L186</f>
        <v>846099.91</v>
      </c>
      <c r="D183" s="88">
        <v>0</v>
      </c>
      <c r="E183" s="88">
        <v>0</v>
      </c>
      <c r="F183" s="88">
        <v>0</v>
      </c>
      <c r="G183" s="54">
        <v>261</v>
      </c>
      <c r="H183" s="77">
        <f t="shared" si="20"/>
        <v>846099.91</v>
      </c>
      <c r="I183" s="77">
        <v>0</v>
      </c>
      <c r="J183" s="77">
        <v>0</v>
      </c>
      <c r="K183" s="77">
        <v>0</v>
      </c>
      <c r="L183" s="77">
        <v>0</v>
      </c>
      <c r="M183" s="77">
        <v>0</v>
      </c>
      <c r="N183" s="77">
        <v>0</v>
      </c>
      <c r="O183" s="77">
        <v>0</v>
      </c>
      <c r="P183" s="88">
        <v>0</v>
      </c>
      <c r="Q183" s="88">
        <v>0</v>
      </c>
      <c r="R183" s="88">
        <v>0</v>
      </c>
      <c r="V183" s="77">
        <f t="shared" si="12"/>
        <v>3241.7621072796937</v>
      </c>
      <c r="W183" s="20">
        <f>'Приложение 1'!R186</f>
        <v>3948</v>
      </c>
      <c r="X183" s="27">
        <f t="shared" si="13"/>
        <v>706.23789272030626</v>
      </c>
    </row>
    <row r="184" spans="1:24" ht="20.25" customHeight="1">
      <c r="A184" s="111" t="s">
        <v>173</v>
      </c>
      <c r="B184" s="112"/>
      <c r="C184" s="112"/>
      <c r="D184" s="112"/>
      <c r="E184" s="112"/>
      <c r="F184" s="112"/>
      <c r="G184" s="112"/>
      <c r="H184" s="112"/>
      <c r="I184" s="112"/>
      <c r="J184" s="112"/>
      <c r="K184" s="112"/>
      <c r="L184" s="112"/>
      <c r="M184" s="112"/>
      <c r="N184" s="112"/>
      <c r="O184" s="112"/>
      <c r="P184" s="112"/>
      <c r="Q184" s="112"/>
      <c r="R184" s="113"/>
      <c r="V184" s="77" t="e">
        <f t="shared" si="12"/>
        <v>#DIV/0!</v>
      </c>
      <c r="W184" s="20">
        <f>'Приложение 1'!R187</f>
        <v>0</v>
      </c>
      <c r="X184" s="27" t="e">
        <f t="shared" si="13"/>
        <v>#DIV/0!</v>
      </c>
    </row>
    <row r="185" spans="1:24" ht="23.25" customHeight="1">
      <c r="A185" s="114" t="s">
        <v>135</v>
      </c>
      <c r="B185" s="115"/>
      <c r="C185" s="77">
        <f>'Приложение 1'!L201</f>
        <v>18458468.68</v>
      </c>
      <c r="D185" s="88">
        <f>SUM(D186:D197)</f>
        <v>1188249.4700000002</v>
      </c>
      <c r="E185" s="88">
        <f t="shared" ref="E185:R185" si="21">SUM(E186:E197)</f>
        <v>0</v>
      </c>
      <c r="F185" s="88">
        <f t="shared" si="21"/>
        <v>0</v>
      </c>
      <c r="G185" s="77">
        <f t="shared" si="21"/>
        <v>7125.82</v>
      </c>
      <c r="H185" s="77">
        <f t="shared" si="21"/>
        <v>17118490.100000001</v>
      </c>
      <c r="I185" s="77">
        <f t="shared" si="21"/>
        <v>0</v>
      </c>
      <c r="J185" s="77">
        <f t="shared" si="21"/>
        <v>0</v>
      </c>
      <c r="K185" s="77">
        <f t="shared" si="21"/>
        <v>0</v>
      </c>
      <c r="L185" s="77">
        <f t="shared" si="21"/>
        <v>0</v>
      </c>
      <c r="M185" s="77">
        <f t="shared" si="21"/>
        <v>0</v>
      </c>
      <c r="N185" s="77">
        <f t="shared" si="21"/>
        <v>0</v>
      </c>
      <c r="O185" s="77">
        <f t="shared" si="21"/>
        <v>0</v>
      </c>
      <c r="P185" s="77">
        <f t="shared" si="21"/>
        <v>0</v>
      </c>
      <c r="Q185" s="77">
        <f t="shared" si="21"/>
        <v>151729.10999999999</v>
      </c>
      <c r="R185" s="77">
        <f t="shared" si="21"/>
        <v>0</v>
      </c>
      <c r="V185" s="77">
        <f t="shared" si="12"/>
        <v>2402.3186243828782</v>
      </c>
      <c r="W185" s="20">
        <f>'Приложение 1'!R188</f>
        <v>0</v>
      </c>
      <c r="X185" s="27">
        <f t="shared" si="13"/>
        <v>-2402.3186243828782</v>
      </c>
    </row>
    <row r="186" spans="1:24" ht="12" customHeight="1">
      <c r="A186" s="80">
        <v>161</v>
      </c>
      <c r="B186" s="89" t="s">
        <v>311</v>
      </c>
      <c r="C186" s="77">
        <f>'Приложение 1'!L189</f>
        <v>1358714.23</v>
      </c>
      <c r="D186" s="88">
        <v>0</v>
      </c>
      <c r="E186" s="88">
        <v>0</v>
      </c>
      <c r="F186" s="88">
        <v>0</v>
      </c>
      <c r="G186" s="77">
        <v>457.6</v>
      </c>
      <c r="H186" s="77">
        <f>C186</f>
        <v>1358714.23</v>
      </c>
      <c r="I186" s="77">
        <v>0</v>
      </c>
      <c r="J186" s="77">
        <v>0</v>
      </c>
      <c r="K186" s="77">
        <v>0</v>
      </c>
      <c r="L186" s="77">
        <v>0</v>
      </c>
      <c r="M186" s="77">
        <v>0</v>
      </c>
      <c r="N186" s="77">
        <v>0</v>
      </c>
      <c r="O186" s="77">
        <v>0</v>
      </c>
      <c r="P186" s="77">
        <v>0</v>
      </c>
      <c r="Q186" s="77">
        <v>0</v>
      </c>
      <c r="R186" s="77">
        <v>0</v>
      </c>
      <c r="V186" s="77">
        <f t="shared" si="12"/>
        <v>2969.2181599650348</v>
      </c>
      <c r="W186" s="20">
        <f>'Приложение 1'!R189</f>
        <v>4503.95</v>
      </c>
      <c r="X186" s="27">
        <f t="shared" si="13"/>
        <v>1534.731840034965</v>
      </c>
    </row>
    <row r="187" spans="1:24" ht="11.25" customHeight="1">
      <c r="A187" s="80">
        <v>162</v>
      </c>
      <c r="B187" s="89" t="s">
        <v>312</v>
      </c>
      <c r="C187" s="77">
        <f>'Приложение 1'!L190</f>
        <v>1578758.7</v>
      </c>
      <c r="D187" s="88">
        <v>0</v>
      </c>
      <c r="E187" s="88">
        <v>0</v>
      </c>
      <c r="F187" s="88">
        <v>0</v>
      </c>
      <c r="G187" s="77">
        <v>441</v>
      </c>
      <c r="H187" s="77">
        <f>C187</f>
        <v>1578758.7</v>
      </c>
      <c r="I187" s="77">
        <v>0</v>
      </c>
      <c r="J187" s="77">
        <v>0</v>
      </c>
      <c r="K187" s="77">
        <v>0</v>
      </c>
      <c r="L187" s="77">
        <v>0</v>
      </c>
      <c r="M187" s="77">
        <v>0</v>
      </c>
      <c r="N187" s="77">
        <v>0</v>
      </c>
      <c r="O187" s="77">
        <v>0</v>
      </c>
      <c r="P187" s="77">
        <v>0</v>
      </c>
      <c r="Q187" s="77">
        <v>0</v>
      </c>
      <c r="R187" s="77">
        <v>0</v>
      </c>
      <c r="V187" s="77">
        <f t="shared" si="12"/>
        <v>3579.9517006802721</v>
      </c>
      <c r="W187" s="20">
        <f>'Приложение 1'!R190</f>
        <v>3948</v>
      </c>
      <c r="X187" s="27">
        <f t="shared" si="13"/>
        <v>368.0482993197279</v>
      </c>
    </row>
    <row r="188" spans="1:24" ht="14.25" customHeight="1">
      <c r="A188" s="80">
        <v>163</v>
      </c>
      <c r="B188" s="89" t="s">
        <v>362</v>
      </c>
      <c r="C188" s="77">
        <f>'Приложение 1'!L191</f>
        <v>1339978.58</v>
      </c>
      <c r="D188" s="29">
        <f>C188-Q188</f>
        <v>1188249.4700000002</v>
      </c>
      <c r="E188" s="88">
        <v>0</v>
      </c>
      <c r="F188" s="88">
        <v>0</v>
      </c>
      <c r="G188" s="77">
        <v>0</v>
      </c>
      <c r="H188" s="77">
        <v>0</v>
      </c>
      <c r="I188" s="77">
        <v>0</v>
      </c>
      <c r="J188" s="77">
        <v>0</v>
      </c>
      <c r="K188" s="77">
        <v>0</v>
      </c>
      <c r="L188" s="77">
        <v>0</v>
      </c>
      <c r="M188" s="77">
        <v>0</v>
      </c>
      <c r="N188" s="77">
        <v>0</v>
      </c>
      <c r="O188" s="77">
        <v>0</v>
      </c>
      <c r="P188" s="77">
        <v>0</v>
      </c>
      <c r="Q188" s="77">
        <v>151729.10999999999</v>
      </c>
      <c r="R188" s="77">
        <v>0</v>
      </c>
      <c r="S188" s="92"/>
      <c r="T188" s="92"/>
      <c r="V188" s="77" t="e">
        <f t="shared" si="12"/>
        <v>#DIV/0!</v>
      </c>
      <c r="W188" s="20">
        <f>'Приложение 1'!R191</f>
        <v>5307.56</v>
      </c>
      <c r="X188" s="27" t="e">
        <f t="shared" si="13"/>
        <v>#DIV/0!</v>
      </c>
    </row>
    <row r="189" spans="1:24" ht="13.5" customHeight="1">
      <c r="A189" s="80">
        <v>164</v>
      </c>
      <c r="B189" s="89" t="s">
        <v>313</v>
      </c>
      <c r="C189" s="77">
        <f>'Приложение 1'!L192</f>
        <v>2218309.9900000002</v>
      </c>
      <c r="D189" s="88">
        <v>0</v>
      </c>
      <c r="E189" s="88">
        <v>0</v>
      </c>
      <c r="F189" s="88">
        <v>0</v>
      </c>
      <c r="G189" s="77">
        <v>855</v>
      </c>
      <c r="H189" s="77">
        <f>C189</f>
        <v>2218309.9900000002</v>
      </c>
      <c r="I189" s="77">
        <v>0</v>
      </c>
      <c r="J189" s="77">
        <v>0</v>
      </c>
      <c r="K189" s="77">
        <v>0</v>
      </c>
      <c r="L189" s="77">
        <v>0</v>
      </c>
      <c r="M189" s="77">
        <v>0</v>
      </c>
      <c r="N189" s="77">
        <v>0</v>
      </c>
      <c r="O189" s="77">
        <v>0</v>
      </c>
      <c r="P189" s="77">
        <v>0</v>
      </c>
      <c r="Q189" s="77">
        <v>0</v>
      </c>
      <c r="R189" s="77">
        <v>0</v>
      </c>
      <c r="T189" s="27"/>
      <c r="V189" s="77">
        <f t="shared" si="12"/>
        <v>2594.5146081871349</v>
      </c>
      <c r="W189" s="20">
        <f>'Приложение 1'!R192</f>
        <v>3948</v>
      </c>
      <c r="X189" s="27">
        <f t="shared" si="13"/>
        <v>1353.4853918128651</v>
      </c>
    </row>
    <row r="190" spans="1:24" ht="13.5" customHeight="1">
      <c r="A190" s="80">
        <v>165</v>
      </c>
      <c r="B190" s="89" t="s">
        <v>314</v>
      </c>
      <c r="C190" s="77">
        <f>'Приложение 1'!L193</f>
        <v>1002850.75</v>
      </c>
      <c r="D190" s="88">
        <v>0</v>
      </c>
      <c r="E190" s="88">
        <v>0</v>
      </c>
      <c r="F190" s="88">
        <v>0</v>
      </c>
      <c r="G190" s="77">
        <v>394.2</v>
      </c>
      <c r="H190" s="77">
        <f t="shared" ref="H190:H197" si="22">C190</f>
        <v>1002850.75</v>
      </c>
      <c r="I190" s="77">
        <v>0</v>
      </c>
      <c r="J190" s="77">
        <v>0</v>
      </c>
      <c r="K190" s="77">
        <v>0</v>
      </c>
      <c r="L190" s="77">
        <v>0</v>
      </c>
      <c r="M190" s="77">
        <v>0</v>
      </c>
      <c r="N190" s="77">
        <v>0</v>
      </c>
      <c r="O190" s="77">
        <v>0</v>
      </c>
      <c r="P190" s="77">
        <v>0</v>
      </c>
      <c r="Q190" s="77">
        <v>0</v>
      </c>
      <c r="R190" s="77">
        <v>0</v>
      </c>
      <c r="T190" s="24"/>
      <c r="V190" s="77">
        <f t="shared" si="12"/>
        <v>2544.0150938609845</v>
      </c>
      <c r="W190" s="20">
        <f>'Приложение 1'!R193</f>
        <v>3948</v>
      </c>
      <c r="X190" s="27">
        <f t="shared" si="13"/>
        <v>1403.9849061390155</v>
      </c>
    </row>
    <row r="191" spans="1:24" ht="17.25" customHeight="1">
      <c r="A191" s="80">
        <v>166</v>
      </c>
      <c r="B191" s="89" t="s">
        <v>315</v>
      </c>
      <c r="C191" s="77">
        <f>'Приложение 1'!L194</f>
        <v>958433.38</v>
      </c>
      <c r="D191" s="88">
        <v>0</v>
      </c>
      <c r="E191" s="88">
        <v>0</v>
      </c>
      <c r="F191" s="88">
        <v>0</v>
      </c>
      <c r="G191" s="77">
        <v>398.8</v>
      </c>
      <c r="H191" s="77">
        <f t="shared" si="22"/>
        <v>958433.38</v>
      </c>
      <c r="I191" s="77">
        <v>0</v>
      </c>
      <c r="J191" s="77">
        <v>0</v>
      </c>
      <c r="K191" s="77">
        <v>0</v>
      </c>
      <c r="L191" s="77">
        <v>0</v>
      </c>
      <c r="M191" s="77">
        <v>0</v>
      </c>
      <c r="N191" s="77">
        <v>0</v>
      </c>
      <c r="O191" s="77">
        <v>0</v>
      </c>
      <c r="P191" s="77">
        <v>0</v>
      </c>
      <c r="Q191" s="77">
        <v>0</v>
      </c>
      <c r="R191" s="77">
        <v>0</v>
      </c>
      <c r="V191" s="77">
        <f t="shared" si="12"/>
        <v>2403.2933299899701</v>
      </c>
      <c r="W191" s="20">
        <f>'Приложение 1'!R194</f>
        <v>3948</v>
      </c>
      <c r="X191" s="27">
        <f t="shared" si="13"/>
        <v>1544.7066700100299</v>
      </c>
    </row>
    <row r="192" spans="1:24" ht="12" customHeight="1">
      <c r="A192" s="80">
        <v>167</v>
      </c>
      <c r="B192" s="89" t="s">
        <v>0</v>
      </c>
      <c r="C192" s="77">
        <f>'Приложение 1'!L195</f>
        <v>1470157.12</v>
      </c>
      <c r="D192" s="88">
        <v>0</v>
      </c>
      <c r="E192" s="88">
        <v>0</v>
      </c>
      <c r="F192" s="88">
        <v>0</v>
      </c>
      <c r="G192" s="77">
        <v>534</v>
      </c>
      <c r="H192" s="77">
        <f t="shared" si="22"/>
        <v>1470157.12</v>
      </c>
      <c r="I192" s="77">
        <v>0</v>
      </c>
      <c r="J192" s="77">
        <v>0</v>
      </c>
      <c r="K192" s="77">
        <v>0</v>
      </c>
      <c r="L192" s="77">
        <v>0</v>
      </c>
      <c r="M192" s="77">
        <v>0</v>
      </c>
      <c r="N192" s="77">
        <v>0</v>
      </c>
      <c r="O192" s="77">
        <v>0</v>
      </c>
      <c r="P192" s="77">
        <v>0</v>
      </c>
      <c r="Q192" s="77">
        <v>0</v>
      </c>
      <c r="R192" s="77">
        <v>0</v>
      </c>
      <c r="V192" s="77">
        <f t="shared" si="12"/>
        <v>2753.1032209737828</v>
      </c>
      <c r="W192" s="20">
        <f>'Приложение 1'!R195</f>
        <v>3948</v>
      </c>
      <c r="X192" s="27">
        <f t="shared" si="13"/>
        <v>1194.8967790262172</v>
      </c>
    </row>
    <row r="193" spans="1:24" ht="14.25" customHeight="1">
      <c r="A193" s="80">
        <v>168</v>
      </c>
      <c r="B193" s="89" t="s">
        <v>1</v>
      </c>
      <c r="C193" s="77">
        <f>'Приложение 1'!L196</f>
        <v>1611828.83</v>
      </c>
      <c r="D193" s="88">
        <v>0</v>
      </c>
      <c r="E193" s="88">
        <v>0</v>
      </c>
      <c r="F193" s="88">
        <v>0</v>
      </c>
      <c r="G193" s="77">
        <v>534</v>
      </c>
      <c r="H193" s="77">
        <f t="shared" si="22"/>
        <v>1611828.83</v>
      </c>
      <c r="I193" s="77">
        <v>0</v>
      </c>
      <c r="J193" s="77">
        <v>0</v>
      </c>
      <c r="K193" s="77">
        <v>0</v>
      </c>
      <c r="L193" s="77">
        <v>0</v>
      </c>
      <c r="M193" s="77">
        <v>0</v>
      </c>
      <c r="N193" s="77">
        <v>0</v>
      </c>
      <c r="O193" s="77">
        <v>0</v>
      </c>
      <c r="P193" s="77">
        <v>0</v>
      </c>
      <c r="Q193" s="77">
        <v>0</v>
      </c>
      <c r="R193" s="77">
        <v>0</v>
      </c>
      <c r="V193" s="77">
        <f t="shared" si="12"/>
        <v>3018.4060486891385</v>
      </c>
      <c r="W193" s="20">
        <f>'Приложение 1'!R196</f>
        <v>4503.95</v>
      </c>
      <c r="X193" s="27">
        <f t="shared" si="13"/>
        <v>1485.5439513108613</v>
      </c>
    </row>
    <row r="194" spans="1:24" ht="14.25" customHeight="1">
      <c r="A194" s="80">
        <v>169</v>
      </c>
      <c r="B194" s="89" t="s">
        <v>318</v>
      </c>
      <c r="C194" s="77">
        <f>'Приложение 1'!L197</f>
        <v>1173480.56</v>
      </c>
      <c r="D194" s="88">
        <v>0</v>
      </c>
      <c r="E194" s="88">
        <v>0</v>
      </c>
      <c r="F194" s="88">
        <v>0</v>
      </c>
      <c r="G194" s="77">
        <v>713.52</v>
      </c>
      <c r="H194" s="77">
        <f t="shared" si="22"/>
        <v>1173480.56</v>
      </c>
      <c r="I194" s="77">
        <v>0</v>
      </c>
      <c r="J194" s="77">
        <v>0</v>
      </c>
      <c r="K194" s="77">
        <v>0</v>
      </c>
      <c r="L194" s="77">
        <v>0</v>
      </c>
      <c r="M194" s="77">
        <v>0</v>
      </c>
      <c r="N194" s="77">
        <v>0</v>
      </c>
      <c r="O194" s="77">
        <v>0</v>
      </c>
      <c r="P194" s="77">
        <v>0</v>
      </c>
      <c r="Q194" s="77">
        <v>0</v>
      </c>
      <c r="R194" s="77">
        <v>0</v>
      </c>
      <c r="V194" s="77">
        <f t="shared" si="12"/>
        <v>1644.6358336136338</v>
      </c>
      <c r="W194" s="20">
        <f>'Приложение 1'!R197</f>
        <v>2322</v>
      </c>
      <c r="X194" s="27">
        <f t="shared" si="13"/>
        <v>677.36416638636615</v>
      </c>
    </row>
    <row r="195" spans="1:24" ht="12.75" customHeight="1">
      <c r="A195" s="80">
        <v>170</v>
      </c>
      <c r="B195" s="89" t="s">
        <v>235</v>
      </c>
      <c r="C195" s="77">
        <f>'Приложение 1'!L198</f>
        <v>892054.39</v>
      </c>
      <c r="D195" s="88">
        <v>0</v>
      </c>
      <c r="E195" s="88">
        <v>0</v>
      </c>
      <c r="F195" s="88">
        <v>0</v>
      </c>
      <c r="G195" s="77">
        <v>371.7</v>
      </c>
      <c r="H195" s="77">
        <f t="shared" si="22"/>
        <v>892054.39</v>
      </c>
      <c r="I195" s="77">
        <v>0</v>
      </c>
      <c r="J195" s="77">
        <v>0</v>
      </c>
      <c r="K195" s="77">
        <v>0</v>
      </c>
      <c r="L195" s="77">
        <v>0</v>
      </c>
      <c r="M195" s="77">
        <v>0</v>
      </c>
      <c r="N195" s="77">
        <v>0</v>
      </c>
      <c r="O195" s="77">
        <v>0</v>
      </c>
      <c r="P195" s="77">
        <v>0</v>
      </c>
      <c r="Q195" s="77">
        <v>0</v>
      </c>
      <c r="R195" s="77">
        <v>0</v>
      </c>
      <c r="V195" s="77">
        <f t="shared" si="12"/>
        <v>2399.9311003497446</v>
      </c>
      <c r="W195" s="20">
        <f>'Приложение 1'!R198</f>
        <v>3948</v>
      </c>
      <c r="X195" s="27">
        <f t="shared" si="13"/>
        <v>1548.0688996502554</v>
      </c>
    </row>
    <row r="196" spans="1:24" ht="13.5" customHeight="1">
      <c r="A196" s="80">
        <v>171</v>
      </c>
      <c r="B196" s="89" t="s">
        <v>2</v>
      </c>
      <c r="C196" s="77">
        <f>'Приложение 1'!L199</f>
        <v>1092097.42</v>
      </c>
      <c r="D196" s="88">
        <v>0</v>
      </c>
      <c r="E196" s="88">
        <v>0</v>
      </c>
      <c r="F196" s="88">
        <v>0</v>
      </c>
      <c r="G196" s="77">
        <v>330.2</v>
      </c>
      <c r="H196" s="77">
        <f t="shared" si="22"/>
        <v>1092097.42</v>
      </c>
      <c r="I196" s="77">
        <v>0</v>
      </c>
      <c r="J196" s="77">
        <v>0</v>
      </c>
      <c r="K196" s="77">
        <v>0</v>
      </c>
      <c r="L196" s="77">
        <v>0</v>
      </c>
      <c r="M196" s="77">
        <v>0</v>
      </c>
      <c r="N196" s="77">
        <v>0</v>
      </c>
      <c r="O196" s="77">
        <v>0</v>
      </c>
      <c r="P196" s="77">
        <v>0</v>
      </c>
      <c r="Q196" s="77">
        <v>0</v>
      </c>
      <c r="R196" s="77">
        <v>0</v>
      </c>
      <c r="V196" s="77">
        <f t="shared" si="12"/>
        <v>3307.381647486372</v>
      </c>
      <c r="W196" s="20">
        <f>'Приложение 1'!R199</f>
        <v>3948</v>
      </c>
      <c r="X196" s="27">
        <f t="shared" si="13"/>
        <v>640.618352513628</v>
      </c>
    </row>
    <row r="197" spans="1:24" ht="19.5" customHeight="1">
      <c r="A197" s="80">
        <v>172</v>
      </c>
      <c r="B197" s="89" t="s">
        <v>321</v>
      </c>
      <c r="C197" s="77">
        <f>'Приложение 1'!L200</f>
        <v>3761804.73</v>
      </c>
      <c r="D197" s="88">
        <v>0</v>
      </c>
      <c r="E197" s="88">
        <v>0</v>
      </c>
      <c r="F197" s="88">
        <v>0</v>
      </c>
      <c r="G197" s="77">
        <v>2095.8000000000002</v>
      </c>
      <c r="H197" s="77">
        <f t="shared" si="22"/>
        <v>3761804.73</v>
      </c>
      <c r="I197" s="77">
        <v>0</v>
      </c>
      <c r="J197" s="77">
        <v>0</v>
      </c>
      <c r="K197" s="77">
        <v>0</v>
      </c>
      <c r="L197" s="77">
        <v>0</v>
      </c>
      <c r="M197" s="77">
        <v>0</v>
      </c>
      <c r="N197" s="77">
        <v>0</v>
      </c>
      <c r="O197" s="77">
        <v>0</v>
      </c>
      <c r="P197" s="77">
        <v>0</v>
      </c>
      <c r="Q197" s="77">
        <v>0</v>
      </c>
      <c r="R197" s="77">
        <v>0</v>
      </c>
      <c r="V197" s="77">
        <f t="shared" si="12"/>
        <v>1794.9254365874606</v>
      </c>
      <c r="W197" s="20">
        <f>'Приложение 1'!R200</f>
        <v>2322</v>
      </c>
      <c r="X197" s="27">
        <f t="shared" si="13"/>
        <v>527.07456341253942</v>
      </c>
    </row>
    <row r="198" spans="1:24" ht="15.75" customHeight="1">
      <c r="A198" s="111" t="s">
        <v>174</v>
      </c>
      <c r="B198" s="112"/>
      <c r="C198" s="112"/>
      <c r="D198" s="112"/>
      <c r="E198" s="112"/>
      <c r="F198" s="112"/>
      <c r="G198" s="112"/>
      <c r="H198" s="112"/>
      <c r="I198" s="112"/>
      <c r="J198" s="112"/>
      <c r="K198" s="112"/>
      <c r="L198" s="112"/>
      <c r="M198" s="112"/>
      <c r="N198" s="112"/>
      <c r="O198" s="112"/>
      <c r="P198" s="112"/>
      <c r="Q198" s="112"/>
      <c r="R198" s="113"/>
      <c r="V198" s="77" t="e">
        <f t="shared" si="12"/>
        <v>#DIV/0!</v>
      </c>
      <c r="W198" s="20">
        <f>'Приложение 1'!R201</f>
        <v>0</v>
      </c>
      <c r="X198" s="27" t="e">
        <f t="shared" si="13"/>
        <v>#DIV/0!</v>
      </c>
    </row>
    <row r="199" spans="1:24" ht="35.25" customHeight="1">
      <c r="A199" s="114" t="s">
        <v>136</v>
      </c>
      <c r="B199" s="115"/>
      <c r="C199" s="77">
        <f>'Приложение 1'!L205</f>
        <v>2937544.42</v>
      </c>
      <c r="D199" s="88">
        <f>SUM(D200:D201)</f>
        <v>0</v>
      </c>
      <c r="E199" s="88">
        <f t="shared" ref="E199:R199" si="23">SUM(E200:E201)</f>
        <v>0</v>
      </c>
      <c r="F199" s="88">
        <f t="shared" si="23"/>
        <v>0</v>
      </c>
      <c r="G199" s="77">
        <f t="shared" si="23"/>
        <v>1349.11</v>
      </c>
      <c r="H199" s="77">
        <f t="shared" si="23"/>
        <v>2937544.42</v>
      </c>
      <c r="I199" s="77">
        <f t="shared" si="23"/>
        <v>0</v>
      </c>
      <c r="J199" s="77">
        <f t="shared" si="23"/>
        <v>0</v>
      </c>
      <c r="K199" s="77">
        <f t="shared" si="23"/>
        <v>0</v>
      </c>
      <c r="L199" s="77">
        <f t="shared" si="23"/>
        <v>0</v>
      </c>
      <c r="M199" s="77">
        <f t="shared" si="23"/>
        <v>0</v>
      </c>
      <c r="N199" s="77">
        <f t="shared" si="23"/>
        <v>0</v>
      </c>
      <c r="O199" s="88">
        <f t="shared" si="23"/>
        <v>0</v>
      </c>
      <c r="P199" s="88">
        <f t="shared" si="23"/>
        <v>0</v>
      </c>
      <c r="Q199" s="88">
        <f t="shared" si="23"/>
        <v>0</v>
      </c>
      <c r="R199" s="88">
        <f t="shared" si="23"/>
        <v>0</v>
      </c>
      <c r="V199" s="77">
        <f t="shared" si="12"/>
        <v>2177.3942969809727</v>
      </c>
      <c r="W199" s="20">
        <f>'Приложение 1'!R202</f>
        <v>0</v>
      </c>
      <c r="X199" s="27">
        <f t="shared" si="13"/>
        <v>-2177.3942969809727</v>
      </c>
    </row>
    <row r="200" spans="1:24" ht="15" customHeight="1">
      <c r="A200" s="80">
        <v>173</v>
      </c>
      <c r="B200" s="89" t="s">
        <v>322</v>
      </c>
      <c r="C200" s="77">
        <f>'Приложение 1'!L203</f>
        <v>1181149.27</v>
      </c>
      <c r="D200" s="88">
        <v>0</v>
      </c>
      <c r="E200" s="88">
        <v>0</v>
      </c>
      <c r="F200" s="88">
        <v>0</v>
      </c>
      <c r="G200" s="77">
        <v>522.30999999999995</v>
      </c>
      <c r="H200" s="77">
        <f>C200</f>
        <v>1181149.27</v>
      </c>
      <c r="I200" s="77">
        <v>0</v>
      </c>
      <c r="J200" s="77">
        <v>0</v>
      </c>
      <c r="K200" s="77">
        <v>0</v>
      </c>
      <c r="L200" s="77">
        <v>0</v>
      </c>
      <c r="M200" s="77">
        <v>0</v>
      </c>
      <c r="N200" s="77">
        <v>0</v>
      </c>
      <c r="O200" s="88">
        <v>0</v>
      </c>
      <c r="P200" s="88">
        <v>0</v>
      </c>
      <c r="Q200" s="88">
        <v>0</v>
      </c>
      <c r="R200" s="88">
        <v>0</v>
      </c>
      <c r="V200" s="77">
        <f t="shared" si="12"/>
        <v>2261.3950910378899</v>
      </c>
      <c r="W200" s="20">
        <f>'Приложение 1'!R203</f>
        <v>3948</v>
      </c>
      <c r="X200" s="27">
        <f t="shared" si="13"/>
        <v>1686.6049089621101</v>
      </c>
    </row>
    <row r="201" spans="1:24" ht="13.5" customHeight="1">
      <c r="A201" s="80">
        <v>174</v>
      </c>
      <c r="B201" s="89" t="s">
        <v>323</v>
      </c>
      <c r="C201" s="77">
        <f>'Приложение 1'!L204</f>
        <v>1756395.15</v>
      </c>
      <c r="D201" s="88">
        <v>0</v>
      </c>
      <c r="E201" s="88">
        <v>0</v>
      </c>
      <c r="F201" s="88">
        <v>0</v>
      </c>
      <c r="G201" s="77">
        <v>826.8</v>
      </c>
      <c r="H201" s="77">
        <f>C201</f>
        <v>1756395.15</v>
      </c>
      <c r="I201" s="77">
        <v>0</v>
      </c>
      <c r="J201" s="77">
        <v>0</v>
      </c>
      <c r="K201" s="77">
        <v>0</v>
      </c>
      <c r="L201" s="77">
        <v>0</v>
      </c>
      <c r="M201" s="77">
        <v>0</v>
      </c>
      <c r="N201" s="77">
        <v>0</v>
      </c>
      <c r="O201" s="88">
        <v>0</v>
      </c>
      <c r="P201" s="88">
        <v>0</v>
      </c>
      <c r="Q201" s="88">
        <v>0</v>
      </c>
      <c r="R201" s="88">
        <v>0</v>
      </c>
      <c r="V201" s="77">
        <f t="shared" si="12"/>
        <v>2124.3289187227865</v>
      </c>
      <c r="W201" s="20">
        <f>'Приложение 1'!R204</f>
        <v>3948</v>
      </c>
      <c r="X201" s="27">
        <f t="shared" si="13"/>
        <v>1823.6710812772135</v>
      </c>
    </row>
    <row r="202" spans="1:24" ht="22.5" customHeight="1">
      <c r="A202" s="111" t="s">
        <v>175</v>
      </c>
      <c r="B202" s="112"/>
      <c r="C202" s="112"/>
      <c r="D202" s="112"/>
      <c r="E202" s="112"/>
      <c r="F202" s="112"/>
      <c r="G202" s="112"/>
      <c r="H202" s="112"/>
      <c r="I202" s="112"/>
      <c r="J202" s="112"/>
      <c r="K202" s="112"/>
      <c r="L202" s="112"/>
      <c r="M202" s="112"/>
      <c r="N202" s="112"/>
      <c r="O202" s="112"/>
      <c r="P202" s="112"/>
      <c r="Q202" s="112"/>
      <c r="R202" s="113"/>
      <c r="V202" s="77" t="e">
        <f t="shared" si="12"/>
        <v>#DIV/0!</v>
      </c>
      <c r="W202" s="20">
        <f>'Приложение 1'!R205</f>
        <v>0</v>
      </c>
      <c r="X202" s="27" t="e">
        <f t="shared" si="13"/>
        <v>#DIV/0!</v>
      </c>
    </row>
    <row r="203" spans="1:24" ht="21" customHeight="1">
      <c r="A203" s="114" t="s">
        <v>137</v>
      </c>
      <c r="B203" s="115"/>
      <c r="C203" s="77">
        <f>'Приложение 1'!L208</f>
        <v>1947141.09</v>
      </c>
      <c r="D203" s="88">
        <f>SUM(D204)</f>
        <v>0</v>
      </c>
      <c r="E203" s="88">
        <f t="shared" ref="E203:R203" si="24">SUM(E204)</f>
        <v>0</v>
      </c>
      <c r="F203" s="88">
        <f t="shared" si="24"/>
        <v>0</v>
      </c>
      <c r="G203" s="77">
        <f t="shared" si="24"/>
        <v>860</v>
      </c>
      <c r="H203" s="77">
        <f t="shared" si="24"/>
        <v>1947141.09</v>
      </c>
      <c r="I203" s="77">
        <f t="shared" si="24"/>
        <v>0</v>
      </c>
      <c r="J203" s="77">
        <f t="shared" si="24"/>
        <v>0</v>
      </c>
      <c r="K203" s="77">
        <f t="shared" si="24"/>
        <v>0</v>
      </c>
      <c r="L203" s="77">
        <f t="shared" si="24"/>
        <v>0</v>
      </c>
      <c r="M203" s="77">
        <f t="shared" si="24"/>
        <v>0</v>
      </c>
      <c r="N203" s="77">
        <f t="shared" si="24"/>
        <v>0</v>
      </c>
      <c r="O203" s="77">
        <f t="shared" si="24"/>
        <v>0</v>
      </c>
      <c r="P203" s="88">
        <f t="shared" si="24"/>
        <v>0</v>
      </c>
      <c r="Q203" s="88">
        <f t="shared" si="24"/>
        <v>0</v>
      </c>
      <c r="R203" s="88">
        <f t="shared" si="24"/>
        <v>0</v>
      </c>
      <c r="V203" s="77">
        <f t="shared" si="12"/>
        <v>2264.117546511628</v>
      </c>
      <c r="W203" s="20">
        <f>'Приложение 1'!R206</f>
        <v>0</v>
      </c>
      <c r="X203" s="27">
        <f t="shared" si="13"/>
        <v>-2264.117546511628</v>
      </c>
    </row>
    <row r="204" spans="1:24" ht="14.25" customHeight="1">
      <c r="A204" s="80">
        <v>175</v>
      </c>
      <c r="B204" s="89" t="s">
        <v>324</v>
      </c>
      <c r="C204" s="77">
        <f>'Приложение 1'!L207</f>
        <v>1947141.09</v>
      </c>
      <c r="D204" s="88">
        <v>0</v>
      </c>
      <c r="E204" s="88">
        <v>0</v>
      </c>
      <c r="F204" s="88">
        <v>0</v>
      </c>
      <c r="G204" s="77">
        <v>860</v>
      </c>
      <c r="H204" s="77">
        <f>C204</f>
        <v>1947141.09</v>
      </c>
      <c r="I204" s="77">
        <v>0</v>
      </c>
      <c r="J204" s="77">
        <v>0</v>
      </c>
      <c r="K204" s="77">
        <v>0</v>
      </c>
      <c r="L204" s="77">
        <v>0</v>
      </c>
      <c r="M204" s="77">
        <v>0</v>
      </c>
      <c r="N204" s="77">
        <v>0</v>
      </c>
      <c r="O204" s="77">
        <v>0</v>
      </c>
      <c r="P204" s="88">
        <v>0</v>
      </c>
      <c r="Q204" s="88">
        <v>0</v>
      </c>
      <c r="R204" s="88">
        <v>0</v>
      </c>
      <c r="V204" s="77">
        <f t="shared" si="12"/>
        <v>2264.117546511628</v>
      </c>
      <c r="W204" s="20">
        <f>'Приложение 1'!R207</f>
        <v>3948</v>
      </c>
      <c r="X204" s="27">
        <f t="shared" si="13"/>
        <v>1683.882453488372</v>
      </c>
    </row>
    <row r="205" spans="1:24" ht="15" customHeight="1">
      <c r="A205" s="111" t="s">
        <v>424</v>
      </c>
      <c r="B205" s="112"/>
      <c r="C205" s="112"/>
      <c r="D205" s="112"/>
      <c r="E205" s="112"/>
      <c r="F205" s="112"/>
      <c r="G205" s="112"/>
      <c r="H205" s="112"/>
      <c r="I205" s="112"/>
      <c r="J205" s="112"/>
      <c r="K205" s="112"/>
      <c r="L205" s="112"/>
      <c r="M205" s="112"/>
      <c r="N205" s="112"/>
      <c r="O205" s="112"/>
      <c r="P205" s="112"/>
      <c r="Q205" s="112"/>
      <c r="R205" s="113"/>
      <c r="V205" s="77" t="e">
        <f t="shared" ref="V205:V268" si="25">H205/G205</f>
        <v>#DIV/0!</v>
      </c>
      <c r="W205" s="20">
        <f>'Приложение 1'!R208</f>
        <v>0</v>
      </c>
      <c r="X205" s="27" t="e">
        <f t="shared" ref="X205:X268" si="26">W205-V205</f>
        <v>#DIV/0!</v>
      </c>
    </row>
    <row r="206" spans="1:24" ht="19.5" customHeight="1">
      <c r="A206" s="114" t="s">
        <v>476</v>
      </c>
      <c r="B206" s="115"/>
      <c r="C206" s="77">
        <f>'Приложение 1'!L212</f>
        <v>2137154.06</v>
      </c>
      <c r="D206" s="88">
        <f>SUM(D207:D208)</f>
        <v>418023.67999999999</v>
      </c>
      <c r="E206" s="88">
        <f t="shared" ref="E206:R206" si="27">SUM(E207:E208)</f>
        <v>0</v>
      </c>
      <c r="F206" s="88">
        <f t="shared" si="27"/>
        <v>0</v>
      </c>
      <c r="G206" s="77">
        <f t="shared" si="27"/>
        <v>628.20000000000005</v>
      </c>
      <c r="H206" s="77">
        <f t="shared" si="27"/>
        <v>1696212.68</v>
      </c>
      <c r="I206" s="77">
        <f t="shared" si="27"/>
        <v>0</v>
      </c>
      <c r="J206" s="77">
        <f t="shared" si="27"/>
        <v>0</v>
      </c>
      <c r="K206" s="77">
        <f t="shared" si="27"/>
        <v>0</v>
      </c>
      <c r="L206" s="77">
        <f t="shared" si="27"/>
        <v>0</v>
      </c>
      <c r="M206" s="77">
        <f t="shared" si="27"/>
        <v>0</v>
      </c>
      <c r="N206" s="88">
        <f t="shared" si="27"/>
        <v>0</v>
      </c>
      <c r="O206" s="77">
        <f t="shared" si="27"/>
        <v>0</v>
      </c>
      <c r="P206" s="77">
        <f t="shared" si="27"/>
        <v>0</v>
      </c>
      <c r="Q206" s="77">
        <f t="shared" si="27"/>
        <v>22917.7</v>
      </c>
      <c r="R206" s="77">
        <f t="shared" si="27"/>
        <v>0</v>
      </c>
      <c r="V206" s="77">
        <f t="shared" si="25"/>
        <v>2700.1156956383315</v>
      </c>
      <c r="W206" s="20">
        <f>'Приложение 1'!R209</f>
        <v>0</v>
      </c>
      <c r="X206" s="27">
        <f t="shared" si="26"/>
        <v>-2700.1156956383315</v>
      </c>
    </row>
    <row r="207" spans="1:24" ht="12.75" customHeight="1">
      <c r="A207" s="80">
        <v>176</v>
      </c>
      <c r="B207" s="89" t="s">
        <v>325</v>
      </c>
      <c r="C207" s="77">
        <f>'Приложение 1'!L210</f>
        <v>440941.38</v>
      </c>
      <c r="D207" s="29">
        <f>C207-Q207</f>
        <v>418023.67999999999</v>
      </c>
      <c r="E207" s="88">
        <v>0</v>
      </c>
      <c r="F207" s="88">
        <v>0</v>
      </c>
      <c r="G207" s="77">
        <v>0</v>
      </c>
      <c r="H207" s="77">
        <v>0</v>
      </c>
      <c r="I207" s="77">
        <v>0</v>
      </c>
      <c r="J207" s="77">
        <v>0</v>
      </c>
      <c r="K207" s="77">
        <v>0</v>
      </c>
      <c r="L207" s="77">
        <v>0</v>
      </c>
      <c r="M207" s="77">
        <v>0</v>
      </c>
      <c r="N207" s="88">
        <v>0</v>
      </c>
      <c r="O207" s="77">
        <v>0</v>
      </c>
      <c r="P207" s="77">
        <v>0</v>
      </c>
      <c r="Q207" s="77">
        <v>22917.7</v>
      </c>
      <c r="R207" s="77">
        <v>0</v>
      </c>
      <c r="V207" s="77" t="e">
        <f t="shared" si="25"/>
        <v>#DIV/0!</v>
      </c>
      <c r="W207" s="20">
        <f>'Приложение 1'!R210</f>
        <v>2706</v>
      </c>
      <c r="X207" s="27" t="e">
        <f t="shared" si="26"/>
        <v>#DIV/0!</v>
      </c>
    </row>
    <row r="208" spans="1:24" ht="15" customHeight="1">
      <c r="A208" s="80">
        <v>177</v>
      </c>
      <c r="B208" s="89" t="s">
        <v>428</v>
      </c>
      <c r="C208" s="77">
        <f>'Приложение 1'!L211</f>
        <v>1696212.68</v>
      </c>
      <c r="D208" s="88">
        <v>0</v>
      </c>
      <c r="E208" s="88">
        <v>0</v>
      </c>
      <c r="F208" s="88">
        <v>0</v>
      </c>
      <c r="G208" s="77">
        <v>628.20000000000005</v>
      </c>
      <c r="H208" s="77">
        <f>C208</f>
        <v>1696212.68</v>
      </c>
      <c r="I208" s="77">
        <v>0</v>
      </c>
      <c r="J208" s="77">
        <v>0</v>
      </c>
      <c r="K208" s="77">
        <v>0</v>
      </c>
      <c r="L208" s="77">
        <v>0</v>
      </c>
      <c r="M208" s="77">
        <v>0</v>
      </c>
      <c r="N208" s="88">
        <v>0</v>
      </c>
      <c r="O208" s="77">
        <v>0</v>
      </c>
      <c r="P208" s="77">
        <v>0</v>
      </c>
      <c r="Q208" s="77">
        <v>0</v>
      </c>
      <c r="R208" s="77">
        <v>0</v>
      </c>
      <c r="V208" s="77">
        <f t="shared" si="25"/>
        <v>2700.1156956383315</v>
      </c>
      <c r="W208" s="20">
        <f>'Приложение 1'!R211</f>
        <v>3948</v>
      </c>
      <c r="X208" s="27">
        <f t="shared" si="26"/>
        <v>1247.8843043616685</v>
      </c>
    </row>
    <row r="209" spans="1:24" ht="15" customHeight="1">
      <c r="A209" s="111" t="s">
        <v>176</v>
      </c>
      <c r="B209" s="112"/>
      <c r="C209" s="112"/>
      <c r="D209" s="112"/>
      <c r="E209" s="112"/>
      <c r="F209" s="112"/>
      <c r="G209" s="112"/>
      <c r="H209" s="112"/>
      <c r="I209" s="112"/>
      <c r="J209" s="112"/>
      <c r="K209" s="112"/>
      <c r="L209" s="112"/>
      <c r="M209" s="112"/>
      <c r="N209" s="112"/>
      <c r="O209" s="112"/>
      <c r="P209" s="112"/>
      <c r="Q209" s="112"/>
      <c r="R209" s="113"/>
      <c r="V209" s="77" t="e">
        <f t="shared" si="25"/>
        <v>#DIV/0!</v>
      </c>
      <c r="W209" s="20">
        <f>'Приложение 1'!R212</f>
        <v>0</v>
      </c>
      <c r="X209" s="27" t="e">
        <f t="shared" si="26"/>
        <v>#DIV/0!</v>
      </c>
    </row>
    <row r="210" spans="1:24" ht="32.25" customHeight="1">
      <c r="A210" s="114" t="s">
        <v>138</v>
      </c>
      <c r="B210" s="115"/>
      <c r="C210" s="77">
        <f>'Приложение 1'!L215</f>
        <v>2718369.64</v>
      </c>
      <c r="D210" s="88">
        <f>SUM(D211)</f>
        <v>0</v>
      </c>
      <c r="E210" s="88">
        <f t="shared" ref="E210:R210" si="28">SUM(E211)</f>
        <v>0</v>
      </c>
      <c r="F210" s="88">
        <f t="shared" si="28"/>
        <v>0</v>
      </c>
      <c r="G210" s="88">
        <f t="shared" si="28"/>
        <v>741.1</v>
      </c>
      <c r="H210" s="77">
        <f t="shared" si="28"/>
        <v>2718369.64</v>
      </c>
      <c r="I210" s="77">
        <f t="shared" si="28"/>
        <v>0</v>
      </c>
      <c r="J210" s="77">
        <f t="shared" si="28"/>
        <v>0</v>
      </c>
      <c r="K210" s="77">
        <f t="shared" si="28"/>
        <v>0</v>
      </c>
      <c r="L210" s="77">
        <f t="shared" si="28"/>
        <v>0</v>
      </c>
      <c r="M210" s="77">
        <f t="shared" si="28"/>
        <v>0</v>
      </c>
      <c r="N210" s="77">
        <f t="shared" si="28"/>
        <v>0</v>
      </c>
      <c r="O210" s="77">
        <f t="shared" si="28"/>
        <v>0</v>
      </c>
      <c r="P210" s="88">
        <f t="shared" si="28"/>
        <v>0</v>
      </c>
      <c r="Q210" s="88">
        <f t="shared" si="28"/>
        <v>0</v>
      </c>
      <c r="R210" s="88">
        <f t="shared" si="28"/>
        <v>0</v>
      </c>
      <c r="V210" s="77">
        <f t="shared" si="25"/>
        <v>3668.0200242882202</v>
      </c>
      <c r="W210" s="20">
        <f>'Приложение 1'!R213</f>
        <v>0</v>
      </c>
      <c r="X210" s="27">
        <f t="shared" si="26"/>
        <v>-3668.0200242882202</v>
      </c>
    </row>
    <row r="211" spans="1:24" ht="15" customHeight="1">
      <c r="A211" s="80">
        <v>178</v>
      </c>
      <c r="B211" s="89" t="s">
        <v>327</v>
      </c>
      <c r="C211" s="77">
        <f>'Приложение 1'!L214</f>
        <v>2718369.64</v>
      </c>
      <c r="D211" s="88">
        <v>0</v>
      </c>
      <c r="E211" s="88">
        <v>0</v>
      </c>
      <c r="F211" s="88">
        <v>0</v>
      </c>
      <c r="G211" s="35">
        <v>741.1</v>
      </c>
      <c r="H211" s="77">
        <f>C211</f>
        <v>2718369.64</v>
      </c>
      <c r="I211" s="77">
        <v>0</v>
      </c>
      <c r="J211" s="77">
        <v>0</v>
      </c>
      <c r="K211" s="77">
        <v>0</v>
      </c>
      <c r="L211" s="77">
        <v>0</v>
      </c>
      <c r="M211" s="77">
        <v>0</v>
      </c>
      <c r="N211" s="77">
        <v>0</v>
      </c>
      <c r="O211" s="77">
        <v>0</v>
      </c>
      <c r="P211" s="88">
        <v>0</v>
      </c>
      <c r="Q211" s="88">
        <v>0</v>
      </c>
      <c r="R211" s="88">
        <v>0</v>
      </c>
      <c r="V211" s="77">
        <f t="shared" si="25"/>
        <v>3668.0200242882202</v>
      </c>
      <c r="W211" s="20">
        <f>'Приложение 1'!R214</f>
        <v>3948</v>
      </c>
      <c r="X211" s="27">
        <f t="shared" si="26"/>
        <v>279.97997571177984</v>
      </c>
    </row>
    <row r="212" spans="1:24" ht="19.5" customHeight="1">
      <c r="A212" s="111" t="s">
        <v>177</v>
      </c>
      <c r="B212" s="112"/>
      <c r="C212" s="112"/>
      <c r="D212" s="112"/>
      <c r="E212" s="112"/>
      <c r="F212" s="112"/>
      <c r="G212" s="112"/>
      <c r="H212" s="112"/>
      <c r="I212" s="112"/>
      <c r="J212" s="112"/>
      <c r="K212" s="112"/>
      <c r="L212" s="112"/>
      <c r="M212" s="112"/>
      <c r="N212" s="112"/>
      <c r="O212" s="112"/>
      <c r="P212" s="112"/>
      <c r="Q212" s="112"/>
      <c r="R212" s="113"/>
      <c r="V212" s="77" t="e">
        <f t="shared" si="25"/>
        <v>#DIV/0!</v>
      </c>
      <c r="W212" s="20">
        <f>'Приложение 1'!R215</f>
        <v>0</v>
      </c>
      <c r="X212" s="27" t="e">
        <f t="shared" si="26"/>
        <v>#DIV/0!</v>
      </c>
    </row>
    <row r="213" spans="1:24" ht="19.5" customHeight="1">
      <c r="A213" s="114" t="s">
        <v>139</v>
      </c>
      <c r="B213" s="115"/>
      <c r="C213" s="77">
        <f>'Приложение 1'!L219</f>
        <v>3135665.02</v>
      </c>
      <c r="D213" s="88">
        <f>SUM(D214:D215)</f>
        <v>0</v>
      </c>
      <c r="E213" s="88">
        <f t="shared" ref="E213:R213" si="29">SUM(E214:E215)</f>
        <v>0</v>
      </c>
      <c r="F213" s="88">
        <f t="shared" si="29"/>
        <v>0</v>
      </c>
      <c r="G213" s="77">
        <f t="shared" si="29"/>
        <v>1172.01</v>
      </c>
      <c r="H213" s="77">
        <f t="shared" si="29"/>
        <v>3135665.02</v>
      </c>
      <c r="I213" s="77">
        <f t="shared" si="29"/>
        <v>0</v>
      </c>
      <c r="J213" s="77">
        <f t="shared" si="29"/>
        <v>0</v>
      </c>
      <c r="K213" s="77">
        <f t="shared" si="29"/>
        <v>0</v>
      </c>
      <c r="L213" s="77">
        <f t="shared" si="29"/>
        <v>0</v>
      </c>
      <c r="M213" s="77">
        <f t="shared" si="29"/>
        <v>0</v>
      </c>
      <c r="N213" s="77">
        <f t="shared" si="29"/>
        <v>0</v>
      </c>
      <c r="O213" s="77">
        <f t="shared" si="29"/>
        <v>0</v>
      </c>
      <c r="P213" s="88">
        <f t="shared" si="29"/>
        <v>0</v>
      </c>
      <c r="Q213" s="88">
        <f t="shared" si="29"/>
        <v>0</v>
      </c>
      <c r="R213" s="88">
        <f t="shared" si="29"/>
        <v>0</v>
      </c>
      <c r="V213" s="77">
        <f t="shared" si="25"/>
        <v>2675.4592708253344</v>
      </c>
      <c r="W213" s="20">
        <f>'Приложение 1'!R216</f>
        <v>0</v>
      </c>
      <c r="X213" s="27">
        <f t="shared" si="26"/>
        <v>-2675.4592708253344</v>
      </c>
    </row>
    <row r="214" spans="1:24" ht="15.75" customHeight="1">
      <c r="A214" s="80">
        <v>179</v>
      </c>
      <c r="B214" s="89" t="s">
        <v>328</v>
      </c>
      <c r="C214" s="77">
        <f>'Приложение 1'!L217</f>
        <v>1554803.97</v>
      </c>
      <c r="D214" s="88">
        <v>0</v>
      </c>
      <c r="E214" s="88">
        <v>0</v>
      </c>
      <c r="F214" s="88">
        <v>0</v>
      </c>
      <c r="G214" s="77">
        <v>660</v>
      </c>
      <c r="H214" s="77">
        <f>C214</f>
        <v>1554803.97</v>
      </c>
      <c r="I214" s="77">
        <v>0</v>
      </c>
      <c r="J214" s="77">
        <v>0</v>
      </c>
      <c r="K214" s="77">
        <v>0</v>
      </c>
      <c r="L214" s="77">
        <v>0</v>
      </c>
      <c r="M214" s="77">
        <v>0</v>
      </c>
      <c r="N214" s="77">
        <v>0</v>
      </c>
      <c r="O214" s="77">
        <v>0</v>
      </c>
      <c r="P214" s="88">
        <v>0</v>
      </c>
      <c r="Q214" s="88">
        <v>0</v>
      </c>
      <c r="R214" s="88">
        <v>0</v>
      </c>
      <c r="V214" s="77">
        <f t="shared" si="25"/>
        <v>2355.7635909090909</v>
      </c>
      <c r="W214" s="20">
        <f>'Приложение 1'!R217</f>
        <v>3948</v>
      </c>
      <c r="X214" s="27">
        <f t="shared" si="26"/>
        <v>1592.2364090909091</v>
      </c>
    </row>
    <row r="215" spans="1:24" ht="14.25" customHeight="1">
      <c r="A215" s="80">
        <v>180</v>
      </c>
      <c r="B215" s="89" t="s">
        <v>329</v>
      </c>
      <c r="C215" s="77">
        <f>'Приложение 1'!L218</f>
        <v>1580861.05</v>
      </c>
      <c r="D215" s="88">
        <v>0</v>
      </c>
      <c r="E215" s="88">
        <v>0</v>
      </c>
      <c r="F215" s="88">
        <v>0</v>
      </c>
      <c r="G215" s="77">
        <v>512.01</v>
      </c>
      <c r="H215" s="77">
        <f>C215</f>
        <v>1580861.05</v>
      </c>
      <c r="I215" s="77">
        <v>0</v>
      </c>
      <c r="J215" s="77">
        <v>0</v>
      </c>
      <c r="K215" s="77">
        <v>0</v>
      </c>
      <c r="L215" s="77">
        <v>0</v>
      </c>
      <c r="M215" s="77">
        <v>0</v>
      </c>
      <c r="N215" s="77">
        <v>0</v>
      </c>
      <c r="O215" s="77">
        <v>0</v>
      </c>
      <c r="P215" s="88">
        <v>0</v>
      </c>
      <c r="Q215" s="88">
        <v>0</v>
      </c>
      <c r="R215" s="88">
        <v>0</v>
      </c>
      <c r="V215" s="77">
        <f t="shared" si="25"/>
        <v>3087.5589343958127</v>
      </c>
      <c r="W215" s="20">
        <f>'Приложение 1'!R218</f>
        <v>3948</v>
      </c>
      <c r="X215" s="27">
        <f t="shared" si="26"/>
        <v>860.44106560418732</v>
      </c>
    </row>
    <row r="216" spans="1:24" ht="19.5" customHeight="1">
      <c r="A216" s="111" t="s">
        <v>406</v>
      </c>
      <c r="B216" s="112"/>
      <c r="C216" s="112"/>
      <c r="D216" s="112"/>
      <c r="E216" s="112"/>
      <c r="F216" s="112"/>
      <c r="G216" s="112"/>
      <c r="H216" s="112"/>
      <c r="I216" s="112"/>
      <c r="J216" s="112"/>
      <c r="K216" s="112"/>
      <c r="L216" s="112"/>
      <c r="M216" s="112"/>
      <c r="N216" s="112"/>
      <c r="O216" s="112"/>
      <c r="P216" s="112"/>
      <c r="Q216" s="112"/>
      <c r="R216" s="113"/>
      <c r="V216" s="77" t="e">
        <f t="shared" si="25"/>
        <v>#DIV/0!</v>
      </c>
      <c r="W216" s="20">
        <f>'Приложение 1'!R219</f>
        <v>0</v>
      </c>
      <c r="X216" s="27" t="e">
        <f t="shared" si="26"/>
        <v>#DIV/0!</v>
      </c>
    </row>
    <row r="217" spans="1:24" ht="26.25" customHeight="1">
      <c r="A217" s="114" t="s">
        <v>140</v>
      </c>
      <c r="B217" s="115"/>
      <c r="C217" s="77">
        <f>'Приложение 1'!L228</f>
        <v>15997475.970000001</v>
      </c>
      <c r="D217" s="88">
        <f>SUM(D218:D224)</f>
        <v>0</v>
      </c>
      <c r="E217" s="88">
        <f t="shared" ref="E217:R217" si="30">SUM(E218:E224)</f>
        <v>0</v>
      </c>
      <c r="F217" s="88">
        <f t="shared" si="30"/>
        <v>0</v>
      </c>
      <c r="G217" s="77">
        <f t="shared" si="30"/>
        <v>7599.5599999999995</v>
      </c>
      <c r="H217" s="77">
        <f t="shared" si="30"/>
        <v>14976051</v>
      </c>
      <c r="I217" s="77">
        <f t="shared" si="30"/>
        <v>0</v>
      </c>
      <c r="J217" s="77">
        <f t="shared" si="30"/>
        <v>0</v>
      </c>
      <c r="K217" s="77">
        <f t="shared" si="30"/>
        <v>577.05999999999995</v>
      </c>
      <c r="L217" s="77">
        <f t="shared" si="30"/>
        <v>1021424.97</v>
      </c>
      <c r="M217" s="77">
        <f t="shared" si="30"/>
        <v>0</v>
      </c>
      <c r="N217" s="77">
        <f t="shared" si="30"/>
        <v>0</v>
      </c>
      <c r="O217" s="77">
        <f t="shared" si="30"/>
        <v>0</v>
      </c>
      <c r="P217" s="88">
        <f t="shared" si="30"/>
        <v>0</v>
      </c>
      <c r="Q217" s="88">
        <f t="shared" si="30"/>
        <v>0</v>
      </c>
      <c r="R217" s="88">
        <f t="shared" si="30"/>
        <v>0</v>
      </c>
      <c r="V217" s="77">
        <f t="shared" si="25"/>
        <v>1970.647116412003</v>
      </c>
      <c r="W217" s="20">
        <f>'Приложение 1'!R220</f>
        <v>0</v>
      </c>
      <c r="X217" s="27">
        <f t="shared" si="26"/>
        <v>-1970.647116412003</v>
      </c>
    </row>
    <row r="218" spans="1:24" ht="14.25" customHeight="1">
      <c r="A218" s="80">
        <v>181</v>
      </c>
      <c r="B218" s="89" t="s">
        <v>330</v>
      </c>
      <c r="C218" s="77">
        <f>'Приложение 1'!L221</f>
        <v>2402890.4099999997</v>
      </c>
      <c r="D218" s="88">
        <v>0</v>
      </c>
      <c r="E218" s="88">
        <v>0</v>
      </c>
      <c r="F218" s="88">
        <v>0</v>
      </c>
      <c r="G218" s="77">
        <v>1233</v>
      </c>
      <c r="H218" s="77">
        <f>C218</f>
        <v>2402890.4099999997</v>
      </c>
      <c r="I218" s="77">
        <v>0</v>
      </c>
      <c r="J218" s="77">
        <v>0</v>
      </c>
      <c r="K218" s="77">
        <v>0</v>
      </c>
      <c r="L218" s="77">
        <v>0</v>
      </c>
      <c r="M218" s="77">
        <v>0</v>
      </c>
      <c r="N218" s="77">
        <v>0</v>
      </c>
      <c r="O218" s="77">
        <v>0</v>
      </c>
      <c r="P218" s="88">
        <v>0</v>
      </c>
      <c r="Q218" s="88">
        <v>0</v>
      </c>
      <c r="R218" s="88">
        <v>0</v>
      </c>
      <c r="V218" s="77">
        <f t="shared" si="25"/>
        <v>1948.8162287104619</v>
      </c>
      <c r="W218" s="20">
        <f>'Приложение 1'!R221</f>
        <v>2322</v>
      </c>
      <c r="X218" s="27">
        <f t="shared" si="26"/>
        <v>373.18377128953807</v>
      </c>
    </row>
    <row r="219" spans="1:24" ht="15.75" customHeight="1">
      <c r="A219" s="80">
        <v>182</v>
      </c>
      <c r="B219" s="89" t="s">
        <v>331</v>
      </c>
      <c r="C219" s="77">
        <f>'Приложение 1'!L222</f>
        <v>2917038.2</v>
      </c>
      <c r="D219" s="88">
        <v>0</v>
      </c>
      <c r="E219" s="88">
        <v>0</v>
      </c>
      <c r="F219" s="88">
        <v>0</v>
      </c>
      <c r="G219" s="77">
        <v>1407.03</v>
      </c>
      <c r="H219" s="77">
        <f>C219</f>
        <v>2917038.2</v>
      </c>
      <c r="I219" s="77">
        <v>0</v>
      </c>
      <c r="J219" s="77">
        <v>0</v>
      </c>
      <c r="K219" s="77">
        <v>0</v>
      </c>
      <c r="L219" s="77">
        <v>0</v>
      </c>
      <c r="M219" s="77">
        <v>0</v>
      </c>
      <c r="N219" s="77">
        <v>0</v>
      </c>
      <c r="O219" s="77">
        <v>0</v>
      </c>
      <c r="P219" s="88">
        <v>0</v>
      </c>
      <c r="Q219" s="88">
        <v>0</v>
      </c>
      <c r="R219" s="88">
        <v>0</v>
      </c>
      <c r="V219" s="77">
        <f t="shared" si="25"/>
        <v>2073.1883470857056</v>
      </c>
      <c r="W219" s="20">
        <f>'Приложение 1'!R222</f>
        <v>4180</v>
      </c>
      <c r="X219" s="27">
        <f t="shared" si="26"/>
        <v>2106.8116529142944</v>
      </c>
    </row>
    <row r="220" spans="1:24" ht="15" customHeight="1">
      <c r="A220" s="80">
        <v>183</v>
      </c>
      <c r="B220" s="89" t="s">
        <v>332</v>
      </c>
      <c r="C220" s="77">
        <f>'Приложение 1'!L223</f>
        <v>1212106.29</v>
      </c>
      <c r="D220" s="88">
        <v>0</v>
      </c>
      <c r="E220" s="88">
        <v>0</v>
      </c>
      <c r="F220" s="88">
        <v>0</v>
      </c>
      <c r="G220" s="77">
        <v>601</v>
      </c>
      <c r="H220" s="77">
        <f>C220</f>
        <v>1212106.29</v>
      </c>
      <c r="I220" s="77">
        <v>0</v>
      </c>
      <c r="J220" s="77">
        <v>0</v>
      </c>
      <c r="K220" s="77">
        <v>0</v>
      </c>
      <c r="L220" s="77">
        <v>0</v>
      </c>
      <c r="M220" s="77">
        <v>0</v>
      </c>
      <c r="N220" s="77">
        <v>0</v>
      </c>
      <c r="O220" s="77">
        <v>0</v>
      </c>
      <c r="P220" s="88">
        <v>0</v>
      </c>
      <c r="Q220" s="88">
        <v>0</v>
      </c>
      <c r="R220" s="88">
        <v>0</v>
      </c>
      <c r="V220" s="77">
        <f t="shared" si="25"/>
        <v>2016.8157903494177</v>
      </c>
      <c r="W220" s="20">
        <f>'Приложение 1'!R223</f>
        <v>3948</v>
      </c>
      <c r="X220" s="27">
        <f t="shared" si="26"/>
        <v>1931.1842096505823</v>
      </c>
    </row>
    <row r="221" spans="1:24" ht="15.75" customHeight="1">
      <c r="A221" s="80">
        <v>184</v>
      </c>
      <c r="B221" s="89" t="s">
        <v>333</v>
      </c>
      <c r="C221" s="77">
        <f>'Приложение 1'!L224</f>
        <v>5813457.3099999996</v>
      </c>
      <c r="D221" s="88">
        <v>0</v>
      </c>
      <c r="E221" s="88">
        <v>0</v>
      </c>
      <c r="F221" s="88">
        <v>0</v>
      </c>
      <c r="G221" s="77">
        <v>2257.13</v>
      </c>
      <c r="H221" s="77">
        <f>C221</f>
        <v>5813457.3099999996</v>
      </c>
      <c r="I221" s="77">
        <v>0</v>
      </c>
      <c r="J221" s="77">
        <v>0</v>
      </c>
      <c r="K221" s="77">
        <v>0</v>
      </c>
      <c r="L221" s="77">
        <v>0</v>
      </c>
      <c r="M221" s="77">
        <v>0</v>
      </c>
      <c r="N221" s="77">
        <v>0</v>
      </c>
      <c r="O221" s="77">
        <v>0</v>
      </c>
      <c r="P221" s="88">
        <v>0</v>
      </c>
      <c r="Q221" s="88">
        <v>0</v>
      </c>
      <c r="R221" s="88">
        <v>0</v>
      </c>
      <c r="V221" s="77">
        <f t="shared" si="25"/>
        <v>2575.597023653932</v>
      </c>
      <c r="W221" s="20">
        <f>'Приложение 1'!R224</f>
        <v>3948</v>
      </c>
      <c r="X221" s="27">
        <f t="shared" si="26"/>
        <v>1372.402976346068</v>
      </c>
    </row>
    <row r="222" spans="1:24" ht="15.75" customHeight="1">
      <c r="A222" s="80">
        <v>185</v>
      </c>
      <c r="B222" s="89" t="s">
        <v>349</v>
      </c>
      <c r="C222" s="77">
        <f>'Приложение 1'!L225</f>
        <v>1738383.15</v>
      </c>
      <c r="D222" s="88">
        <v>0</v>
      </c>
      <c r="E222" s="88">
        <v>0</v>
      </c>
      <c r="F222" s="88">
        <v>0</v>
      </c>
      <c r="G222" s="77">
        <v>1729.4</v>
      </c>
      <c r="H222" s="77">
        <f>C222</f>
        <v>1738383.15</v>
      </c>
      <c r="I222" s="77">
        <v>0</v>
      </c>
      <c r="J222" s="77">
        <v>0</v>
      </c>
      <c r="K222" s="77">
        <v>0</v>
      </c>
      <c r="L222" s="77">
        <v>0</v>
      </c>
      <c r="M222" s="77">
        <v>0</v>
      </c>
      <c r="N222" s="77">
        <v>0</v>
      </c>
      <c r="O222" s="77">
        <v>0</v>
      </c>
      <c r="P222" s="88">
        <v>0</v>
      </c>
      <c r="Q222" s="88">
        <v>0</v>
      </c>
      <c r="R222" s="88">
        <v>0</v>
      </c>
      <c r="V222" s="77">
        <f t="shared" si="25"/>
        <v>1005.1943737712501</v>
      </c>
      <c r="W222" s="20">
        <f>'Приложение 1'!R225</f>
        <v>4180</v>
      </c>
      <c r="X222" s="27">
        <f t="shared" si="26"/>
        <v>3174.80562622875</v>
      </c>
    </row>
    <row r="223" spans="1:24" ht="14.25" customHeight="1">
      <c r="A223" s="80">
        <v>186</v>
      </c>
      <c r="B223" s="89" t="s">
        <v>441</v>
      </c>
      <c r="C223" s="77">
        <f>'Приложение 1'!L226</f>
        <v>1021424.97</v>
      </c>
      <c r="D223" s="88">
        <v>0</v>
      </c>
      <c r="E223" s="88">
        <v>0</v>
      </c>
      <c r="F223" s="88">
        <v>0</v>
      </c>
      <c r="G223" s="77">
        <v>0</v>
      </c>
      <c r="H223" s="77">
        <v>0</v>
      </c>
      <c r="I223" s="77">
        <v>0</v>
      </c>
      <c r="J223" s="77">
        <v>0</v>
      </c>
      <c r="K223" s="77">
        <v>577.05999999999995</v>
      </c>
      <c r="L223" s="77">
        <f>C223</f>
        <v>1021424.97</v>
      </c>
      <c r="M223" s="77">
        <v>0</v>
      </c>
      <c r="N223" s="77">
        <v>0</v>
      </c>
      <c r="O223" s="77">
        <v>0</v>
      </c>
      <c r="P223" s="88">
        <v>0</v>
      </c>
      <c r="Q223" s="88">
        <v>0</v>
      </c>
      <c r="R223" s="88">
        <v>0</v>
      </c>
      <c r="V223" s="77" t="e">
        <f t="shared" si="25"/>
        <v>#DIV/0!</v>
      </c>
      <c r="W223" s="20">
        <f>'Приложение 1'!R226</f>
        <v>3929.2</v>
      </c>
      <c r="X223" s="27" t="e">
        <f t="shared" si="26"/>
        <v>#DIV/0!</v>
      </c>
    </row>
    <row r="224" spans="1:24" ht="21" customHeight="1">
      <c r="A224" s="80">
        <v>187</v>
      </c>
      <c r="B224" s="89" t="s">
        <v>350</v>
      </c>
      <c r="C224" s="77">
        <f>'Приложение 1'!L227</f>
        <v>892175.64</v>
      </c>
      <c r="D224" s="88">
        <v>0</v>
      </c>
      <c r="E224" s="88">
        <v>0</v>
      </c>
      <c r="F224" s="88">
        <v>0</v>
      </c>
      <c r="G224" s="77">
        <v>372</v>
      </c>
      <c r="H224" s="77">
        <f>C224</f>
        <v>892175.64</v>
      </c>
      <c r="I224" s="77">
        <v>0</v>
      </c>
      <c r="J224" s="77">
        <v>0</v>
      </c>
      <c r="K224" s="77">
        <v>0</v>
      </c>
      <c r="L224" s="77">
        <v>0</v>
      </c>
      <c r="M224" s="77">
        <v>0</v>
      </c>
      <c r="N224" s="77">
        <v>0</v>
      </c>
      <c r="O224" s="77">
        <v>0</v>
      </c>
      <c r="P224" s="88">
        <v>0</v>
      </c>
      <c r="Q224" s="88">
        <v>0</v>
      </c>
      <c r="R224" s="88">
        <v>0</v>
      </c>
      <c r="V224" s="77">
        <f t="shared" si="25"/>
        <v>2398.3216129032257</v>
      </c>
      <c r="W224" s="20">
        <f>'Приложение 1'!R227</f>
        <v>3948</v>
      </c>
      <c r="X224" s="27">
        <f t="shared" si="26"/>
        <v>1549.6783870967743</v>
      </c>
    </row>
    <row r="225" spans="1:24" ht="20.25" customHeight="1">
      <c r="A225" s="111" t="s">
        <v>407</v>
      </c>
      <c r="B225" s="112"/>
      <c r="C225" s="112"/>
      <c r="D225" s="112"/>
      <c r="E225" s="112"/>
      <c r="F225" s="112"/>
      <c r="G225" s="112"/>
      <c r="H225" s="112"/>
      <c r="I225" s="112"/>
      <c r="J225" s="112"/>
      <c r="K225" s="112"/>
      <c r="L225" s="112"/>
      <c r="M225" s="112"/>
      <c r="N225" s="112"/>
      <c r="O225" s="112"/>
      <c r="P225" s="112"/>
      <c r="Q225" s="112"/>
      <c r="R225" s="113"/>
      <c r="V225" s="77" t="e">
        <f t="shared" si="25"/>
        <v>#DIV/0!</v>
      </c>
      <c r="W225" s="20">
        <f>'Приложение 1'!R228</f>
        <v>0</v>
      </c>
      <c r="X225" s="27" t="e">
        <f t="shared" si="26"/>
        <v>#DIV/0!</v>
      </c>
    </row>
    <row r="226" spans="1:24" ht="31.5" customHeight="1">
      <c r="A226" s="114" t="s">
        <v>141</v>
      </c>
      <c r="B226" s="115"/>
      <c r="C226" s="77">
        <f>'Приложение 1'!L231</f>
        <v>2642656.77</v>
      </c>
      <c r="D226" s="88">
        <f>SUM(D227)</f>
        <v>0</v>
      </c>
      <c r="E226" s="88">
        <f t="shared" ref="E226:R226" si="31">SUM(E227)</f>
        <v>0</v>
      </c>
      <c r="F226" s="88">
        <f t="shared" si="31"/>
        <v>0</v>
      </c>
      <c r="G226" s="77">
        <f t="shared" si="31"/>
        <v>930.6</v>
      </c>
      <c r="H226" s="77">
        <f t="shared" si="31"/>
        <v>2642656.77</v>
      </c>
      <c r="I226" s="77">
        <f t="shared" si="31"/>
        <v>0</v>
      </c>
      <c r="J226" s="77">
        <f t="shared" si="31"/>
        <v>0</v>
      </c>
      <c r="K226" s="88">
        <f t="shared" si="31"/>
        <v>0</v>
      </c>
      <c r="L226" s="88">
        <f t="shared" si="31"/>
        <v>0</v>
      </c>
      <c r="M226" s="88">
        <f t="shared" si="31"/>
        <v>0</v>
      </c>
      <c r="N226" s="88">
        <f t="shared" si="31"/>
        <v>0</v>
      </c>
      <c r="O226" s="88">
        <f t="shared" si="31"/>
        <v>0</v>
      </c>
      <c r="P226" s="88">
        <f t="shared" si="31"/>
        <v>0</v>
      </c>
      <c r="Q226" s="88">
        <f t="shared" si="31"/>
        <v>0</v>
      </c>
      <c r="R226" s="88">
        <f t="shared" si="31"/>
        <v>0</v>
      </c>
      <c r="V226" s="77">
        <f t="shared" si="25"/>
        <v>2839.734332688588</v>
      </c>
      <c r="W226" s="20">
        <f>'Приложение 1'!R229</f>
        <v>0</v>
      </c>
      <c r="X226" s="27">
        <f t="shared" si="26"/>
        <v>-2839.734332688588</v>
      </c>
    </row>
    <row r="227" spans="1:24" ht="19.5" customHeight="1">
      <c r="A227" s="80">
        <v>188</v>
      </c>
      <c r="B227" s="89" t="s">
        <v>351</v>
      </c>
      <c r="C227" s="77">
        <f>'Приложение 1'!L230</f>
        <v>2642656.77</v>
      </c>
      <c r="D227" s="88">
        <v>0</v>
      </c>
      <c r="E227" s="88">
        <v>0</v>
      </c>
      <c r="F227" s="88">
        <v>0</v>
      </c>
      <c r="G227" s="77">
        <v>930.6</v>
      </c>
      <c r="H227" s="77">
        <f>C227</f>
        <v>2642656.77</v>
      </c>
      <c r="I227" s="77">
        <v>0</v>
      </c>
      <c r="J227" s="77">
        <v>0</v>
      </c>
      <c r="K227" s="88">
        <v>0</v>
      </c>
      <c r="L227" s="88">
        <v>0</v>
      </c>
      <c r="M227" s="88">
        <v>0</v>
      </c>
      <c r="N227" s="88">
        <v>0</v>
      </c>
      <c r="O227" s="88">
        <v>0</v>
      </c>
      <c r="P227" s="88">
        <v>0</v>
      </c>
      <c r="Q227" s="88">
        <v>0</v>
      </c>
      <c r="R227" s="88">
        <v>0</v>
      </c>
      <c r="V227" s="77">
        <f t="shared" si="25"/>
        <v>2839.734332688588</v>
      </c>
      <c r="W227" s="20">
        <f>'Приложение 1'!R230</f>
        <v>3948</v>
      </c>
      <c r="X227" s="27">
        <f t="shared" si="26"/>
        <v>1108.265667311412</v>
      </c>
    </row>
    <row r="228" spans="1:24" ht="19.5" customHeight="1">
      <c r="A228" s="111" t="s">
        <v>468</v>
      </c>
      <c r="B228" s="112"/>
      <c r="C228" s="112"/>
      <c r="D228" s="112"/>
      <c r="E228" s="112"/>
      <c r="F228" s="112"/>
      <c r="G228" s="112"/>
      <c r="H228" s="112"/>
      <c r="I228" s="112"/>
      <c r="J228" s="112"/>
      <c r="K228" s="112"/>
      <c r="L228" s="112"/>
      <c r="M228" s="112"/>
      <c r="N228" s="112"/>
      <c r="O228" s="112"/>
      <c r="P228" s="112"/>
      <c r="Q228" s="112"/>
      <c r="R228" s="113"/>
      <c r="V228" s="77" t="e">
        <f t="shared" si="25"/>
        <v>#DIV/0!</v>
      </c>
      <c r="W228" s="20">
        <f>'Приложение 1'!R231</f>
        <v>0</v>
      </c>
      <c r="X228" s="27" t="e">
        <f t="shared" si="26"/>
        <v>#DIV/0!</v>
      </c>
    </row>
    <row r="229" spans="1:24" ht="19.5" customHeight="1">
      <c r="A229" s="114" t="s">
        <v>469</v>
      </c>
      <c r="B229" s="115"/>
      <c r="C229" s="77">
        <f>'Приложение 1'!L234</f>
        <v>1587530.73</v>
      </c>
      <c r="D229" s="88">
        <f>SUM(D230)</f>
        <v>0</v>
      </c>
      <c r="E229" s="88">
        <f t="shared" ref="E229:R229" si="32">SUM(E230)</f>
        <v>0</v>
      </c>
      <c r="F229" s="88">
        <f t="shared" si="32"/>
        <v>0</v>
      </c>
      <c r="G229" s="77">
        <f t="shared" si="32"/>
        <v>679</v>
      </c>
      <c r="H229" s="77">
        <f t="shared" si="32"/>
        <v>1587530.73</v>
      </c>
      <c r="I229" s="77">
        <f t="shared" si="32"/>
        <v>0</v>
      </c>
      <c r="J229" s="77">
        <f t="shared" si="32"/>
        <v>0</v>
      </c>
      <c r="K229" s="77">
        <f t="shared" si="32"/>
        <v>0</v>
      </c>
      <c r="L229" s="77">
        <f t="shared" si="32"/>
        <v>0</v>
      </c>
      <c r="M229" s="88">
        <f t="shared" si="32"/>
        <v>0</v>
      </c>
      <c r="N229" s="88">
        <f t="shared" si="32"/>
        <v>0</v>
      </c>
      <c r="O229" s="88">
        <f t="shared" si="32"/>
        <v>0</v>
      </c>
      <c r="P229" s="88">
        <f t="shared" si="32"/>
        <v>0</v>
      </c>
      <c r="Q229" s="88">
        <f t="shared" si="32"/>
        <v>0</v>
      </c>
      <c r="R229" s="88">
        <f t="shared" si="32"/>
        <v>0</v>
      </c>
      <c r="V229" s="77">
        <f t="shared" si="25"/>
        <v>2338.0423122238585</v>
      </c>
      <c r="W229" s="20">
        <f>'Приложение 1'!R232</f>
        <v>0</v>
      </c>
      <c r="X229" s="27">
        <f t="shared" si="26"/>
        <v>-2338.0423122238585</v>
      </c>
    </row>
    <row r="230" spans="1:24" ht="15.75" customHeight="1">
      <c r="A230" s="80">
        <v>189</v>
      </c>
      <c r="B230" s="89" t="s">
        <v>352</v>
      </c>
      <c r="C230" s="77">
        <f>'Приложение 1'!L233</f>
        <v>1587530.73</v>
      </c>
      <c r="D230" s="88">
        <v>0</v>
      </c>
      <c r="E230" s="88">
        <v>0</v>
      </c>
      <c r="F230" s="88">
        <v>0</v>
      </c>
      <c r="G230" s="77">
        <v>679</v>
      </c>
      <c r="H230" s="77">
        <f>C230</f>
        <v>1587530.73</v>
      </c>
      <c r="I230" s="77">
        <v>0</v>
      </c>
      <c r="J230" s="77">
        <v>0</v>
      </c>
      <c r="K230" s="77">
        <v>0</v>
      </c>
      <c r="L230" s="77">
        <v>0</v>
      </c>
      <c r="M230" s="88">
        <v>0</v>
      </c>
      <c r="N230" s="88">
        <v>0</v>
      </c>
      <c r="O230" s="88">
        <v>0</v>
      </c>
      <c r="P230" s="88">
        <v>0</v>
      </c>
      <c r="Q230" s="88">
        <v>0</v>
      </c>
      <c r="R230" s="88">
        <v>0</v>
      </c>
      <c r="V230" s="77">
        <f t="shared" si="25"/>
        <v>2338.0423122238585</v>
      </c>
      <c r="W230" s="20">
        <f>'Приложение 1'!R233</f>
        <v>4503.95</v>
      </c>
      <c r="X230" s="27">
        <f t="shared" si="26"/>
        <v>2165.9076877761413</v>
      </c>
    </row>
    <row r="231" spans="1:24" ht="19.5" customHeight="1">
      <c r="A231" s="111" t="s">
        <v>408</v>
      </c>
      <c r="B231" s="112"/>
      <c r="C231" s="112"/>
      <c r="D231" s="112"/>
      <c r="E231" s="112"/>
      <c r="F231" s="112"/>
      <c r="G231" s="112"/>
      <c r="H231" s="112"/>
      <c r="I231" s="112"/>
      <c r="J231" s="112"/>
      <c r="K231" s="112"/>
      <c r="L231" s="112"/>
      <c r="M231" s="112"/>
      <c r="N231" s="112"/>
      <c r="O231" s="112"/>
      <c r="P231" s="112"/>
      <c r="Q231" s="112"/>
      <c r="R231" s="113"/>
      <c r="V231" s="77" t="e">
        <f t="shared" si="25"/>
        <v>#DIV/0!</v>
      </c>
      <c r="W231" s="20">
        <f>'Приложение 1'!R234</f>
        <v>0</v>
      </c>
      <c r="X231" s="27" t="e">
        <f t="shared" si="26"/>
        <v>#DIV/0!</v>
      </c>
    </row>
    <row r="232" spans="1:24" ht="19.5" customHeight="1">
      <c r="A232" s="114" t="s">
        <v>142</v>
      </c>
      <c r="B232" s="115"/>
      <c r="C232" s="77">
        <f>'Приложение 1'!L238</f>
        <v>3518094.45</v>
      </c>
      <c r="D232" s="88">
        <f>SUM(D233:D234)</f>
        <v>0</v>
      </c>
      <c r="E232" s="88">
        <f t="shared" ref="E232:R232" si="33">SUM(E233:E234)</f>
        <v>0</v>
      </c>
      <c r="F232" s="88">
        <f t="shared" si="33"/>
        <v>0</v>
      </c>
      <c r="G232" s="77">
        <f t="shared" si="33"/>
        <v>1014.77</v>
      </c>
      <c r="H232" s="77">
        <f t="shared" si="33"/>
        <v>3518094.45</v>
      </c>
      <c r="I232" s="77">
        <f t="shared" si="33"/>
        <v>0</v>
      </c>
      <c r="J232" s="77">
        <f t="shared" si="33"/>
        <v>0</v>
      </c>
      <c r="K232" s="77">
        <f t="shared" si="33"/>
        <v>0</v>
      </c>
      <c r="L232" s="77">
        <f t="shared" si="33"/>
        <v>0</v>
      </c>
      <c r="M232" s="77">
        <f t="shared" si="33"/>
        <v>0</v>
      </c>
      <c r="N232" s="77">
        <f t="shared" si="33"/>
        <v>0</v>
      </c>
      <c r="O232" s="88">
        <f t="shared" si="33"/>
        <v>0</v>
      </c>
      <c r="P232" s="88">
        <f t="shared" si="33"/>
        <v>0</v>
      </c>
      <c r="Q232" s="88">
        <f t="shared" si="33"/>
        <v>0</v>
      </c>
      <c r="R232" s="88">
        <f t="shared" si="33"/>
        <v>0</v>
      </c>
      <c r="V232" s="77">
        <f t="shared" si="25"/>
        <v>3466.8885067552255</v>
      </c>
      <c r="W232" s="20">
        <f>'Приложение 1'!R235</f>
        <v>0</v>
      </c>
      <c r="X232" s="27">
        <f t="shared" si="26"/>
        <v>-3466.8885067552255</v>
      </c>
    </row>
    <row r="233" spans="1:24" ht="14.25" customHeight="1">
      <c r="A233" s="80">
        <v>190</v>
      </c>
      <c r="B233" s="89" t="s">
        <v>353</v>
      </c>
      <c r="C233" s="77">
        <f>'Приложение 1'!L236</f>
        <v>1603014.71</v>
      </c>
      <c r="D233" s="88">
        <v>0</v>
      </c>
      <c r="E233" s="88">
        <v>0</v>
      </c>
      <c r="F233" s="88">
        <v>0</v>
      </c>
      <c r="G233" s="77">
        <v>454.77</v>
      </c>
      <c r="H233" s="77">
        <f>C233</f>
        <v>1603014.71</v>
      </c>
      <c r="I233" s="77">
        <v>0</v>
      </c>
      <c r="J233" s="77">
        <v>0</v>
      </c>
      <c r="K233" s="77">
        <v>0</v>
      </c>
      <c r="L233" s="77">
        <v>0</v>
      </c>
      <c r="M233" s="77">
        <v>0</v>
      </c>
      <c r="N233" s="77">
        <v>0</v>
      </c>
      <c r="O233" s="88">
        <v>0</v>
      </c>
      <c r="P233" s="88">
        <v>0</v>
      </c>
      <c r="Q233" s="88">
        <v>0</v>
      </c>
      <c r="R233" s="88">
        <v>0</v>
      </c>
      <c r="V233" s="77">
        <f t="shared" si="25"/>
        <v>3524.8910658134882</v>
      </c>
      <c r="W233" s="20">
        <f>'Приложение 1'!R236</f>
        <v>3948</v>
      </c>
      <c r="X233" s="27">
        <f t="shared" si="26"/>
        <v>423.10893418651176</v>
      </c>
    </row>
    <row r="234" spans="1:24" ht="12.75" customHeight="1">
      <c r="A234" s="80">
        <v>191</v>
      </c>
      <c r="B234" s="89" t="s">
        <v>354</v>
      </c>
      <c r="C234" s="77">
        <f>'Приложение 1'!L237</f>
        <v>1915079.74</v>
      </c>
      <c r="D234" s="88">
        <v>0</v>
      </c>
      <c r="E234" s="88">
        <v>0</v>
      </c>
      <c r="F234" s="88">
        <v>0</v>
      </c>
      <c r="G234" s="77">
        <v>560</v>
      </c>
      <c r="H234" s="77">
        <f>C234</f>
        <v>1915079.74</v>
      </c>
      <c r="I234" s="77">
        <v>0</v>
      </c>
      <c r="J234" s="77">
        <v>0</v>
      </c>
      <c r="K234" s="77">
        <v>0</v>
      </c>
      <c r="L234" s="77">
        <v>0</v>
      </c>
      <c r="M234" s="77">
        <v>0</v>
      </c>
      <c r="N234" s="77">
        <v>0</v>
      </c>
      <c r="O234" s="88">
        <v>0</v>
      </c>
      <c r="P234" s="88">
        <v>0</v>
      </c>
      <c r="Q234" s="88">
        <v>0</v>
      </c>
      <c r="R234" s="88">
        <v>0</v>
      </c>
      <c r="V234" s="77">
        <f t="shared" si="25"/>
        <v>3419.7852499999999</v>
      </c>
      <c r="W234" s="20">
        <f>'Приложение 1'!R237</f>
        <v>3948</v>
      </c>
      <c r="X234" s="27">
        <f t="shared" si="26"/>
        <v>528.21475000000009</v>
      </c>
    </row>
    <row r="235" spans="1:24" ht="12.75" customHeight="1">
      <c r="A235" s="111" t="s">
        <v>409</v>
      </c>
      <c r="B235" s="112"/>
      <c r="C235" s="112"/>
      <c r="D235" s="112"/>
      <c r="E235" s="112"/>
      <c r="F235" s="112"/>
      <c r="G235" s="112"/>
      <c r="H235" s="112"/>
      <c r="I235" s="112"/>
      <c r="J235" s="112"/>
      <c r="K235" s="112"/>
      <c r="L235" s="112"/>
      <c r="M235" s="112"/>
      <c r="N235" s="112"/>
      <c r="O235" s="112"/>
      <c r="P235" s="112"/>
      <c r="Q235" s="112"/>
      <c r="R235" s="113"/>
      <c r="V235" s="77" t="e">
        <f t="shared" si="25"/>
        <v>#DIV/0!</v>
      </c>
      <c r="W235" s="20">
        <f>'Приложение 1'!R238</f>
        <v>0</v>
      </c>
      <c r="X235" s="27" t="e">
        <f t="shared" si="26"/>
        <v>#DIV/0!</v>
      </c>
    </row>
    <row r="236" spans="1:24" ht="18.75" customHeight="1">
      <c r="A236" s="114" t="s">
        <v>143</v>
      </c>
      <c r="B236" s="115"/>
      <c r="C236" s="77">
        <f>'Приложение 1'!L241</f>
        <v>1683965.16</v>
      </c>
      <c r="D236" s="88">
        <f>SUM(D237)</f>
        <v>0</v>
      </c>
      <c r="E236" s="88">
        <f t="shared" ref="E236:R236" si="34">SUM(E237)</f>
        <v>0</v>
      </c>
      <c r="F236" s="88">
        <f t="shared" si="34"/>
        <v>0</v>
      </c>
      <c r="G236" s="77">
        <f t="shared" si="34"/>
        <v>586</v>
      </c>
      <c r="H236" s="77">
        <f t="shared" si="34"/>
        <v>1683965.16</v>
      </c>
      <c r="I236" s="77">
        <f t="shared" si="34"/>
        <v>0</v>
      </c>
      <c r="J236" s="77">
        <f t="shared" si="34"/>
        <v>0</v>
      </c>
      <c r="K236" s="77">
        <f t="shared" si="34"/>
        <v>0</v>
      </c>
      <c r="L236" s="77">
        <f t="shared" si="34"/>
        <v>0</v>
      </c>
      <c r="M236" s="77">
        <f t="shared" si="34"/>
        <v>0</v>
      </c>
      <c r="N236" s="88">
        <f t="shared" si="34"/>
        <v>0</v>
      </c>
      <c r="O236" s="88">
        <f t="shared" si="34"/>
        <v>0</v>
      </c>
      <c r="P236" s="88">
        <f t="shared" si="34"/>
        <v>0</v>
      </c>
      <c r="Q236" s="88">
        <f t="shared" si="34"/>
        <v>0</v>
      </c>
      <c r="R236" s="88">
        <f t="shared" si="34"/>
        <v>0</v>
      </c>
      <c r="V236" s="77">
        <f t="shared" si="25"/>
        <v>2873.6606825938566</v>
      </c>
      <c r="W236" s="20">
        <f>'Приложение 1'!R239</f>
        <v>0</v>
      </c>
      <c r="X236" s="27">
        <f t="shared" si="26"/>
        <v>-2873.6606825938566</v>
      </c>
    </row>
    <row r="237" spans="1:24" ht="15" customHeight="1">
      <c r="A237" s="80">
        <v>192</v>
      </c>
      <c r="B237" s="89" t="s">
        <v>355</v>
      </c>
      <c r="C237" s="77">
        <f>'Приложение 1'!L240</f>
        <v>1683965.16</v>
      </c>
      <c r="D237" s="88">
        <v>0</v>
      </c>
      <c r="E237" s="88">
        <v>0</v>
      </c>
      <c r="F237" s="88">
        <v>0</v>
      </c>
      <c r="G237" s="77">
        <v>586</v>
      </c>
      <c r="H237" s="77">
        <f>C237</f>
        <v>1683965.16</v>
      </c>
      <c r="I237" s="77">
        <v>0</v>
      </c>
      <c r="J237" s="77">
        <v>0</v>
      </c>
      <c r="K237" s="77">
        <v>0</v>
      </c>
      <c r="L237" s="77">
        <v>0</v>
      </c>
      <c r="M237" s="77">
        <v>0</v>
      </c>
      <c r="N237" s="88">
        <v>0</v>
      </c>
      <c r="O237" s="88">
        <v>0</v>
      </c>
      <c r="P237" s="88">
        <v>0</v>
      </c>
      <c r="Q237" s="88">
        <v>0</v>
      </c>
      <c r="R237" s="88">
        <v>0</v>
      </c>
      <c r="V237" s="77">
        <f t="shared" si="25"/>
        <v>2873.6606825938566</v>
      </c>
      <c r="W237" s="20">
        <f>'Приложение 1'!R240</f>
        <v>3948</v>
      </c>
      <c r="X237" s="27">
        <f t="shared" si="26"/>
        <v>1074.3393174061434</v>
      </c>
    </row>
    <row r="238" spans="1:24" ht="14.25" customHeight="1">
      <c r="A238" s="111" t="s">
        <v>31</v>
      </c>
      <c r="B238" s="112"/>
      <c r="C238" s="112"/>
      <c r="D238" s="112"/>
      <c r="E238" s="112"/>
      <c r="F238" s="112"/>
      <c r="G238" s="112"/>
      <c r="H238" s="112"/>
      <c r="I238" s="112"/>
      <c r="J238" s="112"/>
      <c r="K238" s="112"/>
      <c r="L238" s="112"/>
      <c r="M238" s="112"/>
      <c r="N238" s="112"/>
      <c r="O238" s="112"/>
      <c r="P238" s="112"/>
      <c r="Q238" s="112"/>
      <c r="R238" s="113"/>
      <c r="V238" s="77" t="e">
        <f t="shared" si="25"/>
        <v>#DIV/0!</v>
      </c>
      <c r="W238" s="20">
        <f>'Приложение 1'!R241</f>
        <v>0</v>
      </c>
      <c r="X238" s="27" t="e">
        <f t="shared" si="26"/>
        <v>#DIV/0!</v>
      </c>
    </row>
    <row r="239" spans="1:24" ht="19.5" customHeight="1">
      <c r="A239" s="114" t="s">
        <v>477</v>
      </c>
      <c r="B239" s="115"/>
      <c r="C239" s="77">
        <f>'Приложение 1'!L245</f>
        <v>4404435.49</v>
      </c>
      <c r="D239" s="88">
        <f>SUM(D240:D241)</f>
        <v>0</v>
      </c>
      <c r="E239" s="88">
        <f t="shared" ref="E239:R239" si="35">SUM(E240:E241)</f>
        <v>0</v>
      </c>
      <c r="F239" s="77">
        <f t="shared" si="35"/>
        <v>0</v>
      </c>
      <c r="G239" s="77">
        <f t="shared" si="35"/>
        <v>1333.46</v>
      </c>
      <c r="H239" s="77">
        <f>SUM(H240:H241)</f>
        <v>4404435.49</v>
      </c>
      <c r="I239" s="77">
        <f t="shared" si="35"/>
        <v>0</v>
      </c>
      <c r="J239" s="77">
        <f t="shared" si="35"/>
        <v>0</v>
      </c>
      <c r="K239" s="77">
        <f t="shared" si="35"/>
        <v>0</v>
      </c>
      <c r="L239" s="77">
        <f t="shared" si="35"/>
        <v>0</v>
      </c>
      <c r="M239" s="88">
        <f t="shared" si="35"/>
        <v>0</v>
      </c>
      <c r="N239" s="88">
        <f t="shared" si="35"/>
        <v>0</v>
      </c>
      <c r="O239" s="88">
        <f t="shared" si="35"/>
        <v>0</v>
      </c>
      <c r="P239" s="88">
        <f t="shared" si="35"/>
        <v>0</v>
      </c>
      <c r="Q239" s="88">
        <f t="shared" si="35"/>
        <v>0</v>
      </c>
      <c r="R239" s="88">
        <f t="shared" si="35"/>
        <v>0</v>
      </c>
      <c r="V239" s="77">
        <f t="shared" si="25"/>
        <v>3303.0128312810284</v>
      </c>
      <c r="W239" s="20">
        <f>'Приложение 1'!R242</f>
        <v>0</v>
      </c>
      <c r="X239" s="27">
        <f t="shared" si="26"/>
        <v>-3303.0128312810284</v>
      </c>
    </row>
    <row r="240" spans="1:24" ht="19.5" customHeight="1">
      <c r="A240" s="80">
        <v>193</v>
      </c>
      <c r="B240" s="89" t="s">
        <v>356</v>
      </c>
      <c r="C240" s="77">
        <f>'Приложение 1'!L243</f>
        <v>3023968.98</v>
      </c>
      <c r="D240" s="88">
        <v>0</v>
      </c>
      <c r="E240" s="88">
        <v>0</v>
      </c>
      <c r="F240" s="77">
        <v>0</v>
      </c>
      <c r="G240" s="77">
        <v>885.76</v>
      </c>
      <c r="H240" s="77">
        <f>C240</f>
        <v>3023968.98</v>
      </c>
      <c r="I240" s="77">
        <v>0</v>
      </c>
      <c r="J240" s="77">
        <v>0</v>
      </c>
      <c r="K240" s="77">
        <v>0</v>
      </c>
      <c r="L240" s="77">
        <v>0</v>
      </c>
      <c r="M240" s="88">
        <v>0</v>
      </c>
      <c r="N240" s="88">
        <v>0</v>
      </c>
      <c r="O240" s="88">
        <v>0</v>
      </c>
      <c r="P240" s="88">
        <v>0</v>
      </c>
      <c r="Q240" s="88">
        <v>0</v>
      </c>
      <c r="R240" s="88">
        <v>0</v>
      </c>
      <c r="V240" s="77">
        <f t="shared" si="25"/>
        <v>3413.982320267341</v>
      </c>
      <c r="W240" s="20">
        <f>'Приложение 1'!R243</f>
        <v>3948</v>
      </c>
      <c r="X240" s="27">
        <f t="shared" si="26"/>
        <v>534.01767973265896</v>
      </c>
    </row>
    <row r="241" spans="1:24" ht="13.5" customHeight="1">
      <c r="A241" s="80">
        <v>194</v>
      </c>
      <c r="B241" s="89" t="s">
        <v>357</v>
      </c>
      <c r="C241" s="77">
        <f>'Приложение 1'!L244</f>
        <v>1380466.51</v>
      </c>
      <c r="D241" s="88">
        <v>0</v>
      </c>
      <c r="E241" s="88">
        <v>0</v>
      </c>
      <c r="F241" s="77">
        <v>0</v>
      </c>
      <c r="G241" s="77">
        <v>447.7</v>
      </c>
      <c r="H241" s="77">
        <f>C241</f>
        <v>1380466.51</v>
      </c>
      <c r="I241" s="77">
        <v>0</v>
      </c>
      <c r="J241" s="77">
        <v>0</v>
      </c>
      <c r="K241" s="77">
        <v>0</v>
      </c>
      <c r="L241" s="77">
        <v>0</v>
      </c>
      <c r="M241" s="88">
        <v>0</v>
      </c>
      <c r="N241" s="88">
        <v>0</v>
      </c>
      <c r="O241" s="88">
        <v>0</v>
      </c>
      <c r="P241" s="88">
        <v>0</v>
      </c>
      <c r="Q241" s="88">
        <v>0</v>
      </c>
      <c r="R241" s="88">
        <v>0</v>
      </c>
      <c r="V241" s="77">
        <f t="shared" si="25"/>
        <v>3083.4632789814609</v>
      </c>
      <c r="W241" s="20">
        <f>'Приложение 1'!R244</f>
        <v>3948</v>
      </c>
      <c r="X241" s="27">
        <f t="shared" si="26"/>
        <v>864.53672101853908</v>
      </c>
    </row>
    <row r="242" spans="1:24" ht="14.25" customHeight="1">
      <c r="A242" s="111" t="s">
        <v>410</v>
      </c>
      <c r="B242" s="112"/>
      <c r="C242" s="112"/>
      <c r="D242" s="112"/>
      <c r="E242" s="112"/>
      <c r="F242" s="112"/>
      <c r="G242" s="112"/>
      <c r="H242" s="112"/>
      <c r="I242" s="112"/>
      <c r="J242" s="112"/>
      <c r="K242" s="112"/>
      <c r="L242" s="112"/>
      <c r="M242" s="112"/>
      <c r="N242" s="112"/>
      <c r="O242" s="112"/>
      <c r="P242" s="112"/>
      <c r="Q242" s="112"/>
      <c r="R242" s="113"/>
      <c r="V242" s="77" t="e">
        <f t="shared" si="25"/>
        <v>#DIV/0!</v>
      </c>
      <c r="W242" s="20">
        <f>'Приложение 1'!R245</f>
        <v>0</v>
      </c>
      <c r="X242" s="27" t="e">
        <f t="shared" si="26"/>
        <v>#DIV/0!</v>
      </c>
    </row>
    <row r="243" spans="1:24" ht="32.25" customHeight="1">
      <c r="A243" s="114" t="s">
        <v>144</v>
      </c>
      <c r="B243" s="115"/>
      <c r="C243" s="77">
        <f>'Приложение 1'!L249</f>
        <v>3366975.79</v>
      </c>
      <c r="D243" s="88">
        <f>SUM(D244:D245)</f>
        <v>0</v>
      </c>
      <c r="E243" s="88">
        <f t="shared" ref="E243:R243" si="36">SUM(E244:E245)</f>
        <v>0</v>
      </c>
      <c r="F243" s="88">
        <f t="shared" si="36"/>
        <v>0</v>
      </c>
      <c r="G243" s="77">
        <f t="shared" si="36"/>
        <v>1023.44</v>
      </c>
      <c r="H243" s="77">
        <f t="shared" si="36"/>
        <v>3366975.79</v>
      </c>
      <c r="I243" s="77">
        <f t="shared" si="36"/>
        <v>0</v>
      </c>
      <c r="J243" s="77">
        <f t="shared" si="36"/>
        <v>0</v>
      </c>
      <c r="K243" s="77">
        <f t="shared" si="36"/>
        <v>0</v>
      </c>
      <c r="L243" s="77">
        <f t="shared" si="36"/>
        <v>0</v>
      </c>
      <c r="M243" s="88">
        <f t="shared" si="36"/>
        <v>0</v>
      </c>
      <c r="N243" s="88">
        <f t="shared" si="36"/>
        <v>0</v>
      </c>
      <c r="O243" s="88">
        <f t="shared" si="36"/>
        <v>0</v>
      </c>
      <c r="P243" s="88">
        <f t="shared" si="36"/>
        <v>0</v>
      </c>
      <c r="Q243" s="88">
        <f t="shared" si="36"/>
        <v>0</v>
      </c>
      <c r="R243" s="88">
        <f t="shared" si="36"/>
        <v>0</v>
      </c>
      <c r="V243" s="77">
        <f t="shared" si="25"/>
        <v>3289.8614378957241</v>
      </c>
      <c r="W243" s="20">
        <f>'Приложение 1'!R246</f>
        <v>0</v>
      </c>
      <c r="X243" s="27">
        <f t="shared" si="26"/>
        <v>-3289.8614378957241</v>
      </c>
    </row>
    <row r="244" spans="1:24" ht="12.75" customHeight="1">
      <c r="A244" s="80">
        <v>195</v>
      </c>
      <c r="B244" s="89" t="s">
        <v>369</v>
      </c>
      <c r="C244" s="77">
        <f>'Приложение 1'!L247</f>
        <v>2139590.91</v>
      </c>
      <c r="D244" s="88">
        <v>0</v>
      </c>
      <c r="E244" s="88">
        <v>0</v>
      </c>
      <c r="F244" s="88">
        <v>0</v>
      </c>
      <c r="G244" s="77">
        <v>616</v>
      </c>
      <c r="H244" s="77">
        <f>C244</f>
        <v>2139590.91</v>
      </c>
      <c r="I244" s="77">
        <v>0</v>
      </c>
      <c r="J244" s="77">
        <v>0</v>
      </c>
      <c r="K244" s="77">
        <v>0</v>
      </c>
      <c r="L244" s="77">
        <v>0</v>
      </c>
      <c r="M244" s="88">
        <v>0</v>
      </c>
      <c r="N244" s="88">
        <v>0</v>
      </c>
      <c r="O244" s="88">
        <v>0</v>
      </c>
      <c r="P244" s="88">
        <v>0</v>
      </c>
      <c r="Q244" s="88">
        <v>0</v>
      </c>
      <c r="R244" s="88">
        <v>0</v>
      </c>
      <c r="V244" s="77">
        <f t="shared" si="25"/>
        <v>3473.3618668831173</v>
      </c>
      <c r="W244" s="20">
        <f>'Приложение 1'!R247</f>
        <v>3948</v>
      </c>
      <c r="X244" s="27">
        <f t="shared" si="26"/>
        <v>474.63813311688273</v>
      </c>
    </row>
    <row r="245" spans="1:24" ht="12.75" customHeight="1">
      <c r="A245" s="80">
        <v>196</v>
      </c>
      <c r="B245" s="89" t="s">
        <v>431</v>
      </c>
      <c r="C245" s="77">
        <f>'Приложение 1'!L248</f>
        <v>1227384.8799999999</v>
      </c>
      <c r="D245" s="88">
        <v>0</v>
      </c>
      <c r="E245" s="88">
        <v>0</v>
      </c>
      <c r="F245" s="88">
        <v>0</v>
      </c>
      <c r="G245" s="77">
        <v>407.44</v>
      </c>
      <c r="H245" s="77">
        <f>C245</f>
        <v>1227384.8799999999</v>
      </c>
      <c r="I245" s="77">
        <v>0</v>
      </c>
      <c r="J245" s="77">
        <v>0</v>
      </c>
      <c r="K245" s="77">
        <v>0</v>
      </c>
      <c r="L245" s="77">
        <v>0</v>
      </c>
      <c r="M245" s="88">
        <v>0</v>
      </c>
      <c r="N245" s="88">
        <v>0</v>
      </c>
      <c r="O245" s="88">
        <v>0</v>
      </c>
      <c r="P245" s="88">
        <v>0</v>
      </c>
      <c r="Q245" s="88">
        <v>0</v>
      </c>
      <c r="R245" s="88">
        <v>0</v>
      </c>
      <c r="V245" s="77">
        <f t="shared" si="25"/>
        <v>3012.4309837031215</v>
      </c>
      <c r="W245" s="20">
        <f>'Приложение 1'!R248</f>
        <v>3948</v>
      </c>
      <c r="X245" s="27">
        <f t="shared" si="26"/>
        <v>935.56901629687854</v>
      </c>
    </row>
    <row r="246" spans="1:24" ht="13.5" customHeight="1">
      <c r="A246" s="111" t="s">
        <v>411</v>
      </c>
      <c r="B246" s="112"/>
      <c r="C246" s="112"/>
      <c r="D246" s="112"/>
      <c r="E246" s="112"/>
      <c r="F246" s="112"/>
      <c r="G246" s="112"/>
      <c r="H246" s="112"/>
      <c r="I246" s="112"/>
      <c r="J246" s="112"/>
      <c r="K246" s="112"/>
      <c r="L246" s="112"/>
      <c r="M246" s="112"/>
      <c r="N246" s="112"/>
      <c r="O246" s="112"/>
      <c r="P246" s="112"/>
      <c r="Q246" s="112"/>
      <c r="R246" s="113"/>
      <c r="V246" s="77" t="e">
        <f t="shared" si="25"/>
        <v>#DIV/0!</v>
      </c>
      <c r="W246" s="20">
        <f>'Приложение 1'!R249</f>
        <v>0</v>
      </c>
      <c r="X246" s="27" t="e">
        <f t="shared" si="26"/>
        <v>#DIV/0!</v>
      </c>
    </row>
    <row r="247" spans="1:24" ht="33.75" customHeight="1">
      <c r="A247" s="114" t="s">
        <v>145</v>
      </c>
      <c r="B247" s="115"/>
      <c r="C247" s="77">
        <f>'Приложение 1'!L252</f>
        <v>1949721.92</v>
      </c>
      <c r="D247" s="88">
        <f>SUM(D248)</f>
        <v>0</v>
      </c>
      <c r="E247" s="88">
        <f t="shared" ref="E247:R247" si="37">SUM(E248)</f>
        <v>0</v>
      </c>
      <c r="F247" s="88">
        <f t="shared" si="37"/>
        <v>0</v>
      </c>
      <c r="G247" s="77">
        <f t="shared" si="37"/>
        <v>608.29999999999995</v>
      </c>
      <c r="H247" s="77">
        <f t="shared" si="37"/>
        <v>1949721.92</v>
      </c>
      <c r="I247" s="77">
        <f t="shared" si="37"/>
        <v>0</v>
      </c>
      <c r="J247" s="77">
        <f t="shared" si="37"/>
        <v>0</v>
      </c>
      <c r="K247" s="77">
        <f t="shared" si="37"/>
        <v>0</v>
      </c>
      <c r="L247" s="77">
        <f t="shared" si="37"/>
        <v>0</v>
      </c>
      <c r="M247" s="88">
        <f t="shared" si="37"/>
        <v>0</v>
      </c>
      <c r="N247" s="88">
        <f t="shared" si="37"/>
        <v>0</v>
      </c>
      <c r="O247" s="88">
        <f t="shared" si="37"/>
        <v>0</v>
      </c>
      <c r="P247" s="88">
        <f t="shared" si="37"/>
        <v>0</v>
      </c>
      <c r="Q247" s="88">
        <f t="shared" si="37"/>
        <v>0</v>
      </c>
      <c r="R247" s="88">
        <f t="shared" si="37"/>
        <v>0</v>
      </c>
      <c r="V247" s="77">
        <f t="shared" si="25"/>
        <v>3205.1979615321388</v>
      </c>
      <c r="W247" s="20">
        <f>'Приложение 1'!R250</f>
        <v>0</v>
      </c>
      <c r="X247" s="27">
        <f t="shared" si="26"/>
        <v>-3205.1979615321388</v>
      </c>
    </row>
    <row r="248" spans="1:24" ht="15" customHeight="1">
      <c r="A248" s="80">
        <v>197</v>
      </c>
      <c r="B248" s="89" t="s">
        <v>358</v>
      </c>
      <c r="C248" s="77">
        <f>'Приложение 1'!L251</f>
        <v>1949721.92</v>
      </c>
      <c r="D248" s="88">
        <v>0</v>
      </c>
      <c r="E248" s="88">
        <v>0</v>
      </c>
      <c r="F248" s="88">
        <v>0</v>
      </c>
      <c r="G248" s="77">
        <v>608.29999999999995</v>
      </c>
      <c r="H248" s="77">
        <f>C248</f>
        <v>1949721.92</v>
      </c>
      <c r="I248" s="77">
        <v>0</v>
      </c>
      <c r="J248" s="77">
        <v>0</v>
      </c>
      <c r="K248" s="77">
        <v>0</v>
      </c>
      <c r="L248" s="77">
        <v>0</v>
      </c>
      <c r="M248" s="88">
        <v>0</v>
      </c>
      <c r="N248" s="88">
        <v>0</v>
      </c>
      <c r="O248" s="88">
        <v>0</v>
      </c>
      <c r="P248" s="88">
        <v>0</v>
      </c>
      <c r="Q248" s="88">
        <v>0</v>
      </c>
      <c r="R248" s="88">
        <v>0</v>
      </c>
      <c r="V248" s="77">
        <f t="shared" si="25"/>
        <v>3205.1979615321388</v>
      </c>
      <c r="W248" s="20">
        <f>'Приложение 1'!R251</f>
        <v>3948</v>
      </c>
      <c r="X248" s="27">
        <f t="shared" si="26"/>
        <v>742.80203846786117</v>
      </c>
    </row>
    <row r="249" spans="1:24" ht="13.5" customHeight="1">
      <c r="A249" s="111" t="s">
        <v>480</v>
      </c>
      <c r="B249" s="112"/>
      <c r="C249" s="112"/>
      <c r="D249" s="112"/>
      <c r="E249" s="112"/>
      <c r="F249" s="112"/>
      <c r="G249" s="112"/>
      <c r="H249" s="112"/>
      <c r="I249" s="112"/>
      <c r="J249" s="112"/>
      <c r="K249" s="112"/>
      <c r="L249" s="112"/>
      <c r="M249" s="112"/>
      <c r="N249" s="112"/>
      <c r="O249" s="112"/>
      <c r="P249" s="112"/>
      <c r="Q249" s="112"/>
      <c r="R249" s="113"/>
      <c r="V249" s="77" t="e">
        <f t="shared" si="25"/>
        <v>#DIV/0!</v>
      </c>
      <c r="W249" s="20">
        <f>'Приложение 1'!R252</f>
        <v>0</v>
      </c>
      <c r="X249" s="27" t="e">
        <f t="shared" si="26"/>
        <v>#DIV/0!</v>
      </c>
    </row>
    <row r="250" spans="1:24" ht="20.25" customHeight="1">
      <c r="A250" s="114" t="s">
        <v>471</v>
      </c>
      <c r="B250" s="115"/>
      <c r="C250" s="77">
        <f>'Приложение 1'!L256</f>
        <v>4016070.2</v>
      </c>
      <c r="D250" s="88">
        <f>SUM(D251:D252)</f>
        <v>0</v>
      </c>
      <c r="E250" s="88">
        <f t="shared" ref="E250:R250" si="38">SUM(E251:E252)</f>
        <v>0</v>
      </c>
      <c r="F250" s="77">
        <f t="shared" si="38"/>
        <v>0</v>
      </c>
      <c r="G250" s="77">
        <f t="shared" si="38"/>
        <v>1206.75</v>
      </c>
      <c r="H250" s="77">
        <f t="shared" si="38"/>
        <v>4016070.2</v>
      </c>
      <c r="I250" s="77">
        <f t="shared" si="38"/>
        <v>0</v>
      </c>
      <c r="J250" s="77">
        <f t="shared" si="38"/>
        <v>0</v>
      </c>
      <c r="K250" s="77">
        <f t="shared" si="38"/>
        <v>0</v>
      </c>
      <c r="L250" s="77">
        <f t="shared" si="38"/>
        <v>0</v>
      </c>
      <c r="M250" s="88">
        <f t="shared" si="38"/>
        <v>0</v>
      </c>
      <c r="N250" s="88">
        <f t="shared" si="38"/>
        <v>0</v>
      </c>
      <c r="O250" s="88">
        <f t="shared" si="38"/>
        <v>0</v>
      </c>
      <c r="P250" s="88">
        <f t="shared" si="38"/>
        <v>0</v>
      </c>
      <c r="Q250" s="88">
        <f t="shared" si="38"/>
        <v>0</v>
      </c>
      <c r="R250" s="88">
        <f t="shared" si="38"/>
        <v>0</v>
      </c>
      <c r="V250" s="77">
        <f t="shared" si="25"/>
        <v>3328.0051377667291</v>
      </c>
      <c r="W250" s="20">
        <f>'Приложение 1'!R253</f>
        <v>0</v>
      </c>
      <c r="X250" s="27">
        <f t="shared" si="26"/>
        <v>-3328.0051377667291</v>
      </c>
    </row>
    <row r="251" spans="1:24" ht="15.75" customHeight="1">
      <c r="A251" s="80">
        <v>198</v>
      </c>
      <c r="B251" s="89" t="s">
        <v>359</v>
      </c>
      <c r="C251" s="77">
        <f>'Приложение 1'!L254</f>
        <v>1380461.57</v>
      </c>
      <c r="D251" s="88">
        <v>0</v>
      </c>
      <c r="E251" s="88">
        <v>0</v>
      </c>
      <c r="F251" s="77">
        <v>0</v>
      </c>
      <c r="G251" s="77">
        <v>476.8</v>
      </c>
      <c r="H251" s="77">
        <f>C251</f>
        <v>1380461.57</v>
      </c>
      <c r="I251" s="77">
        <v>0</v>
      </c>
      <c r="J251" s="77">
        <v>0</v>
      </c>
      <c r="K251" s="77">
        <v>0</v>
      </c>
      <c r="L251" s="77">
        <v>0</v>
      </c>
      <c r="M251" s="88">
        <v>0</v>
      </c>
      <c r="N251" s="88">
        <v>0</v>
      </c>
      <c r="O251" s="88">
        <v>0</v>
      </c>
      <c r="P251" s="88">
        <v>0</v>
      </c>
      <c r="Q251" s="88">
        <v>0</v>
      </c>
      <c r="R251" s="88">
        <v>0</v>
      </c>
      <c r="V251" s="77">
        <f t="shared" si="25"/>
        <v>2895.2633598993289</v>
      </c>
      <c r="W251" s="20">
        <f>'Приложение 1'!R254</f>
        <v>3948</v>
      </c>
      <c r="X251" s="27">
        <f t="shared" si="26"/>
        <v>1052.7366401006711</v>
      </c>
    </row>
    <row r="252" spans="1:24" ht="15.75" customHeight="1">
      <c r="A252" s="80">
        <v>199</v>
      </c>
      <c r="B252" s="89" t="s">
        <v>420</v>
      </c>
      <c r="C252" s="77">
        <f>'Приложение 1'!L255</f>
        <v>2635608.63</v>
      </c>
      <c r="D252" s="88">
        <v>0</v>
      </c>
      <c r="E252" s="88">
        <v>0</v>
      </c>
      <c r="F252" s="77">
        <v>0</v>
      </c>
      <c r="G252" s="77">
        <v>729.95</v>
      </c>
      <c r="H252" s="77">
        <f>C252</f>
        <v>2635608.63</v>
      </c>
      <c r="I252" s="77">
        <v>0</v>
      </c>
      <c r="J252" s="77">
        <v>0</v>
      </c>
      <c r="K252" s="77">
        <v>0</v>
      </c>
      <c r="L252" s="77">
        <v>0</v>
      </c>
      <c r="M252" s="88">
        <v>0</v>
      </c>
      <c r="N252" s="88">
        <v>0</v>
      </c>
      <c r="O252" s="88">
        <v>0</v>
      </c>
      <c r="P252" s="88">
        <v>0</v>
      </c>
      <c r="Q252" s="88">
        <v>0</v>
      </c>
      <c r="R252" s="88">
        <v>0</v>
      </c>
      <c r="V252" s="77">
        <f t="shared" si="25"/>
        <v>3610.6700869922593</v>
      </c>
      <c r="W252" s="20">
        <f>'Приложение 1'!R255</f>
        <v>3948</v>
      </c>
      <c r="X252" s="27">
        <f t="shared" si="26"/>
        <v>337.32991300774074</v>
      </c>
    </row>
    <row r="253" spans="1:24" ht="14.25" customHeight="1">
      <c r="A253" s="111" t="s">
        <v>412</v>
      </c>
      <c r="B253" s="112"/>
      <c r="C253" s="112"/>
      <c r="D253" s="112"/>
      <c r="E253" s="112"/>
      <c r="F253" s="112"/>
      <c r="G253" s="112"/>
      <c r="H253" s="112"/>
      <c r="I253" s="112"/>
      <c r="J253" s="112"/>
      <c r="K253" s="112"/>
      <c r="L253" s="112"/>
      <c r="M253" s="112"/>
      <c r="N253" s="112"/>
      <c r="O253" s="112"/>
      <c r="P253" s="112"/>
      <c r="Q253" s="112"/>
      <c r="R253" s="113"/>
      <c r="V253" s="77" t="e">
        <f t="shared" si="25"/>
        <v>#DIV/0!</v>
      </c>
      <c r="W253" s="20">
        <f>'Приложение 1'!R256</f>
        <v>0</v>
      </c>
      <c r="X253" s="27" t="e">
        <f t="shared" si="26"/>
        <v>#DIV/0!</v>
      </c>
    </row>
    <row r="254" spans="1:24" ht="33" customHeight="1">
      <c r="A254" s="114" t="s">
        <v>146</v>
      </c>
      <c r="B254" s="115"/>
      <c r="C254" s="77">
        <f>'Приложение 1'!L263</f>
        <v>9033189.2100000009</v>
      </c>
      <c r="D254" s="88">
        <f>SUM(D255:D259)</f>
        <v>0</v>
      </c>
      <c r="E254" s="88">
        <f t="shared" ref="E254:R254" si="39">SUM(E255:E259)</f>
        <v>0</v>
      </c>
      <c r="F254" s="88">
        <f t="shared" si="39"/>
        <v>0</v>
      </c>
      <c r="G254" s="77">
        <f>SUM(G255:G259)</f>
        <v>3416.87</v>
      </c>
      <c r="H254" s="77">
        <f t="shared" si="39"/>
        <v>9033189.2100000009</v>
      </c>
      <c r="I254" s="77">
        <f t="shared" si="39"/>
        <v>0</v>
      </c>
      <c r="J254" s="77">
        <f t="shared" si="39"/>
        <v>0</v>
      </c>
      <c r="K254" s="77">
        <f t="shared" si="39"/>
        <v>0</v>
      </c>
      <c r="L254" s="88">
        <f t="shared" si="39"/>
        <v>0</v>
      </c>
      <c r="M254" s="88">
        <f t="shared" si="39"/>
        <v>0</v>
      </c>
      <c r="N254" s="88">
        <f t="shared" si="39"/>
        <v>0</v>
      </c>
      <c r="O254" s="88">
        <f t="shared" si="39"/>
        <v>0</v>
      </c>
      <c r="P254" s="88">
        <f t="shared" si="39"/>
        <v>0</v>
      </c>
      <c r="Q254" s="88">
        <f t="shared" si="39"/>
        <v>0</v>
      </c>
      <c r="R254" s="88">
        <f t="shared" si="39"/>
        <v>0</v>
      </c>
      <c r="V254" s="77">
        <f t="shared" si="25"/>
        <v>2643.7029240211073</v>
      </c>
      <c r="W254" s="20">
        <f>'Приложение 1'!R257</f>
        <v>0</v>
      </c>
      <c r="X254" s="27">
        <f t="shared" si="26"/>
        <v>-2643.7029240211073</v>
      </c>
    </row>
    <row r="255" spans="1:24" ht="14.25" customHeight="1">
      <c r="A255" s="80">
        <v>200</v>
      </c>
      <c r="B255" s="89" t="s">
        <v>422</v>
      </c>
      <c r="C255" s="77">
        <f>'Приложение 1'!L258</f>
        <v>2669600.77</v>
      </c>
      <c r="D255" s="88">
        <v>0</v>
      </c>
      <c r="E255" s="88">
        <v>0</v>
      </c>
      <c r="F255" s="88">
        <v>0</v>
      </c>
      <c r="G255" s="77">
        <v>872.5</v>
      </c>
      <c r="H255" s="77">
        <f>C255</f>
        <v>2669600.77</v>
      </c>
      <c r="I255" s="77">
        <v>0</v>
      </c>
      <c r="J255" s="77">
        <v>0</v>
      </c>
      <c r="K255" s="77">
        <v>0</v>
      </c>
      <c r="L255" s="88">
        <v>0</v>
      </c>
      <c r="M255" s="88">
        <v>0</v>
      </c>
      <c r="N255" s="88">
        <v>0</v>
      </c>
      <c r="O255" s="88">
        <v>0</v>
      </c>
      <c r="P255" s="88">
        <v>0</v>
      </c>
      <c r="Q255" s="88">
        <v>0</v>
      </c>
      <c r="R255" s="88">
        <v>0</v>
      </c>
      <c r="V255" s="77">
        <f t="shared" si="25"/>
        <v>3059.7143495702007</v>
      </c>
      <c r="W255" s="20">
        <f>'Приложение 1'!R258</f>
        <v>3948</v>
      </c>
      <c r="X255" s="27">
        <f t="shared" si="26"/>
        <v>888.28565042979926</v>
      </c>
    </row>
    <row r="256" spans="1:24" ht="14.25" customHeight="1">
      <c r="A256" s="80">
        <v>201</v>
      </c>
      <c r="B256" s="89" t="s">
        <v>360</v>
      </c>
      <c r="C256" s="77">
        <f>'Приложение 1'!L259</f>
        <v>1409680.82</v>
      </c>
      <c r="D256" s="88">
        <v>0</v>
      </c>
      <c r="E256" s="88">
        <v>0</v>
      </c>
      <c r="F256" s="88">
        <v>0</v>
      </c>
      <c r="G256" s="77">
        <v>465.44</v>
      </c>
      <c r="H256" s="77">
        <f>C256</f>
        <v>1409680.82</v>
      </c>
      <c r="I256" s="77">
        <v>0</v>
      </c>
      <c r="J256" s="77">
        <v>0</v>
      </c>
      <c r="K256" s="77">
        <v>0</v>
      </c>
      <c r="L256" s="88">
        <v>0</v>
      </c>
      <c r="M256" s="88">
        <v>0</v>
      </c>
      <c r="N256" s="88">
        <v>0</v>
      </c>
      <c r="O256" s="88">
        <v>0</v>
      </c>
      <c r="P256" s="88">
        <v>0</v>
      </c>
      <c r="Q256" s="88">
        <v>0</v>
      </c>
      <c r="R256" s="88">
        <v>0</v>
      </c>
      <c r="V256" s="77">
        <f t="shared" si="25"/>
        <v>3028.7057837744933</v>
      </c>
      <c r="W256" s="20">
        <f>'Приложение 1'!R259</f>
        <v>3948</v>
      </c>
      <c r="X256" s="27">
        <f t="shared" si="26"/>
        <v>919.29421622550672</v>
      </c>
    </row>
    <row r="257" spans="1:24" ht="12.75" customHeight="1">
      <c r="A257" s="80">
        <v>202</v>
      </c>
      <c r="B257" s="89" t="s">
        <v>370</v>
      </c>
      <c r="C257" s="77">
        <f>'Приложение 1'!L260</f>
        <v>1627015.48</v>
      </c>
      <c r="D257" s="88">
        <v>0</v>
      </c>
      <c r="E257" s="88">
        <v>0</v>
      </c>
      <c r="F257" s="88">
        <v>0</v>
      </c>
      <c r="G257" s="77">
        <v>515.34</v>
      </c>
      <c r="H257" s="77">
        <f>C257</f>
        <v>1627015.48</v>
      </c>
      <c r="I257" s="77">
        <v>0</v>
      </c>
      <c r="J257" s="77">
        <v>0</v>
      </c>
      <c r="K257" s="77">
        <v>0</v>
      </c>
      <c r="L257" s="88">
        <v>0</v>
      </c>
      <c r="M257" s="88">
        <v>0</v>
      </c>
      <c r="N257" s="88">
        <v>0</v>
      </c>
      <c r="O257" s="88">
        <v>0</v>
      </c>
      <c r="P257" s="88">
        <v>0</v>
      </c>
      <c r="Q257" s="88">
        <v>0</v>
      </c>
      <c r="R257" s="88">
        <v>0</v>
      </c>
      <c r="V257" s="77">
        <f t="shared" si="25"/>
        <v>3157.1690146311171</v>
      </c>
      <c r="W257" s="20">
        <f>'Приложение 1'!R260</f>
        <v>3948</v>
      </c>
      <c r="X257" s="27">
        <f t="shared" si="26"/>
        <v>790.83098536888292</v>
      </c>
    </row>
    <row r="258" spans="1:24" ht="13.5" customHeight="1">
      <c r="A258" s="80">
        <v>203</v>
      </c>
      <c r="B258" s="89" t="s">
        <v>421</v>
      </c>
      <c r="C258" s="77">
        <f>'Приложение 1'!L261</f>
        <v>2051863.91</v>
      </c>
      <c r="D258" s="88">
        <v>0</v>
      </c>
      <c r="E258" s="88">
        <v>0</v>
      </c>
      <c r="F258" s="88">
        <v>0</v>
      </c>
      <c r="G258" s="77">
        <v>1083.3</v>
      </c>
      <c r="H258" s="77">
        <f>C258</f>
        <v>2051863.91</v>
      </c>
      <c r="I258" s="77">
        <v>0</v>
      </c>
      <c r="J258" s="77">
        <v>0</v>
      </c>
      <c r="K258" s="77">
        <v>0</v>
      </c>
      <c r="L258" s="88">
        <v>0</v>
      </c>
      <c r="M258" s="88">
        <v>0</v>
      </c>
      <c r="N258" s="88">
        <v>0</v>
      </c>
      <c r="O258" s="88">
        <v>0</v>
      </c>
      <c r="P258" s="88">
        <v>0</v>
      </c>
      <c r="Q258" s="88">
        <v>0</v>
      </c>
      <c r="R258" s="88">
        <v>0</v>
      </c>
      <c r="V258" s="77">
        <f t="shared" si="25"/>
        <v>1894.0865042001292</v>
      </c>
      <c r="W258" s="20">
        <f>'Приложение 1'!R261</f>
        <v>4180</v>
      </c>
      <c r="X258" s="27">
        <f t="shared" si="26"/>
        <v>2285.9134957998708</v>
      </c>
    </row>
    <row r="259" spans="1:24" ht="18" customHeight="1">
      <c r="A259" s="80">
        <v>204</v>
      </c>
      <c r="B259" s="89" t="s">
        <v>371</v>
      </c>
      <c r="C259" s="77">
        <f>'Приложение 1'!L262</f>
        <v>1275028.23</v>
      </c>
      <c r="D259" s="88">
        <v>0</v>
      </c>
      <c r="E259" s="88">
        <v>0</v>
      </c>
      <c r="F259" s="88">
        <v>0</v>
      </c>
      <c r="G259" s="77">
        <v>480.29</v>
      </c>
      <c r="H259" s="77">
        <f>C259</f>
        <v>1275028.23</v>
      </c>
      <c r="I259" s="77">
        <v>0</v>
      </c>
      <c r="J259" s="77">
        <v>0</v>
      </c>
      <c r="K259" s="77">
        <v>0</v>
      </c>
      <c r="L259" s="88">
        <v>0</v>
      </c>
      <c r="M259" s="88">
        <v>0</v>
      </c>
      <c r="N259" s="88">
        <v>0</v>
      </c>
      <c r="O259" s="88">
        <v>0</v>
      </c>
      <c r="P259" s="88">
        <v>0</v>
      </c>
      <c r="Q259" s="88">
        <v>0</v>
      </c>
      <c r="R259" s="88">
        <v>0</v>
      </c>
      <c r="V259" s="77">
        <f t="shared" si="25"/>
        <v>2654.704928272502</v>
      </c>
      <c r="W259" s="20">
        <f>'Приложение 1'!R262</f>
        <v>3948</v>
      </c>
      <c r="X259" s="27">
        <f t="shared" si="26"/>
        <v>1293.295071727498</v>
      </c>
    </row>
    <row r="260" spans="1:24" ht="12.75" customHeight="1">
      <c r="A260" s="111" t="s">
        <v>455</v>
      </c>
      <c r="B260" s="112"/>
      <c r="C260" s="112"/>
      <c r="D260" s="112"/>
      <c r="E260" s="112"/>
      <c r="F260" s="112"/>
      <c r="G260" s="112"/>
      <c r="H260" s="112"/>
      <c r="I260" s="112"/>
      <c r="J260" s="112"/>
      <c r="K260" s="112"/>
      <c r="L260" s="112"/>
      <c r="M260" s="112"/>
      <c r="N260" s="112"/>
      <c r="O260" s="112"/>
      <c r="P260" s="112"/>
      <c r="Q260" s="112"/>
      <c r="R260" s="113"/>
      <c r="V260" s="77" t="e">
        <f t="shared" si="25"/>
        <v>#DIV/0!</v>
      </c>
      <c r="W260" s="20">
        <f>'Приложение 1'!R263</f>
        <v>0</v>
      </c>
      <c r="X260" s="27" t="e">
        <f t="shared" si="26"/>
        <v>#DIV/0!</v>
      </c>
    </row>
    <row r="261" spans="1:24" ht="32.25" customHeight="1">
      <c r="A261" s="114" t="s">
        <v>147</v>
      </c>
      <c r="B261" s="115"/>
      <c r="C261" s="77">
        <f>'Приложение 1'!L266</f>
        <v>1825241.29</v>
      </c>
      <c r="D261" s="88">
        <f>SUM(D262)</f>
        <v>0</v>
      </c>
      <c r="E261" s="88">
        <f t="shared" ref="E261:R261" si="40">SUM(E262)</f>
        <v>0</v>
      </c>
      <c r="F261" s="88">
        <f t="shared" si="40"/>
        <v>0</v>
      </c>
      <c r="G261" s="77">
        <f t="shared" si="40"/>
        <v>471</v>
      </c>
      <c r="H261" s="77">
        <f t="shared" si="40"/>
        <v>1825241.29</v>
      </c>
      <c r="I261" s="77">
        <f t="shared" si="40"/>
        <v>0</v>
      </c>
      <c r="J261" s="77">
        <f t="shared" si="40"/>
        <v>0</v>
      </c>
      <c r="K261" s="88">
        <f t="shared" si="40"/>
        <v>0</v>
      </c>
      <c r="L261" s="88">
        <f t="shared" si="40"/>
        <v>0</v>
      </c>
      <c r="M261" s="88">
        <f t="shared" si="40"/>
        <v>0</v>
      </c>
      <c r="N261" s="88">
        <f t="shared" si="40"/>
        <v>0</v>
      </c>
      <c r="O261" s="88">
        <f t="shared" si="40"/>
        <v>0</v>
      </c>
      <c r="P261" s="88">
        <f t="shared" si="40"/>
        <v>0</v>
      </c>
      <c r="Q261" s="88">
        <f t="shared" si="40"/>
        <v>0</v>
      </c>
      <c r="R261" s="88">
        <f t="shared" si="40"/>
        <v>0</v>
      </c>
      <c r="V261" s="77">
        <f t="shared" si="25"/>
        <v>3875.2469002123144</v>
      </c>
      <c r="W261" s="20">
        <f>'Приложение 1'!R264</f>
        <v>0</v>
      </c>
      <c r="X261" s="27">
        <f t="shared" si="26"/>
        <v>-3875.2469002123144</v>
      </c>
    </row>
    <row r="262" spans="1:24" ht="16.5" customHeight="1">
      <c r="A262" s="80">
        <v>205</v>
      </c>
      <c r="B262" s="89" t="s">
        <v>372</v>
      </c>
      <c r="C262" s="77">
        <f>'Приложение 1'!L265</f>
        <v>1825241.29</v>
      </c>
      <c r="D262" s="88">
        <v>0</v>
      </c>
      <c r="E262" s="88">
        <v>0</v>
      </c>
      <c r="F262" s="88">
        <v>0</v>
      </c>
      <c r="G262" s="77">
        <v>471</v>
      </c>
      <c r="H262" s="77">
        <f>C262</f>
        <v>1825241.29</v>
      </c>
      <c r="I262" s="77">
        <v>0</v>
      </c>
      <c r="J262" s="77">
        <v>0</v>
      </c>
      <c r="K262" s="88">
        <v>0</v>
      </c>
      <c r="L262" s="88">
        <v>0</v>
      </c>
      <c r="M262" s="88">
        <v>0</v>
      </c>
      <c r="N262" s="88">
        <v>0</v>
      </c>
      <c r="O262" s="88">
        <v>0</v>
      </c>
      <c r="P262" s="88">
        <v>0</v>
      </c>
      <c r="Q262" s="88">
        <v>0</v>
      </c>
      <c r="R262" s="88">
        <v>0</v>
      </c>
      <c r="V262" s="77">
        <f t="shared" si="25"/>
        <v>3875.2469002123144</v>
      </c>
      <c r="W262" s="20">
        <f>'Приложение 1'!R265</f>
        <v>3948</v>
      </c>
      <c r="X262" s="27">
        <f t="shared" si="26"/>
        <v>72.753099787685642</v>
      </c>
    </row>
    <row r="263" spans="1:24" ht="12.75" customHeight="1">
      <c r="A263" s="111" t="s">
        <v>456</v>
      </c>
      <c r="B263" s="112"/>
      <c r="C263" s="112"/>
      <c r="D263" s="112"/>
      <c r="E263" s="112"/>
      <c r="F263" s="112"/>
      <c r="G263" s="112"/>
      <c r="H263" s="112"/>
      <c r="I263" s="112"/>
      <c r="J263" s="112"/>
      <c r="K263" s="112"/>
      <c r="L263" s="112"/>
      <c r="M263" s="112"/>
      <c r="N263" s="112"/>
      <c r="O263" s="112"/>
      <c r="P263" s="112"/>
      <c r="Q263" s="112"/>
      <c r="R263" s="113"/>
      <c r="V263" s="77" t="e">
        <f t="shared" si="25"/>
        <v>#DIV/0!</v>
      </c>
      <c r="W263" s="20">
        <f>'Приложение 1'!R266</f>
        <v>0</v>
      </c>
      <c r="X263" s="27" t="e">
        <f t="shared" si="26"/>
        <v>#DIV/0!</v>
      </c>
    </row>
    <row r="264" spans="1:24" ht="31.5" customHeight="1">
      <c r="A264" s="114" t="s">
        <v>148</v>
      </c>
      <c r="B264" s="115"/>
      <c r="C264" s="77">
        <f>'Приложение 1'!L272</f>
        <v>5171455.38</v>
      </c>
      <c r="D264" s="77">
        <f>SUM(D265:D268)</f>
        <v>1278596.8500000001</v>
      </c>
      <c r="E264" s="77">
        <f t="shared" ref="E264:R264" si="41">SUM(E265:E268)</f>
        <v>0</v>
      </c>
      <c r="F264" s="77">
        <f t="shared" si="41"/>
        <v>0</v>
      </c>
      <c r="G264" s="77">
        <f>SUM(G265:G268)</f>
        <v>1211.4000000000001</v>
      </c>
      <c r="H264" s="77">
        <f>SUM(H265:H268)</f>
        <v>3892858.5300000003</v>
      </c>
      <c r="I264" s="77">
        <f t="shared" si="41"/>
        <v>0</v>
      </c>
      <c r="J264" s="77">
        <f t="shared" si="41"/>
        <v>0</v>
      </c>
      <c r="K264" s="77">
        <f t="shared" si="41"/>
        <v>0</v>
      </c>
      <c r="L264" s="77">
        <f t="shared" si="41"/>
        <v>0</v>
      </c>
      <c r="M264" s="77">
        <f t="shared" si="41"/>
        <v>0</v>
      </c>
      <c r="N264" s="77">
        <f t="shared" si="41"/>
        <v>0</v>
      </c>
      <c r="O264" s="77">
        <f t="shared" si="41"/>
        <v>0</v>
      </c>
      <c r="P264" s="77">
        <f t="shared" si="41"/>
        <v>0</v>
      </c>
      <c r="Q264" s="77">
        <f t="shared" si="41"/>
        <v>0</v>
      </c>
      <c r="R264" s="77">
        <f t="shared" si="41"/>
        <v>0</v>
      </c>
      <c r="V264" s="77">
        <f t="shared" si="25"/>
        <v>3213.5203318474491</v>
      </c>
      <c r="W264" s="20">
        <f>'Приложение 1'!R267</f>
        <v>0</v>
      </c>
      <c r="X264" s="27">
        <f t="shared" si="26"/>
        <v>-3213.5203318474491</v>
      </c>
    </row>
    <row r="265" spans="1:24" ht="15" customHeight="1">
      <c r="A265" s="80">
        <v>206</v>
      </c>
      <c r="B265" s="89" t="s">
        <v>373</v>
      </c>
      <c r="C265" s="77">
        <f>'Приложение 1'!L268</f>
        <v>1278596.8500000001</v>
      </c>
      <c r="D265" s="77">
        <f>C265</f>
        <v>1278596.8500000001</v>
      </c>
      <c r="E265" s="77">
        <v>0</v>
      </c>
      <c r="F265" s="77">
        <v>0</v>
      </c>
      <c r="G265" s="77">
        <v>0</v>
      </c>
      <c r="H265" s="77">
        <v>0</v>
      </c>
      <c r="I265" s="77">
        <v>0</v>
      </c>
      <c r="J265" s="77">
        <v>0</v>
      </c>
      <c r="K265" s="77">
        <v>0</v>
      </c>
      <c r="L265" s="77">
        <v>0</v>
      </c>
      <c r="M265" s="77">
        <v>0</v>
      </c>
      <c r="N265" s="77">
        <v>0</v>
      </c>
      <c r="O265" s="77">
        <v>0</v>
      </c>
      <c r="P265" s="77">
        <v>0</v>
      </c>
      <c r="Q265" s="77">
        <v>0</v>
      </c>
      <c r="R265" s="77">
        <v>0</v>
      </c>
      <c r="V265" s="77" t="e">
        <f t="shared" si="25"/>
        <v>#DIV/0!</v>
      </c>
      <c r="W265" s="20">
        <f>'Приложение 1'!R268</f>
        <v>3948</v>
      </c>
      <c r="X265" s="27" t="e">
        <f t="shared" si="26"/>
        <v>#DIV/0!</v>
      </c>
    </row>
    <row r="266" spans="1:24" ht="15" customHeight="1">
      <c r="A266" s="80">
        <v>207</v>
      </c>
      <c r="B266" s="89" t="s">
        <v>497</v>
      </c>
      <c r="C266" s="77">
        <f>'Приложение 1'!L269</f>
        <v>1467848.5</v>
      </c>
      <c r="D266" s="77">
        <v>0</v>
      </c>
      <c r="E266" s="77">
        <v>0</v>
      </c>
      <c r="F266" s="77">
        <v>0</v>
      </c>
      <c r="G266" s="77">
        <v>444</v>
      </c>
      <c r="H266" s="77">
        <f>C266</f>
        <v>1467848.5</v>
      </c>
      <c r="I266" s="77">
        <v>0</v>
      </c>
      <c r="J266" s="77">
        <v>0</v>
      </c>
      <c r="K266" s="77">
        <v>0</v>
      </c>
      <c r="L266" s="77">
        <v>0</v>
      </c>
      <c r="M266" s="77">
        <v>0</v>
      </c>
      <c r="N266" s="77">
        <v>0</v>
      </c>
      <c r="O266" s="77">
        <v>0</v>
      </c>
      <c r="P266" s="77">
        <v>0</v>
      </c>
      <c r="Q266" s="77">
        <v>0</v>
      </c>
      <c r="R266" s="77">
        <v>0</v>
      </c>
      <c r="V266" s="77">
        <f t="shared" si="25"/>
        <v>3305.9650900900901</v>
      </c>
      <c r="W266" s="20">
        <f>'Приложение 1'!R269</f>
        <v>4503.95</v>
      </c>
      <c r="X266" s="27">
        <f t="shared" si="26"/>
        <v>1197.9849099099097</v>
      </c>
    </row>
    <row r="267" spans="1:24" ht="15" customHeight="1">
      <c r="A267" s="80">
        <v>208</v>
      </c>
      <c r="B267" s="89" t="s">
        <v>498</v>
      </c>
      <c r="C267" s="77">
        <f>'Приложение 1'!L270</f>
        <v>828810.67</v>
      </c>
      <c r="D267" s="77">
        <v>0</v>
      </c>
      <c r="E267" s="77">
        <v>0</v>
      </c>
      <c r="F267" s="77">
        <v>0</v>
      </c>
      <c r="G267" s="77">
        <v>262</v>
      </c>
      <c r="H267" s="77">
        <f>C267</f>
        <v>828810.67</v>
      </c>
      <c r="I267" s="77">
        <v>0</v>
      </c>
      <c r="J267" s="77">
        <v>0</v>
      </c>
      <c r="K267" s="77">
        <v>0</v>
      </c>
      <c r="L267" s="77">
        <v>0</v>
      </c>
      <c r="M267" s="77">
        <v>0</v>
      </c>
      <c r="N267" s="77">
        <v>0</v>
      </c>
      <c r="O267" s="77">
        <v>0</v>
      </c>
      <c r="P267" s="77">
        <v>0</v>
      </c>
      <c r="Q267" s="77">
        <v>0</v>
      </c>
      <c r="R267" s="77">
        <v>0</v>
      </c>
      <c r="V267" s="77">
        <f t="shared" si="25"/>
        <v>3163.3995038167941</v>
      </c>
      <c r="W267" s="20">
        <f>'Приложение 1'!R270</f>
        <v>4503.95</v>
      </c>
      <c r="X267" s="27">
        <f t="shared" si="26"/>
        <v>1340.5504961832057</v>
      </c>
    </row>
    <row r="268" spans="1:24" ht="15" customHeight="1">
      <c r="A268" s="80">
        <v>209</v>
      </c>
      <c r="B268" s="89" t="s">
        <v>499</v>
      </c>
      <c r="C268" s="77">
        <f>'Приложение 1'!L271</f>
        <v>1596199.36</v>
      </c>
      <c r="D268" s="77">
        <v>0</v>
      </c>
      <c r="E268" s="77">
        <v>0</v>
      </c>
      <c r="F268" s="77">
        <v>0</v>
      </c>
      <c r="G268" s="77">
        <v>505.4</v>
      </c>
      <c r="H268" s="77">
        <f>C268</f>
        <v>1596199.36</v>
      </c>
      <c r="I268" s="77">
        <v>0</v>
      </c>
      <c r="J268" s="77">
        <v>0</v>
      </c>
      <c r="K268" s="77">
        <v>0</v>
      </c>
      <c r="L268" s="77">
        <v>0</v>
      </c>
      <c r="M268" s="77">
        <v>0</v>
      </c>
      <c r="N268" s="77">
        <v>0</v>
      </c>
      <c r="O268" s="77">
        <v>0</v>
      </c>
      <c r="P268" s="77">
        <v>0</v>
      </c>
      <c r="Q268" s="77">
        <v>0</v>
      </c>
      <c r="R268" s="77">
        <v>0</v>
      </c>
      <c r="V268" s="77">
        <f t="shared" si="25"/>
        <v>3158.2891966759007</v>
      </c>
      <c r="W268" s="20">
        <f>'Приложение 1'!R271</f>
        <v>4503.95</v>
      </c>
      <c r="X268" s="27">
        <f t="shared" si="26"/>
        <v>1345.6608033240991</v>
      </c>
    </row>
    <row r="269" spans="1:24" ht="21" customHeight="1">
      <c r="A269" s="111" t="s">
        <v>457</v>
      </c>
      <c r="B269" s="112"/>
      <c r="C269" s="112"/>
      <c r="D269" s="112"/>
      <c r="E269" s="112"/>
      <c r="F269" s="112"/>
      <c r="G269" s="112"/>
      <c r="H269" s="112"/>
      <c r="I269" s="112"/>
      <c r="J269" s="112"/>
      <c r="K269" s="112"/>
      <c r="L269" s="112"/>
      <c r="M269" s="112"/>
      <c r="N269" s="112"/>
      <c r="O269" s="112"/>
      <c r="P269" s="112"/>
      <c r="Q269" s="112"/>
      <c r="R269" s="113"/>
      <c r="V269" s="77" t="e">
        <f t="shared" ref="V269:V332" si="42">H269/G269</f>
        <v>#DIV/0!</v>
      </c>
      <c r="W269" s="20">
        <f>'Приложение 1'!R272</f>
        <v>0</v>
      </c>
      <c r="X269" s="27" t="e">
        <f t="shared" ref="X269:X332" si="43">W269-V269</f>
        <v>#DIV/0!</v>
      </c>
    </row>
    <row r="270" spans="1:24" ht="26.25" customHeight="1">
      <c r="A270" s="114" t="s">
        <v>149</v>
      </c>
      <c r="B270" s="115"/>
      <c r="C270" s="77">
        <f>'Приложение 1'!L276</f>
        <v>1760932.4500000002</v>
      </c>
      <c r="D270" s="88">
        <f>SUM(D271:D272)</f>
        <v>0</v>
      </c>
      <c r="E270" s="88">
        <f t="shared" ref="E270:R270" si="44">SUM(E271:E272)</f>
        <v>0</v>
      </c>
      <c r="F270" s="77">
        <f t="shared" si="44"/>
        <v>0</v>
      </c>
      <c r="G270" s="77">
        <f t="shared" si="44"/>
        <v>975.2</v>
      </c>
      <c r="H270" s="77">
        <f t="shared" si="44"/>
        <v>1760932.4500000002</v>
      </c>
      <c r="I270" s="77">
        <f t="shared" si="44"/>
        <v>0</v>
      </c>
      <c r="J270" s="77">
        <f t="shared" si="44"/>
        <v>0</v>
      </c>
      <c r="K270" s="77">
        <f t="shared" si="44"/>
        <v>0</v>
      </c>
      <c r="L270" s="77">
        <f t="shared" si="44"/>
        <v>0</v>
      </c>
      <c r="M270" s="88">
        <f t="shared" si="44"/>
        <v>0</v>
      </c>
      <c r="N270" s="88">
        <f t="shared" si="44"/>
        <v>0</v>
      </c>
      <c r="O270" s="88">
        <f t="shared" si="44"/>
        <v>0</v>
      </c>
      <c r="P270" s="88">
        <f t="shared" si="44"/>
        <v>0</v>
      </c>
      <c r="Q270" s="88">
        <f t="shared" si="44"/>
        <v>0</v>
      </c>
      <c r="R270" s="88">
        <f t="shared" si="44"/>
        <v>0</v>
      </c>
      <c r="V270" s="77">
        <f t="shared" si="42"/>
        <v>1805.7141611977031</v>
      </c>
      <c r="W270" s="20">
        <f>'Приложение 1'!R273</f>
        <v>0</v>
      </c>
      <c r="X270" s="27">
        <f t="shared" si="43"/>
        <v>-1805.7141611977031</v>
      </c>
    </row>
    <row r="271" spans="1:24" ht="15" customHeight="1">
      <c r="A271" s="80">
        <v>210</v>
      </c>
      <c r="B271" s="89" t="s">
        <v>374</v>
      </c>
      <c r="C271" s="77">
        <f>'Приложение 1'!L274</f>
        <v>855524.79</v>
      </c>
      <c r="D271" s="88">
        <v>0</v>
      </c>
      <c r="E271" s="88">
        <v>0</v>
      </c>
      <c r="F271" s="77">
        <v>0</v>
      </c>
      <c r="G271" s="77">
        <v>479.2</v>
      </c>
      <c r="H271" s="77">
        <f>C271</f>
        <v>855524.79</v>
      </c>
      <c r="I271" s="77">
        <v>0</v>
      </c>
      <c r="J271" s="77">
        <v>0</v>
      </c>
      <c r="K271" s="77">
        <v>0</v>
      </c>
      <c r="L271" s="77">
        <v>0</v>
      </c>
      <c r="M271" s="88">
        <v>0</v>
      </c>
      <c r="N271" s="88">
        <v>0</v>
      </c>
      <c r="O271" s="88">
        <v>0</v>
      </c>
      <c r="P271" s="88">
        <v>0</v>
      </c>
      <c r="Q271" s="88">
        <v>0</v>
      </c>
      <c r="R271" s="88">
        <v>0</v>
      </c>
      <c r="V271" s="77">
        <f t="shared" si="42"/>
        <v>1785.3188439065109</v>
      </c>
      <c r="W271" s="20">
        <f>'Приложение 1'!R274</f>
        <v>2322</v>
      </c>
      <c r="X271" s="27">
        <f t="shared" si="43"/>
        <v>536.68115609348911</v>
      </c>
    </row>
    <row r="272" spans="1:24" ht="15" customHeight="1">
      <c r="A272" s="80">
        <v>211</v>
      </c>
      <c r="B272" s="89" t="s">
        <v>375</v>
      </c>
      <c r="C272" s="77">
        <f>'Приложение 1'!L275</f>
        <v>905407.66</v>
      </c>
      <c r="D272" s="88">
        <v>0</v>
      </c>
      <c r="E272" s="88">
        <v>0</v>
      </c>
      <c r="F272" s="77">
        <v>0</v>
      </c>
      <c r="G272" s="77">
        <v>496</v>
      </c>
      <c r="H272" s="77">
        <f>C272</f>
        <v>905407.66</v>
      </c>
      <c r="I272" s="77">
        <v>0</v>
      </c>
      <c r="J272" s="77">
        <v>0</v>
      </c>
      <c r="K272" s="77">
        <v>0</v>
      </c>
      <c r="L272" s="77">
        <v>0</v>
      </c>
      <c r="M272" s="88">
        <v>0</v>
      </c>
      <c r="N272" s="88">
        <v>0</v>
      </c>
      <c r="O272" s="88">
        <v>0</v>
      </c>
      <c r="P272" s="88">
        <v>0</v>
      </c>
      <c r="Q272" s="88">
        <v>0</v>
      </c>
      <c r="R272" s="88">
        <v>0</v>
      </c>
      <c r="V272" s="77">
        <f t="shared" si="42"/>
        <v>1825.4186693548388</v>
      </c>
      <c r="W272" s="20">
        <f>'Приложение 1'!R275</f>
        <v>2322</v>
      </c>
      <c r="X272" s="27">
        <f t="shared" si="43"/>
        <v>496.58133064516119</v>
      </c>
    </row>
    <row r="273" spans="1:24" ht="18.75" customHeight="1">
      <c r="A273" s="111" t="s">
        <v>458</v>
      </c>
      <c r="B273" s="112"/>
      <c r="C273" s="112"/>
      <c r="D273" s="112"/>
      <c r="E273" s="112"/>
      <c r="F273" s="112"/>
      <c r="G273" s="112"/>
      <c r="H273" s="112"/>
      <c r="I273" s="112"/>
      <c r="J273" s="112"/>
      <c r="K273" s="112"/>
      <c r="L273" s="112"/>
      <c r="M273" s="112"/>
      <c r="N273" s="112"/>
      <c r="O273" s="112"/>
      <c r="P273" s="112"/>
      <c r="Q273" s="112"/>
      <c r="R273" s="113"/>
      <c r="V273" s="77" t="e">
        <f t="shared" si="42"/>
        <v>#DIV/0!</v>
      </c>
      <c r="W273" s="20">
        <f>'Приложение 1'!R276</f>
        <v>0</v>
      </c>
      <c r="X273" s="27" t="e">
        <f t="shared" si="43"/>
        <v>#DIV/0!</v>
      </c>
    </row>
    <row r="274" spans="1:24" ht="32.25" customHeight="1">
      <c r="A274" s="114" t="s">
        <v>150</v>
      </c>
      <c r="B274" s="115"/>
      <c r="C274" s="77">
        <f>'Приложение 1'!L279</f>
        <v>1099596.82</v>
      </c>
      <c r="D274" s="88">
        <f>SUM(D275)</f>
        <v>0</v>
      </c>
      <c r="E274" s="88">
        <f t="shared" ref="E274:R274" si="45">SUM(E275)</f>
        <v>0</v>
      </c>
      <c r="F274" s="88">
        <f t="shared" si="45"/>
        <v>0</v>
      </c>
      <c r="G274" s="77">
        <f t="shared" si="45"/>
        <v>479.7</v>
      </c>
      <c r="H274" s="77">
        <f t="shared" si="45"/>
        <v>1099596.82</v>
      </c>
      <c r="I274" s="77">
        <f t="shared" si="45"/>
        <v>0</v>
      </c>
      <c r="J274" s="77">
        <f t="shared" si="45"/>
        <v>0</v>
      </c>
      <c r="K274" s="88">
        <f t="shared" si="45"/>
        <v>0</v>
      </c>
      <c r="L274" s="88">
        <f t="shared" si="45"/>
        <v>0</v>
      </c>
      <c r="M274" s="88">
        <f t="shared" si="45"/>
        <v>0</v>
      </c>
      <c r="N274" s="88">
        <f t="shared" si="45"/>
        <v>0</v>
      </c>
      <c r="O274" s="88">
        <f t="shared" si="45"/>
        <v>0</v>
      </c>
      <c r="P274" s="88">
        <f t="shared" si="45"/>
        <v>0</v>
      </c>
      <c r="Q274" s="88">
        <f t="shared" si="45"/>
        <v>0</v>
      </c>
      <c r="R274" s="88">
        <f t="shared" si="45"/>
        <v>0</v>
      </c>
      <c r="V274" s="77">
        <f t="shared" si="42"/>
        <v>2292.2593704398582</v>
      </c>
      <c r="W274" s="20">
        <f>'Приложение 1'!R277</f>
        <v>0</v>
      </c>
      <c r="X274" s="27">
        <f t="shared" si="43"/>
        <v>-2292.2593704398582</v>
      </c>
    </row>
    <row r="275" spans="1:24" ht="13.5" customHeight="1">
      <c r="A275" s="80">
        <v>212</v>
      </c>
      <c r="B275" s="89" t="s">
        <v>376</v>
      </c>
      <c r="C275" s="77">
        <f>'Приложение 1'!L278</f>
        <v>1099596.82</v>
      </c>
      <c r="D275" s="88">
        <v>0</v>
      </c>
      <c r="E275" s="88">
        <v>0</v>
      </c>
      <c r="F275" s="88">
        <v>0</v>
      </c>
      <c r="G275" s="77">
        <v>479.7</v>
      </c>
      <c r="H275" s="77">
        <f>C275</f>
        <v>1099596.82</v>
      </c>
      <c r="I275" s="77">
        <v>0</v>
      </c>
      <c r="J275" s="77">
        <v>0</v>
      </c>
      <c r="K275" s="88">
        <v>0</v>
      </c>
      <c r="L275" s="88">
        <v>0</v>
      </c>
      <c r="M275" s="88">
        <v>0</v>
      </c>
      <c r="N275" s="88">
        <v>0</v>
      </c>
      <c r="O275" s="88">
        <v>0</v>
      </c>
      <c r="P275" s="88">
        <v>0</v>
      </c>
      <c r="Q275" s="88">
        <v>0</v>
      </c>
      <c r="R275" s="88">
        <v>0</v>
      </c>
      <c r="V275" s="77">
        <f t="shared" si="42"/>
        <v>2292.2593704398582</v>
      </c>
      <c r="W275" s="20">
        <f>'Приложение 1'!R278</f>
        <v>3948</v>
      </c>
      <c r="X275" s="27">
        <f t="shared" si="43"/>
        <v>1655.7406295601418</v>
      </c>
    </row>
    <row r="276" spans="1:24" ht="18" customHeight="1">
      <c r="A276" s="111" t="s">
        <v>459</v>
      </c>
      <c r="B276" s="112"/>
      <c r="C276" s="112"/>
      <c r="D276" s="112"/>
      <c r="E276" s="112"/>
      <c r="F276" s="112"/>
      <c r="G276" s="112"/>
      <c r="H276" s="112"/>
      <c r="I276" s="112"/>
      <c r="J276" s="112"/>
      <c r="K276" s="112"/>
      <c r="L276" s="112"/>
      <c r="M276" s="112"/>
      <c r="N276" s="112"/>
      <c r="O276" s="112"/>
      <c r="P276" s="112"/>
      <c r="Q276" s="112"/>
      <c r="R276" s="113"/>
      <c r="V276" s="77" t="e">
        <f t="shared" si="42"/>
        <v>#DIV/0!</v>
      </c>
      <c r="W276" s="20">
        <f>'Приложение 1'!R279</f>
        <v>0</v>
      </c>
      <c r="X276" s="27" t="e">
        <f t="shared" si="43"/>
        <v>#DIV/0!</v>
      </c>
    </row>
    <row r="277" spans="1:24" ht="27" customHeight="1">
      <c r="A277" s="114" t="s">
        <v>151</v>
      </c>
      <c r="B277" s="115"/>
      <c r="C277" s="77">
        <f>'Приложение 1'!L282</f>
        <v>1331555.48</v>
      </c>
      <c r="D277" s="88">
        <f>SUM(D278)</f>
        <v>0</v>
      </c>
      <c r="E277" s="88">
        <f t="shared" ref="E277:R277" si="46">SUM(E278)</f>
        <v>0</v>
      </c>
      <c r="F277" s="88">
        <f t="shared" si="46"/>
        <v>0</v>
      </c>
      <c r="G277" s="77">
        <f t="shared" si="46"/>
        <v>502.5</v>
      </c>
      <c r="H277" s="77">
        <f t="shared" si="46"/>
        <v>1331555.48</v>
      </c>
      <c r="I277" s="77">
        <f t="shared" si="46"/>
        <v>0</v>
      </c>
      <c r="J277" s="77">
        <f t="shared" si="46"/>
        <v>0</v>
      </c>
      <c r="K277" s="88">
        <f t="shared" si="46"/>
        <v>0</v>
      </c>
      <c r="L277" s="88">
        <f t="shared" si="46"/>
        <v>0</v>
      </c>
      <c r="M277" s="88">
        <f t="shared" si="46"/>
        <v>0</v>
      </c>
      <c r="N277" s="88">
        <f t="shared" si="46"/>
        <v>0</v>
      </c>
      <c r="O277" s="88">
        <f t="shared" si="46"/>
        <v>0</v>
      </c>
      <c r="P277" s="88">
        <f t="shared" si="46"/>
        <v>0</v>
      </c>
      <c r="Q277" s="88">
        <f t="shared" si="46"/>
        <v>0</v>
      </c>
      <c r="R277" s="88">
        <f t="shared" si="46"/>
        <v>0</v>
      </c>
      <c r="V277" s="77">
        <f t="shared" si="42"/>
        <v>2649.8616517412934</v>
      </c>
      <c r="W277" s="20">
        <f>'Приложение 1'!R280</f>
        <v>0</v>
      </c>
      <c r="X277" s="27">
        <f t="shared" si="43"/>
        <v>-2649.8616517412934</v>
      </c>
    </row>
    <row r="278" spans="1:24" ht="17.25" customHeight="1">
      <c r="A278" s="80">
        <v>213</v>
      </c>
      <c r="B278" s="89" t="s">
        <v>377</v>
      </c>
      <c r="C278" s="77">
        <f>'Приложение 1'!L281</f>
        <v>1331555.48</v>
      </c>
      <c r="D278" s="88">
        <v>0</v>
      </c>
      <c r="E278" s="88">
        <v>0</v>
      </c>
      <c r="F278" s="88">
        <v>0</v>
      </c>
      <c r="G278" s="77">
        <v>502.5</v>
      </c>
      <c r="H278" s="77">
        <f>C278</f>
        <v>1331555.48</v>
      </c>
      <c r="I278" s="77">
        <v>0</v>
      </c>
      <c r="J278" s="77">
        <v>0</v>
      </c>
      <c r="K278" s="88">
        <v>0</v>
      </c>
      <c r="L278" s="88">
        <v>0</v>
      </c>
      <c r="M278" s="88">
        <v>0</v>
      </c>
      <c r="N278" s="88">
        <v>0</v>
      </c>
      <c r="O278" s="88">
        <v>0</v>
      </c>
      <c r="P278" s="88">
        <v>0</v>
      </c>
      <c r="Q278" s="88">
        <v>0</v>
      </c>
      <c r="R278" s="88">
        <v>0</v>
      </c>
      <c r="V278" s="77">
        <f t="shared" si="42"/>
        <v>2649.8616517412934</v>
      </c>
      <c r="W278" s="20">
        <f>'Приложение 1'!R281</f>
        <v>3948</v>
      </c>
      <c r="X278" s="27">
        <f t="shared" si="43"/>
        <v>1298.1383482587066</v>
      </c>
    </row>
    <row r="279" spans="1:24" ht="22.5" customHeight="1">
      <c r="A279" s="111" t="s">
        <v>460</v>
      </c>
      <c r="B279" s="112"/>
      <c r="C279" s="112"/>
      <c r="D279" s="112"/>
      <c r="E279" s="112"/>
      <c r="F279" s="112"/>
      <c r="G279" s="112"/>
      <c r="H279" s="112"/>
      <c r="I279" s="112"/>
      <c r="J279" s="112"/>
      <c r="K279" s="112"/>
      <c r="L279" s="112"/>
      <c r="M279" s="112"/>
      <c r="N279" s="112"/>
      <c r="O279" s="112"/>
      <c r="P279" s="112"/>
      <c r="Q279" s="112"/>
      <c r="R279" s="113"/>
      <c r="V279" s="77" t="e">
        <f t="shared" si="42"/>
        <v>#DIV/0!</v>
      </c>
      <c r="W279" s="20">
        <f>'Приложение 1'!R282</f>
        <v>0</v>
      </c>
      <c r="X279" s="27" t="e">
        <f t="shared" si="43"/>
        <v>#DIV/0!</v>
      </c>
    </row>
    <row r="280" spans="1:24" ht="32.25" customHeight="1">
      <c r="A280" s="114" t="s">
        <v>152</v>
      </c>
      <c r="B280" s="115"/>
      <c r="C280" s="77">
        <f>'Приложение 1'!L288</f>
        <v>4923110.05</v>
      </c>
      <c r="D280" s="88">
        <f>SUM(D281:D284)</f>
        <v>0</v>
      </c>
      <c r="E280" s="88">
        <f t="shared" ref="E280:R280" si="47">SUM(E281:E284)</f>
        <v>0</v>
      </c>
      <c r="F280" s="77">
        <f t="shared" si="47"/>
        <v>0</v>
      </c>
      <c r="G280" s="77">
        <f t="shared" si="47"/>
        <v>1170</v>
      </c>
      <c r="H280" s="77">
        <f t="shared" si="47"/>
        <v>3606433.61</v>
      </c>
      <c r="I280" s="77">
        <f t="shared" si="47"/>
        <v>0</v>
      </c>
      <c r="J280" s="77">
        <f t="shared" si="47"/>
        <v>0</v>
      </c>
      <c r="K280" s="77">
        <f t="shared" si="47"/>
        <v>579.41999999999996</v>
      </c>
      <c r="L280" s="77">
        <f t="shared" si="47"/>
        <v>1316676.44</v>
      </c>
      <c r="M280" s="88">
        <f t="shared" si="47"/>
        <v>0</v>
      </c>
      <c r="N280" s="88">
        <f t="shared" si="47"/>
        <v>0</v>
      </c>
      <c r="O280" s="88">
        <f t="shared" si="47"/>
        <v>0</v>
      </c>
      <c r="P280" s="88">
        <f t="shared" si="47"/>
        <v>0</v>
      </c>
      <c r="Q280" s="88">
        <f t="shared" si="47"/>
        <v>0</v>
      </c>
      <c r="R280" s="88">
        <f t="shared" si="47"/>
        <v>0</v>
      </c>
      <c r="V280" s="77">
        <f t="shared" si="42"/>
        <v>3082.4218888888886</v>
      </c>
      <c r="W280" s="20">
        <f>'Приложение 1'!R283</f>
        <v>0</v>
      </c>
      <c r="X280" s="27">
        <f t="shared" si="43"/>
        <v>-3082.4218888888886</v>
      </c>
    </row>
    <row r="281" spans="1:24" ht="15" customHeight="1">
      <c r="A281" s="80">
        <v>214</v>
      </c>
      <c r="B281" s="89" t="s">
        <v>415</v>
      </c>
      <c r="C281" s="77">
        <f>'Приложение 1'!L284</f>
        <v>1316676.44</v>
      </c>
      <c r="D281" s="88">
        <v>0</v>
      </c>
      <c r="E281" s="88">
        <v>0</v>
      </c>
      <c r="F281" s="77">
        <v>0</v>
      </c>
      <c r="G281" s="77">
        <v>0</v>
      </c>
      <c r="H281" s="77">
        <v>0</v>
      </c>
      <c r="I281" s="77">
        <v>0</v>
      </c>
      <c r="J281" s="77">
        <v>0</v>
      </c>
      <c r="K281" s="77">
        <v>579.41999999999996</v>
      </c>
      <c r="L281" s="77">
        <f>C281</f>
        <v>1316676.44</v>
      </c>
      <c r="M281" s="88">
        <v>0</v>
      </c>
      <c r="N281" s="88">
        <v>0</v>
      </c>
      <c r="O281" s="88">
        <v>0</v>
      </c>
      <c r="P281" s="88">
        <v>0</v>
      </c>
      <c r="Q281" s="88">
        <v>0</v>
      </c>
      <c r="R281" s="88">
        <v>0</v>
      </c>
      <c r="V281" s="77" t="e">
        <f t="shared" si="42"/>
        <v>#DIV/0!</v>
      </c>
      <c r="W281" s="20">
        <f>'Приложение 1'!R284</f>
        <v>3929.2</v>
      </c>
      <c r="X281" s="27" t="e">
        <f t="shared" si="43"/>
        <v>#DIV/0!</v>
      </c>
    </row>
    <row r="282" spans="1:24" ht="12" customHeight="1">
      <c r="A282" s="80">
        <v>215</v>
      </c>
      <c r="B282" s="89" t="s">
        <v>435</v>
      </c>
      <c r="C282" s="77">
        <f>'Приложение 1'!L285</f>
        <v>708856.09</v>
      </c>
      <c r="D282" s="93">
        <v>0</v>
      </c>
      <c r="E282" s="88">
        <v>0</v>
      </c>
      <c r="F282" s="77">
        <v>0</v>
      </c>
      <c r="G282" s="77">
        <v>232</v>
      </c>
      <c r="H282" s="77">
        <f>C282</f>
        <v>708856.09</v>
      </c>
      <c r="I282" s="77">
        <v>0</v>
      </c>
      <c r="J282" s="77">
        <v>0</v>
      </c>
      <c r="K282" s="77">
        <v>0</v>
      </c>
      <c r="L282" s="77">
        <v>0</v>
      </c>
      <c r="M282" s="88">
        <v>0</v>
      </c>
      <c r="N282" s="88">
        <v>0</v>
      </c>
      <c r="O282" s="88">
        <v>0</v>
      </c>
      <c r="P282" s="88">
        <v>0</v>
      </c>
      <c r="Q282" s="88">
        <v>0</v>
      </c>
      <c r="R282" s="88">
        <v>0</v>
      </c>
      <c r="V282" s="77">
        <f t="shared" si="42"/>
        <v>3055.4141810344827</v>
      </c>
      <c r="W282" s="20">
        <f>'Приложение 1'!R285</f>
        <v>4503.95</v>
      </c>
      <c r="X282" s="27">
        <f t="shared" si="43"/>
        <v>1448.5358189655171</v>
      </c>
    </row>
    <row r="283" spans="1:24" ht="15" customHeight="1">
      <c r="A283" s="80">
        <v>216</v>
      </c>
      <c r="B283" s="89" t="s">
        <v>436</v>
      </c>
      <c r="C283" s="77">
        <f>'Приложение 1'!L286</f>
        <v>2060737.54</v>
      </c>
      <c r="D283" s="93">
        <v>0</v>
      </c>
      <c r="E283" s="88">
        <v>0</v>
      </c>
      <c r="F283" s="77">
        <v>0</v>
      </c>
      <c r="G283" s="77">
        <v>653</v>
      </c>
      <c r="H283" s="77">
        <f>C283</f>
        <v>2060737.54</v>
      </c>
      <c r="I283" s="77">
        <v>0</v>
      </c>
      <c r="J283" s="77">
        <v>0</v>
      </c>
      <c r="K283" s="77">
        <v>0</v>
      </c>
      <c r="L283" s="77">
        <v>0</v>
      </c>
      <c r="M283" s="88">
        <v>0</v>
      </c>
      <c r="N283" s="88">
        <v>0</v>
      </c>
      <c r="O283" s="88">
        <v>0</v>
      </c>
      <c r="P283" s="88">
        <v>0</v>
      </c>
      <c r="Q283" s="88">
        <v>0</v>
      </c>
      <c r="R283" s="88">
        <v>0</v>
      </c>
      <c r="V283" s="77">
        <f t="shared" si="42"/>
        <v>3155.8002143950994</v>
      </c>
      <c r="W283" s="20">
        <f>'Приложение 1'!R286</f>
        <v>4503.95</v>
      </c>
      <c r="X283" s="27">
        <f t="shared" si="43"/>
        <v>1348.1497856049004</v>
      </c>
    </row>
    <row r="284" spans="1:24" ht="12.75" customHeight="1">
      <c r="A284" s="80">
        <v>217</v>
      </c>
      <c r="B284" s="89" t="s">
        <v>437</v>
      </c>
      <c r="C284" s="77">
        <f>'Приложение 1'!L287</f>
        <v>836839.98</v>
      </c>
      <c r="D284" s="93">
        <v>0</v>
      </c>
      <c r="E284" s="88">
        <v>0</v>
      </c>
      <c r="F284" s="77">
        <v>0</v>
      </c>
      <c r="G284" s="77">
        <v>285</v>
      </c>
      <c r="H284" s="77">
        <f>C284</f>
        <v>836839.98</v>
      </c>
      <c r="I284" s="77">
        <v>0</v>
      </c>
      <c r="J284" s="77">
        <v>0</v>
      </c>
      <c r="K284" s="77">
        <v>0</v>
      </c>
      <c r="L284" s="77">
        <v>0</v>
      </c>
      <c r="M284" s="88">
        <v>0</v>
      </c>
      <c r="N284" s="88">
        <v>0</v>
      </c>
      <c r="O284" s="88">
        <v>0</v>
      </c>
      <c r="P284" s="88">
        <v>0</v>
      </c>
      <c r="Q284" s="88">
        <v>0</v>
      </c>
      <c r="R284" s="88">
        <v>0</v>
      </c>
      <c r="V284" s="77">
        <f t="shared" si="42"/>
        <v>2936.2806315789471</v>
      </c>
      <c r="W284" s="20">
        <f>'Приложение 1'!R287</f>
        <v>4503.95</v>
      </c>
      <c r="X284" s="27">
        <f t="shared" si="43"/>
        <v>1567.6693684210527</v>
      </c>
    </row>
    <row r="285" spans="1:24" ht="14.25" customHeight="1">
      <c r="A285" s="111" t="s">
        <v>481</v>
      </c>
      <c r="B285" s="112"/>
      <c r="C285" s="112"/>
      <c r="D285" s="112"/>
      <c r="E285" s="112"/>
      <c r="F285" s="112"/>
      <c r="G285" s="112"/>
      <c r="H285" s="112"/>
      <c r="I285" s="112"/>
      <c r="J285" s="112"/>
      <c r="K285" s="112"/>
      <c r="L285" s="112"/>
      <c r="M285" s="112"/>
      <c r="N285" s="112"/>
      <c r="O285" s="112"/>
      <c r="P285" s="112"/>
      <c r="Q285" s="112"/>
      <c r="R285" s="113"/>
      <c r="V285" s="77" t="e">
        <f t="shared" si="42"/>
        <v>#DIV/0!</v>
      </c>
      <c r="W285" s="20">
        <f>'Приложение 1'!R288</f>
        <v>0</v>
      </c>
      <c r="X285" s="27" t="e">
        <f t="shared" si="43"/>
        <v>#DIV/0!</v>
      </c>
    </row>
    <row r="286" spans="1:24" ht="21.75" customHeight="1">
      <c r="A286" s="114" t="s">
        <v>467</v>
      </c>
      <c r="B286" s="115"/>
      <c r="C286" s="77">
        <f>'Приложение 1'!L291</f>
        <v>1273296.93</v>
      </c>
      <c r="D286" s="88">
        <f>SUM(D287)</f>
        <v>0</v>
      </c>
      <c r="E286" s="88">
        <f t="shared" ref="E286:R286" si="48">SUM(E287)</f>
        <v>0</v>
      </c>
      <c r="F286" s="88">
        <f t="shared" si="48"/>
        <v>0</v>
      </c>
      <c r="G286" s="77">
        <f t="shared" si="48"/>
        <v>662.26</v>
      </c>
      <c r="H286" s="77">
        <f t="shared" si="48"/>
        <v>1273296.93</v>
      </c>
      <c r="I286" s="77">
        <f t="shared" si="48"/>
        <v>0</v>
      </c>
      <c r="J286" s="77">
        <f t="shared" si="48"/>
        <v>0</v>
      </c>
      <c r="K286" s="77">
        <f t="shared" si="48"/>
        <v>0</v>
      </c>
      <c r="L286" s="77">
        <f t="shared" si="48"/>
        <v>0</v>
      </c>
      <c r="M286" s="88">
        <f t="shared" si="48"/>
        <v>0</v>
      </c>
      <c r="N286" s="88">
        <f t="shared" si="48"/>
        <v>0</v>
      </c>
      <c r="O286" s="88">
        <f t="shared" si="48"/>
        <v>0</v>
      </c>
      <c r="P286" s="88">
        <f t="shared" si="48"/>
        <v>0</v>
      </c>
      <c r="Q286" s="88">
        <f t="shared" si="48"/>
        <v>0</v>
      </c>
      <c r="R286" s="88">
        <f t="shared" si="48"/>
        <v>0</v>
      </c>
      <c r="V286" s="77">
        <f t="shared" si="42"/>
        <v>1922.6541388578503</v>
      </c>
      <c r="W286" s="20">
        <f>'Приложение 1'!R289</f>
        <v>0</v>
      </c>
      <c r="X286" s="27">
        <f t="shared" si="43"/>
        <v>-1922.6541388578503</v>
      </c>
    </row>
    <row r="287" spans="1:24" ht="15.75" customHeight="1">
      <c r="A287" s="80">
        <v>218</v>
      </c>
      <c r="B287" s="86" t="s">
        <v>430</v>
      </c>
      <c r="C287" s="77">
        <f>'Приложение 1'!L290</f>
        <v>1273296.93</v>
      </c>
      <c r="D287" s="88">
        <v>0</v>
      </c>
      <c r="E287" s="88">
        <v>0</v>
      </c>
      <c r="F287" s="88">
        <v>0</v>
      </c>
      <c r="G287" s="77">
        <v>662.26</v>
      </c>
      <c r="H287" s="77">
        <f>C287</f>
        <v>1273296.93</v>
      </c>
      <c r="I287" s="77">
        <v>0</v>
      </c>
      <c r="J287" s="77">
        <v>0</v>
      </c>
      <c r="K287" s="77">
        <v>0</v>
      </c>
      <c r="L287" s="77">
        <v>0</v>
      </c>
      <c r="M287" s="88">
        <v>0</v>
      </c>
      <c r="N287" s="88">
        <v>0</v>
      </c>
      <c r="O287" s="88">
        <v>0</v>
      </c>
      <c r="P287" s="88">
        <v>0</v>
      </c>
      <c r="Q287" s="88">
        <v>0</v>
      </c>
      <c r="R287" s="88">
        <v>0</v>
      </c>
      <c r="V287" s="77">
        <f t="shared" si="42"/>
        <v>1922.6541388578503</v>
      </c>
      <c r="W287" s="20">
        <f>'Приложение 1'!R290</f>
        <v>3948</v>
      </c>
      <c r="X287" s="27">
        <f t="shared" si="43"/>
        <v>2025.3458611421497</v>
      </c>
    </row>
    <row r="288" spans="1:24" ht="15" customHeight="1">
      <c r="A288" s="111" t="s">
        <v>483</v>
      </c>
      <c r="B288" s="112"/>
      <c r="C288" s="112"/>
      <c r="D288" s="112"/>
      <c r="E288" s="112"/>
      <c r="F288" s="112"/>
      <c r="G288" s="112"/>
      <c r="H288" s="112"/>
      <c r="I288" s="112"/>
      <c r="J288" s="112"/>
      <c r="K288" s="112"/>
      <c r="L288" s="112"/>
      <c r="M288" s="112"/>
      <c r="N288" s="112"/>
      <c r="O288" s="112"/>
      <c r="P288" s="112"/>
      <c r="Q288" s="112"/>
      <c r="R288" s="113"/>
      <c r="V288" s="77" t="e">
        <f t="shared" si="42"/>
        <v>#DIV/0!</v>
      </c>
      <c r="W288" s="20">
        <f>'Приложение 1'!R291</f>
        <v>0</v>
      </c>
      <c r="X288" s="27" t="e">
        <f t="shared" si="43"/>
        <v>#DIV/0!</v>
      </c>
    </row>
    <row r="289" spans="1:24" ht="22.5" customHeight="1">
      <c r="A289" s="114" t="s">
        <v>472</v>
      </c>
      <c r="B289" s="115"/>
      <c r="C289" s="77">
        <f>'Приложение 1'!L294</f>
        <v>1895611.22</v>
      </c>
      <c r="D289" s="88">
        <f>SUM(D290)</f>
        <v>0</v>
      </c>
      <c r="E289" s="88">
        <f t="shared" ref="E289:R289" si="49">SUM(E290)</f>
        <v>0</v>
      </c>
      <c r="F289" s="88">
        <f t="shared" si="49"/>
        <v>0</v>
      </c>
      <c r="G289" s="77">
        <f t="shared" si="49"/>
        <v>580.70000000000005</v>
      </c>
      <c r="H289" s="77">
        <f t="shared" si="49"/>
        <v>1895611.22</v>
      </c>
      <c r="I289" s="77">
        <f t="shared" si="49"/>
        <v>0</v>
      </c>
      <c r="J289" s="77">
        <f t="shared" si="49"/>
        <v>0</v>
      </c>
      <c r="K289" s="88">
        <f t="shared" si="49"/>
        <v>0</v>
      </c>
      <c r="L289" s="88">
        <f t="shared" si="49"/>
        <v>0</v>
      </c>
      <c r="M289" s="88">
        <f t="shared" si="49"/>
        <v>0</v>
      </c>
      <c r="N289" s="88">
        <f t="shared" si="49"/>
        <v>0</v>
      </c>
      <c r="O289" s="88">
        <f t="shared" si="49"/>
        <v>0</v>
      </c>
      <c r="P289" s="88">
        <f t="shared" si="49"/>
        <v>0</v>
      </c>
      <c r="Q289" s="88">
        <f t="shared" si="49"/>
        <v>0</v>
      </c>
      <c r="R289" s="88">
        <f t="shared" si="49"/>
        <v>0</v>
      </c>
      <c r="V289" s="77">
        <f t="shared" si="42"/>
        <v>3264.3554675391765</v>
      </c>
      <c r="W289" s="20">
        <f>'Приложение 1'!R292</f>
        <v>0</v>
      </c>
      <c r="X289" s="27">
        <f t="shared" si="43"/>
        <v>-3264.3554675391765</v>
      </c>
    </row>
    <row r="290" spans="1:24" ht="14.25" customHeight="1">
      <c r="A290" s="80">
        <v>219</v>
      </c>
      <c r="B290" s="89" t="s">
        <v>236</v>
      </c>
      <c r="C290" s="77">
        <f>'Приложение 1'!L293</f>
        <v>1895611.22</v>
      </c>
      <c r="D290" s="88">
        <v>0</v>
      </c>
      <c r="E290" s="88">
        <v>0</v>
      </c>
      <c r="F290" s="88">
        <v>0</v>
      </c>
      <c r="G290" s="77">
        <v>580.70000000000005</v>
      </c>
      <c r="H290" s="77">
        <f>C290</f>
        <v>1895611.22</v>
      </c>
      <c r="I290" s="77">
        <v>0</v>
      </c>
      <c r="J290" s="77">
        <v>0</v>
      </c>
      <c r="K290" s="88">
        <v>0</v>
      </c>
      <c r="L290" s="88">
        <v>0</v>
      </c>
      <c r="M290" s="88">
        <v>0</v>
      </c>
      <c r="N290" s="88">
        <v>0</v>
      </c>
      <c r="O290" s="88">
        <v>0</v>
      </c>
      <c r="P290" s="88">
        <v>0</v>
      </c>
      <c r="Q290" s="88">
        <v>0</v>
      </c>
      <c r="R290" s="88">
        <v>0</v>
      </c>
      <c r="V290" s="77">
        <f t="shared" si="42"/>
        <v>3264.3554675391765</v>
      </c>
      <c r="W290" s="20">
        <f>'Приложение 1'!R293</f>
        <v>3948</v>
      </c>
      <c r="X290" s="27">
        <f t="shared" si="43"/>
        <v>683.64453246082348</v>
      </c>
    </row>
    <row r="291" spans="1:24" ht="13.5" customHeight="1">
      <c r="A291" s="111" t="s">
        <v>378</v>
      </c>
      <c r="B291" s="112"/>
      <c r="C291" s="112"/>
      <c r="D291" s="112"/>
      <c r="E291" s="112"/>
      <c r="F291" s="112"/>
      <c r="G291" s="112"/>
      <c r="H291" s="112"/>
      <c r="I291" s="112"/>
      <c r="J291" s="112"/>
      <c r="K291" s="112"/>
      <c r="L291" s="112"/>
      <c r="M291" s="112"/>
      <c r="N291" s="112"/>
      <c r="O291" s="112"/>
      <c r="P291" s="112"/>
      <c r="Q291" s="112"/>
      <c r="R291" s="113"/>
      <c r="V291" s="77" t="e">
        <f t="shared" si="42"/>
        <v>#DIV/0!</v>
      </c>
      <c r="W291" s="20">
        <f>'Приложение 1'!R294</f>
        <v>0</v>
      </c>
      <c r="X291" s="27" t="e">
        <f t="shared" si="43"/>
        <v>#DIV/0!</v>
      </c>
    </row>
    <row r="292" spans="1:24" ht="33" customHeight="1">
      <c r="A292" s="114" t="s">
        <v>380</v>
      </c>
      <c r="B292" s="115"/>
      <c r="C292" s="77">
        <f>'Приложение 1'!L297</f>
        <v>1397792.91</v>
      </c>
      <c r="D292" s="88">
        <f>SUM(D293)</f>
        <v>0</v>
      </c>
      <c r="E292" s="77">
        <f t="shared" ref="E292:R292" si="50">SUM(E293)</f>
        <v>0</v>
      </c>
      <c r="F292" s="77">
        <f t="shared" si="50"/>
        <v>0</v>
      </c>
      <c r="G292" s="77">
        <f t="shared" si="50"/>
        <v>469.18</v>
      </c>
      <c r="H292" s="77">
        <f t="shared" si="50"/>
        <v>1397792.91</v>
      </c>
      <c r="I292" s="77">
        <f t="shared" si="50"/>
        <v>0</v>
      </c>
      <c r="J292" s="77">
        <f t="shared" si="50"/>
        <v>0</v>
      </c>
      <c r="K292" s="77">
        <f t="shared" si="50"/>
        <v>0</v>
      </c>
      <c r="L292" s="77">
        <f t="shared" si="50"/>
        <v>0</v>
      </c>
      <c r="M292" s="88">
        <f t="shared" si="50"/>
        <v>0</v>
      </c>
      <c r="N292" s="88">
        <f t="shared" si="50"/>
        <v>0</v>
      </c>
      <c r="O292" s="88">
        <f t="shared" si="50"/>
        <v>0</v>
      </c>
      <c r="P292" s="88">
        <f t="shared" si="50"/>
        <v>0</v>
      </c>
      <c r="Q292" s="88">
        <f t="shared" si="50"/>
        <v>0</v>
      </c>
      <c r="R292" s="88">
        <f t="shared" si="50"/>
        <v>0</v>
      </c>
      <c r="V292" s="77">
        <f t="shared" si="42"/>
        <v>2979.2252653565793</v>
      </c>
      <c r="W292" s="20">
        <f>'Приложение 1'!R295</f>
        <v>0</v>
      </c>
      <c r="X292" s="27">
        <f t="shared" si="43"/>
        <v>-2979.2252653565793</v>
      </c>
    </row>
    <row r="293" spans="1:24" ht="13.5" customHeight="1">
      <c r="A293" s="80">
        <v>220</v>
      </c>
      <c r="B293" s="89" t="s">
        <v>379</v>
      </c>
      <c r="C293" s="77">
        <f>'Приложение 1'!L296</f>
        <v>1397792.91</v>
      </c>
      <c r="D293" s="88">
        <v>0</v>
      </c>
      <c r="E293" s="77">
        <v>0</v>
      </c>
      <c r="F293" s="77">
        <v>0</v>
      </c>
      <c r="G293" s="77">
        <v>469.18</v>
      </c>
      <c r="H293" s="77">
        <f>C293</f>
        <v>1397792.91</v>
      </c>
      <c r="I293" s="77">
        <v>0</v>
      </c>
      <c r="J293" s="77">
        <v>0</v>
      </c>
      <c r="K293" s="77">
        <v>0</v>
      </c>
      <c r="L293" s="77">
        <v>0</v>
      </c>
      <c r="M293" s="88">
        <v>0</v>
      </c>
      <c r="N293" s="88">
        <v>0</v>
      </c>
      <c r="O293" s="88">
        <v>0</v>
      </c>
      <c r="P293" s="88">
        <v>0</v>
      </c>
      <c r="Q293" s="88">
        <v>0</v>
      </c>
      <c r="R293" s="88">
        <v>0</v>
      </c>
      <c r="V293" s="77">
        <f t="shared" si="42"/>
        <v>2979.2252653565793</v>
      </c>
      <c r="W293" s="20">
        <f>'Приложение 1'!R296</f>
        <v>3948</v>
      </c>
      <c r="X293" s="27">
        <f t="shared" si="43"/>
        <v>968.77473464342074</v>
      </c>
    </row>
    <row r="294" spans="1:24" ht="12.75" customHeight="1">
      <c r="A294" s="111" t="s">
        <v>461</v>
      </c>
      <c r="B294" s="112"/>
      <c r="C294" s="112"/>
      <c r="D294" s="112"/>
      <c r="E294" s="112"/>
      <c r="F294" s="112"/>
      <c r="G294" s="112"/>
      <c r="H294" s="112"/>
      <c r="I294" s="112"/>
      <c r="J294" s="112"/>
      <c r="K294" s="112"/>
      <c r="L294" s="112"/>
      <c r="M294" s="112"/>
      <c r="N294" s="112"/>
      <c r="O294" s="112"/>
      <c r="P294" s="112"/>
      <c r="Q294" s="112"/>
      <c r="R294" s="113"/>
      <c r="V294" s="77" t="e">
        <f t="shared" si="42"/>
        <v>#DIV/0!</v>
      </c>
      <c r="W294" s="20">
        <f>'Приложение 1'!R297</f>
        <v>0</v>
      </c>
      <c r="X294" s="27" t="e">
        <f t="shared" si="43"/>
        <v>#DIV/0!</v>
      </c>
    </row>
    <row r="295" spans="1:24" ht="30" customHeight="1">
      <c r="A295" s="114" t="s">
        <v>153</v>
      </c>
      <c r="B295" s="115"/>
      <c r="C295" s="77">
        <f>'Приложение 1'!L301</f>
        <v>3164865.2800000003</v>
      </c>
      <c r="D295" s="88">
        <f>SUM(D296:D297)</f>
        <v>0</v>
      </c>
      <c r="E295" s="88">
        <f t="shared" ref="E295:R295" si="51">SUM(E296:E297)</f>
        <v>0</v>
      </c>
      <c r="F295" s="77">
        <f t="shared" si="51"/>
        <v>0</v>
      </c>
      <c r="G295" s="77">
        <f t="shared" si="51"/>
        <v>1257.2</v>
      </c>
      <c r="H295" s="77">
        <f t="shared" si="51"/>
        <v>3164865.2800000003</v>
      </c>
      <c r="I295" s="77">
        <f t="shared" si="51"/>
        <v>0</v>
      </c>
      <c r="J295" s="77">
        <f t="shared" si="51"/>
        <v>0</v>
      </c>
      <c r="K295" s="77">
        <f t="shared" si="51"/>
        <v>0</v>
      </c>
      <c r="L295" s="77">
        <f t="shared" si="51"/>
        <v>0</v>
      </c>
      <c r="M295" s="88">
        <f t="shared" si="51"/>
        <v>0</v>
      </c>
      <c r="N295" s="88">
        <f t="shared" si="51"/>
        <v>0</v>
      </c>
      <c r="O295" s="88">
        <f t="shared" si="51"/>
        <v>0</v>
      </c>
      <c r="P295" s="88">
        <f t="shared" si="51"/>
        <v>0</v>
      </c>
      <c r="Q295" s="88">
        <f t="shared" si="51"/>
        <v>0</v>
      </c>
      <c r="R295" s="88">
        <f t="shared" si="51"/>
        <v>0</v>
      </c>
      <c r="V295" s="77">
        <f t="shared" si="42"/>
        <v>2517.3920458160992</v>
      </c>
      <c r="W295" s="20">
        <f>'Приложение 1'!R298</f>
        <v>0</v>
      </c>
      <c r="X295" s="27">
        <f t="shared" si="43"/>
        <v>-2517.3920458160992</v>
      </c>
    </row>
    <row r="296" spans="1:24" ht="15" customHeight="1">
      <c r="A296" s="80">
        <v>221</v>
      </c>
      <c r="B296" s="89" t="s">
        <v>381</v>
      </c>
      <c r="C296" s="77">
        <f>'Приложение 1'!L299</f>
        <v>1799232.84</v>
      </c>
      <c r="D296" s="88">
        <v>0</v>
      </c>
      <c r="E296" s="88">
        <v>0</v>
      </c>
      <c r="F296" s="77">
        <v>0</v>
      </c>
      <c r="G296" s="77">
        <v>807.6</v>
      </c>
      <c r="H296" s="77">
        <f>C296</f>
        <v>1799232.84</v>
      </c>
      <c r="I296" s="77">
        <v>0</v>
      </c>
      <c r="J296" s="77">
        <v>0</v>
      </c>
      <c r="K296" s="77">
        <v>0</v>
      </c>
      <c r="L296" s="77">
        <v>0</v>
      </c>
      <c r="M296" s="88">
        <v>0</v>
      </c>
      <c r="N296" s="88">
        <v>0</v>
      </c>
      <c r="O296" s="88">
        <v>0</v>
      </c>
      <c r="P296" s="88">
        <v>0</v>
      </c>
      <c r="Q296" s="88">
        <v>0</v>
      </c>
      <c r="R296" s="88">
        <v>0</v>
      </c>
      <c r="V296" s="77">
        <f t="shared" si="42"/>
        <v>2227.8762258543834</v>
      </c>
      <c r="W296" s="20">
        <f>'Приложение 1'!R299</f>
        <v>2322</v>
      </c>
      <c r="X296" s="27">
        <f t="shared" si="43"/>
        <v>94.123774145616608</v>
      </c>
    </row>
    <row r="297" spans="1:24" ht="15.75" customHeight="1">
      <c r="A297" s="80">
        <v>222</v>
      </c>
      <c r="B297" s="89" t="s">
        <v>382</v>
      </c>
      <c r="C297" s="77">
        <f>'Приложение 1'!L300</f>
        <v>1365632.44</v>
      </c>
      <c r="D297" s="88">
        <v>0</v>
      </c>
      <c r="E297" s="88">
        <v>0</v>
      </c>
      <c r="F297" s="77">
        <v>0</v>
      </c>
      <c r="G297" s="77">
        <v>449.6</v>
      </c>
      <c r="H297" s="77">
        <f>C297</f>
        <v>1365632.44</v>
      </c>
      <c r="I297" s="77">
        <v>0</v>
      </c>
      <c r="J297" s="77">
        <v>0</v>
      </c>
      <c r="K297" s="77">
        <v>0</v>
      </c>
      <c r="L297" s="77">
        <v>0</v>
      </c>
      <c r="M297" s="88">
        <v>0</v>
      </c>
      <c r="N297" s="88">
        <v>0</v>
      </c>
      <c r="O297" s="88">
        <v>0</v>
      </c>
      <c r="P297" s="88">
        <v>0</v>
      </c>
      <c r="Q297" s="88">
        <v>0</v>
      </c>
      <c r="R297" s="88">
        <v>0</v>
      </c>
      <c r="V297" s="77">
        <f t="shared" si="42"/>
        <v>3037.4387010676155</v>
      </c>
      <c r="W297" s="20">
        <f>'Приложение 1'!R300</f>
        <v>3948</v>
      </c>
      <c r="X297" s="27">
        <f t="shared" si="43"/>
        <v>910.56129893238449</v>
      </c>
    </row>
    <row r="298" spans="1:24" ht="13.5" customHeight="1">
      <c r="A298" s="111" t="s">
        <v>462</v>
      </c>
      <c r="B298" s="112"/>
      <c r="C298" s="112"/>
      <c r="D298" s="112"/>
      <c r="E298" s="112"/>
      <c r="F298" s="112"/>
      <c r="G298" s="112"/>
      <c r="H298" s="112"/>
      <c r="I298" s="112"/>
      <c r="J298" s="112"/>
      <c r="K298" s="112"/>
      <c r="L298" s="112"/>
      <c r="M298" s="112"/>
      <c r="N298" s="112"/>
      <c r="O298" s="112"/>
      <c r="P298" s="112"/>
      <c r="Q298" s="112"/>
      <c r="R298" s="113"/>
      <c r="V298" s="77" t="e">
        <f t="shared" si="42"/>
        <v>#DIV/0!</v>
      </c>
      <c r="W298" s="20">
        <f>'Приложение 1'!R301</f>
        <v>0</v>
      </c>
      <c r="X298" s="27" t="e">
        <f t="shared" si="43"/>
        <v>#DIV/0!</v>
      </c>
    </row>
    <row r="299" spans="1:24" ht="19.5" customHeight="1">
      <c r="A299" s="114" t="s">
        <v>154</v>
      </c>
      <c r="B299" s="115"/>
      <c r="C299" s="77">
        <f>'Приложение 1'!L304</f>
        <v>2458149.54</v>
      </c>
      <c r="D299" s="88">
        <f>SUM(D300)</f>
        <v>0</v>
      </c>
      <c r="E299" s="77">
        <f t="shared" ref="E299:R299" si="52">SUM(E300)</f>
        <v>0</v>
      </c>
      <c r="F299" s="77">
        <f t="shared" si="52"/>
        <v>0</v>
      </c>
      <c r="G299" s="77">
        <f t="shared" si="52"/>
        <v>769.4</v>
      </c>
      <c r="H299" s="77">
        <f t="shared" si="52"/>
        <v>2458149.54</v>
      </c>
      <c r="I299" s="77">
        <f t="shared" si="52"/>
        <v>0</v>
      </c>
      <c r="J299" s="77">
        <f t="shared" si="52"/>
        <v>0</v>
      </c>
      <c r="K299" s="77">
        <f t="shared" si="52"/>
        <v>0</v>
      </c>
      <c r="L299" s="77">
        <f t="shared" si="52"/>
        <v>0</v>
      </c>
      <c r="M299" s="88">
        <f t="shared" si="52"/>
        <v>0</v>
      </c>
      <c r="N299" s="88">
        <f t="shared" si="52"/>
        <v>0</v>
      </c>
      <c r="O299" s="88">
        <f t="shared" si="52"/>
        <v>0</v>
      </c>
      <c r="P299" s="88">
        <f t="shared" si="52"/>
        <v>0</v>
      </c>
      <c r="Q299" s="88">
        <f t="shared" si="52"/>
        <v>0</v>
      </c>
      <c r="R299" s="88">
        <f t="shared" si="52"/>
        <v>0</v>
      </c>
      <c r="V299" s="77">
        <f t="shared" si="42"/>
        <v>3194.8915258643101</v>
      </c>
      <c r="W299" s="20">
        <f>'Приложение 1'!R302</f>
        <v>0</v>
      </c>
      <c r="X299" s="27">
        <f t="shared" si="43"/>
        <v>-3194.8915258643101</v>
      </c>
    </row>
    <row r="300" spans="1:24" ht="15.75" customHeight="1">
      <c r="A300" s="80">
        <v>223</v>
      </c>
      <c r="B300" s="89" t="s">
        <v>383</v>
      </c>
      <c r="C300" s="77">
        <f>'Приложение 1'!L303</f>
        <v>2458149.54</v>
      </c>
      <c r="D300" s="88">
        <v>0</v>
      </c>
      <c r="E300" s="77">
        <v>0</v>
      </c>
      <c r="F300" s="77">
        <v>0</v>
      </c>
      <c r="G300" s="77">
        <v>769.4</v>
      </c>
      <c r="H300" s="77">
        <f>C300</f>
        <v>2458149.54</v>
      </c>
      <c r="I300" s="77">
        <v>0</v>
      </c>
      <c r="J300" s="77">
        <v>0</v>
      </c>
      <c r="K300" s="77">
        <v>0</v>
      </c>
      <c r="L300" s="77">
        <v>0</v>
      </c>
      <c r="M300" s="88">
        <v>0</v>
      </c>
      <c r="N300" s="88">
        <v>0</v>
      </c>
      <c r="O300" s="88">
        <v>0</v>
      </c>
      <c r="P300" s="88">
        <v>0</v>
      </c>
      <c r="Q300" s="88">
        <v>0</v>
      </c>
      <c r="R300" s="88">
        <v>0</v>
      </c>
      <c r="V300" s="77">
        <f t="shared" si="42"/>
        <v>3194.8915258643101</v>
      </c>
      <c r="W300" s="20">
        <f>'Приложение 1'!R303</f>
        <v>3948</v>
      </c>
      <c r="X300" s="27">
        <f t="shared" si="43"/>
        <v>753.1084741356899</v>
      </c>
    </row>
    <row r="301" spans="1:24" ht="12.75" customHeight="1">
      <c r="A301" s="111" t="s">
        <v>463</v>
      </c>
      <c r="B301" s="112"/>
      <c r="C301" s="112"/>
      <c r="D301" s="112"/>
      <c r="E301" s="112"/>
      <c r="F301" s="112"/>
      <c r="G301" s="112"/>
      <c r="H301" s="112"/>
      <c r="I301" s="112"/>
      <c r="J301" s="112"/>
      <c r="K301" s="112"/>
      <c r="L301" s="112"/>
      <c r="M301" s="112"/>
      <c r="N301" s="112"/>
      <c r="O301" s="112"/>
      <c r="P301" s="112"/>
      <c r="Q301" s="112"/>
      <c r="R301" s="113"/>
      <c r="V301" s="77" t="e">
        <f t="shared" si="42"/>
        <v>#DIV/0!</v>
      </c>
      <c r="W301" s="20">
        <f>'Приложение 1'!R304</f>
        <v>0</v>
      </c>
      <c r="X301" s="27" t="e">
        <f t="shared" si="43"/>
        <v>#DIV/0!</v>
      </c>
    </row>
    <row r="302" spans="1:24" ht="19.5" customHeight="1">
      <c r="A302" s="114" t="s">
        <v>155</v>
      </c>
      <c r="B302" s="115"/>
      <c r="C302" s="77">
        <f>'Приложение 1'!L308</f>
        <v>2676975.6799999997</v>
      </c>
      <c r="D302" s="88">
        <f>SUM(D303:D304)</f>
        <v>0</v>
      </c>
      <c r="E302" s="77">
        <f t="shared" ref="E302:R302" si="53">SUM(E303:E304)</f>
        <v>0</v>
      </c>
      <c r="F302" s="77">
        <f t="shared" si="53"/>
        <v>0</v>
      </c>
      <c r="G302" s="77">
        <f t="shared" si="53"/>
        <v>883.16000000000008</v>
      </c>
      <c r="H302" s="77">
        <f t="shared" si="53"/>
        <v>2676975.6799999997</v>
      </c>
      <c r="I302" s="77">
        <f t="shared" si="53"/>
        <v>0</v>
      </c>
      <c r="J302" s="77">
        <f t="shared" si="53"/>
        <v>0</v>
      </c>
      <c r="K302" s="77">
        <f t="shared" si="53"/>
        <v>0</v>
      </c>
      <c r="L302" s="88">
        <f t="shared" si="53"/>
        <v>0</v>
      </c>
      <c r="M302" s="88">
        <f t="shared" si="53"/>
        <v>0</v>
      </c>
      <c r="N302" s="88">
        <f t="shared" si="53"/>
        <v>0</v>
      </c>
      <c r="O302" s="88">
        <f t="shared" si="53"/>
        <v>0</v>
      </c>
      <c r="P302" s="88">
        <f t="shared" si="53"/>
        <v>0</v>
      </c>
      <c r="Q302" s="88">
        <f t="shared" si="53"/>
        <v>0</v>
      </c>
      <c r="R302" s="88">
        <f t="shared" si="53"/>
        <v>0</v>
      </c>
      <c r="V302" s="77">
        <f t="shared" si="42"/>
        <v>3031.1332940803472</v>
      </c>
      <c r="W302" s="20">
        <f>'Приложение 1'!R305</f>
        <v>0</v>
      </c>
      <c r="X302" s="27">
        <f t="shared" si="43"/>
        <v>-3031.1332940803472</v>
      </c>
    </row>
    <row r="303" spans="1:24" ht="13.5" customHeight="1">
      <c r="A303" s="80">
        <v>224</v>
      </c>
      <c r="B303" s="89" t="s">
        <v>384</v>
      </c>
      <c r="C303" s="77">
        <f>'Приложение 1'!L306</f>
        <v>938703.02</v>
      </c>
      <c r="D303" s="88">
        <v>0</v>
      </c>
      <c r="E303" s="77">
        <v>0</v>
      </c>
      <c r="F303" s="77">
        <v>0</v>
      </c>
      <c r="G303" s="77">
        <v>295.16000000000003</v>
      </c>
      <c r="H303" s="77">
        <f>C303</f>
        <v>938703.02</v>
      </c>
      <c r="I303" s="77">
        <v>0</v>
      </c>
      <c r="J303" s="77">
        <v>0</v>
      </c>
      <c r="K303" s="77">
        <v>0</v>
      </c>
      <c r="L303" s="88">
        <v>0</v>
      </c>
      <c r="M303" s="88">
        <v>0</v>
      </c>
      <c r="N303" s="88">
        <v>0</v>
      </c>
      <c r="O303" s="88">
        <v>0</v>
      </c>
      <c r="P303" s="88">
        <v>0</v>
      </c>
      <c r="Q303" s="88">
        <v>0</v>
      </c>
      <c r="R303" s="88">
        <v>0</v>
      </c>
      <c r="V303" s="77">
        <f t="shared" si="42"/>
        <v>3180.3192166960289</v>
      </c>
      <c r="W303" s="20">
        <f>'Приложение 1'!R306</f>
        <v>4503.95</v>
      </c>
      <c r="X303" s="27">
        <f t="shared" si="43"/>
        <v>1323.6307833039709</v>
      </c>
    </row>
    <row r="304" spans="1:24" ht="13.5" customHeight="1">
      <c r="A304" s="63">
        <v>225</v>
      </c>
      <c r="B304" s="89" t="s">
        <v>385</v>
      </c>
      <c r="C304" s="77">
        <f>'Приложение 1'!L307</f>
        <v>1738272.66</v>
      </c>
      <c r="D304" s="88">
        <v>0</v>
      </c>
      <c r="E304" s="77">
        <v>0</v>
      </c>
      <c r="F304" s="77">
        <v>0</v>
      </c>
      <c r="G304" s="77">
        <v>588</v>
      </c>
      <c r="H304" s="77">
        <f>C304</f>
        <v>1738272.66</v>
      </c>
      <c r="I304" s="77">
        <v>0</v>
      </c>
      <c r="J304" s="77">
        <v>0</v>
      </c>
      <c r="K304" s="77">
        <v>0</v>
      </c>
      <c r="L304" s="88">
        <v>0</v>
      </c>
      <c r="M304" s="88">
        <v>0</v>
      </c>
      <c r="N304" s="88">
        <v>0</v>
      </c>
      <c r="O304" s="88">
        <v>0</v>
      </c>
      <c r="P304" s="88">
        <v>0</v>
      </c>
      <c r="Q304" s="88">
        <v>0</v>
      </c>
      <c r="R304" s="88">
        <v>0</v>
      </c>
      <c r="V304" s="77">
        <f t="shared" si="42"/>
        <v>2956.2460204081631</v>
      </c>
      <c r="W304" s="20">
        <f>'Приложение 1'!R307</f>
        <v>4503.95</v>
      </c>
      <c r="X304" s="27">
        <f t="shared" si="43"/>
        <v>1547.7039795918367</v>
      </c>
    </row>
    <row r="305" spans="1:24" ht="14.25" customHeight="1">
      <c r="A305" s="111" t="s">
        <v>464</v>
      </c>
      <c r="B305" s="112"/>
      <c r="C305" s="112"/>
      <c r="D305" s="112"/>
      <c r="E305" s="112"/>
      <c r="F305" s="112"/>
      <c r="G305" s="112"/>
      <c r="H305" s="112"/>
      <c r="I305" s="112"/>
      <c r="J305" s="112"/>
      <c r="K305" s="112"/>
      <c r="L305" s="112"/>
      <c r="M305" s="112"/>
      <c r="N305" s="112"/>
      <c r="O305" s="112"/>
      <c r="P305" s="112"/>
      <c r="Q305" s="112"/>
      <c r="R305" s="113"/>
      <c r="V305" s="77" t="e">
        <f t="shared" si="42"/>
        <v>#DIV/0!</v>
      </c>
      <c r="W305" s="20">
        <f>'Приложение 1'!R308</f>
        <v>0</v>
      </c>
      <c r="X305" s="27" t="e">
        <f t="shared" si="43"/>
        <v>#DIV/0!</v>
      </c>
    </row>
    <row r="306" spans="1:24" ht="32.25" customHeight="1">
      <c r="A306" s="114" t="s">
        <v>156</v>
      </c>
      <c r="B306" s="115"/>
      <c r="C306" s="77">
        <f>'Приложение 1'!L311</f>
        <v>1174290.93</v>
      </c>
      <c r="D306" s="88">
        <f>SUM(D307)</f>
        <v>0</v>
      </c>
      <c r="E306" s="88">
        <f t="shared" ref="E306:R306" si="54">SUM(E307)</f>
        <v>0</v>
      </c>
      <c r="F306" s="77">
        <f t="shared" si="54"/>
        <v>0</v>
      </c>
      <c r="G306" s="77">
        <f t="shared" si="54"/>
        <v>427.9</v>
      </c>
      <c r="H306" s="77">
        <f t="shared" si="54"/>
        <v>1174290.93</v>
      </c>
      <c r="I306" s="77">
        <f t="shared" si="54"/>
        <v>0</v>
      </c>
      <c r="J306" s="77">
        <f t="shared" si="54"/>
        <v>0</v>
      </c>
      <c r="K306" s="77">
        <f t="shared" si="54"/>
        <v>0</v>
      </c>
      <c r="L306" s="88">
        <f t="shared" si="54"/>
        <v>0</v>
      </c>
      <c r="M306" s="88">
        <f t="shared" si="54"/>
        <v>0</v>
      </c>
      <c r="N306" s="88">
        <f t="shared" si="54"/>
        <v>0</v>
      </c>
      <c r="O306" s="88">
        <f t="shared" si="54"/>
        <v>0</v>
      </c>
      <c r="P306" s="88">
        <f t="shared" si="54"/>
        <v>0</v>
      </c>
      <c r="Q306" s="88">
        <f t="shared" si="54"/>
        <v>0</v>
      </c>
      <c r="R306" s="88">
        <f t="shared" si="54"/>
        <v>0</v>
      </c>
      <c r="V306" s="77">
        <f t="shared" si="42"/>
        <v>2744.3115914933396</v>
      </c>
      <c r="W306" s="20">
        <f>'Приложение 1'!R309</f>
        <v>0</v>
      </c>
      <c r="X306" s="27">
        <f t="shared" si="43"/>
        <v>-2744.3115914933396</v>
      </c>
    </row>
    <row r="307" spans="1:24" ht="13.5" customHeight="1">
      <c r="A307" s="80">
        <v>226</v>
      </c>
      <c r="B307" s="89" t="s">
        <v>386</v>
      </c>
      <c r="C307" s="77">
        <f>'Приложение 1'!L310</f>
        <v>1174290.93</v>
      </c>
      <c r="D307" s="88">
        <v>0</v>
      </c>
      <c r="E307" s="88">
        <v>0</v>
      </c>
      <c r="F307" s="77">
        <v>0</v>
      </c>
      <c r="G307" s="77">
        <v>427.9</v>
      </c>
      <c r="H307" s="77">
        <f>C307</f>
        <v>1174290.93</v>
      </c>
      <c r="I307" s="77">
        <v>0</v>
      </c>
      <c r="J307" s="77">
        <v>0</v>
      </c>
      <c r="K307" s="77">
        <v>0</v>
      </c>
      <c r="L307" s="88">
        <v>0</v>
      </c>
      <c r="M307" s="88">
        <v>0</v>
      </c>
      <c r="N307" s="88">
        <v>0</v>
      </c>
      <c r="O307" s="88">
        <v>0</v>
      </c>
      <c r="P307" s="88">
        <v>0</v>
      </c>
      <c r="Q307" s="88">
        <v>0</v>
      </c>
      <c r="R307" s="88">
        <v>0</v>
      </c>
      <c r="V307" s="77">
        <f t="shared" si="42"/>
        <v>2744.3115914933396</v>
      </c>
      <c r="W307" s="20">
        <f>'Приложение 1'!R310</f>
        <v>3948</v>
      </c>
      <c r="X307" s="27">
        <f t="shared" si="43"/>
        <v>1203.6884085066604</v>
      </c>
    </row>
    <row r="308" spans="1:24" ht="12" customHeight="1">
      <c r="A308" s="111" t="s">
        <v>465</v>
      </c>
      <c r="B308" s="112"/>
      <c r="C308" s="112"/>
      <c r="D308" s="112"/>
      <c r="E308" s="112"/>
      <c r="F308" s="112"/>
      <c r="G308" s="112"/>
      <c r="H308" s="112"/>
      <c r="I308" s="112"/>
      <c r="J308" s="112"/>
      <c r="K308" s="112"/>
      <c r="L308" s="112"/>
      <c r="M308" s="112"/>
      <c r="N308" s="112"/>
      <c r="O308" s="112"/>
      <c r="P308" s="112"/>
      <c r="Q308" s="112"/>
      <c r="R308" s="113"/>
      <c r="V308" s="77" t="e">
        <f t="shared" si="42"/>
        <v>#DIV/0!</v>
      </c>
      <c r="W308" s="20">
        <f>'Приложение 1'!R311</f>
        <v>0</v>
      </c>
      <c r="X308" s="27" t="e">
        <f t="shared" si="43"/>
        <v>#DIV/0!</v>
      </c>
    </row>
    <row r="309" spans="1:24" ht="21.75" customHeight="1">
      <c r="A309" s="114" t="s">
        <v>157</v>
      </c>
      <c r="B309" s="115"/>
      <c r="C309" s="77">
        <f>'Приложение 1'!L314</f>
        <v>970769.81</v>
      </c>
      <c r="D309" s="88">
        <f>SUM(D310)</f>
        <v>0</v>
      </c>
      <c r="E309" s="88">
        <f t="shared" ref="E309:R309" si="55">SUM(E310)</f>
        <v>0</v>
      </c>
      <c r="F309" s="88">
        <f t="shared" si="55"/>
        <v>0</v>
      </c>
      <c r="G309" s="77">
        <f t="shared" si="55"/>
        <v>268</v>
      </c>
      <c r="H309" s="77">
        <f t="shared" si="55"/>
        <v>970769.81</v>
      </c>
      <c r="I309" s="77">
        <f t="shared" si="55"/>
        <v>0</v>
      </c>
      <c r="J309" s="77">
        <f t="shared" si="55"/>
        <v>0</v>
      </c>
      <c r="K309" s="88">
        <f t="shared" si="55"/>
        <v>0</v>
      </c>
      <c r="L309" s="88">
        <f t="shared" si="55"/>
        <v>0</v>
      </c>
      <c r="M309" s="88">
        <f t="shared" si="55"/>
        <v>0</v>
      </c>
      <c r="N309" s="88">
        <f t="shared" si="55"/>
        <v>0</v>
      </c>
      <c r="O309" s="88">
        <f t="shared" si="55"/>
        <v>0</v>
      </c>
      <c r="P309" s="88">
        <f t="shared" si="55"/>
        <v>0</v>
      </c>
      <c r="Q309" s="88">
        <f t="shared" si="55"/>
        <v>0</v>
      </c>
      <c r="R309" s="88">
        <f t="shared" si="55"/>
        <v>0</v>
      </c>
      <c r="V309" s="77">
        <f t="shared" si="42"/>
        <v>3622.2754104477613</v>
      </c>
      <c r="W309" s="20">
        <f>'Приложение 1'!R312</f>
        <v>0</v>
      </c>
      <c r="X309" s="27">
        <f t="shared" si="43"/>
        <v>-3622.2754104477613</v>
      </c>
    </row>
    <row r="310" spans="1:24" ht="15" customHeight="1">
      <c r="A310" s="80">
        <v>227</v>
      </c>
      <c r="B310" s="89" t="s">
        <v>387</v>
      </c>
      <c r="C310" s="77">
        <f>'Приложение 1'!L313</f>
        <v>970769.81</v>
      </c>
      <c r="D310" s="88">
        <v>0</v>
      </c>
      <c r="E310" s="88">
        <v>0</v>
      </c>
      <c r="F310" s="88">
        <v>0</v>
      </c>
      <c r="G310" s="77">
        <v>268</v>
      </c>
      <c r="H310" s="77">
        <f>C310</f>
        <v>970769.81</v>
      </c>
      <c r="I310" s="77">
        <v>0</v>
      </c>
      <c r="J310" s="77">
        <v>0</v>
      </c>
      <c r="K310" s="88">
        <v>0</v>
      </c>
      <c r="L310" s="88">
        <v>0</v>
      </c>
      <c r="M310" s="88">
        <v>0</v>
      </c>
      <c r="N310" s="88">
        <v>0</v>
      </c>
      <c r="O310" s="88">
        <v>0</v>
      </c>
      <c r="P310" s="88">
        <v>0</v>
      </c>
      <c r="Q310" s="88">
        <v>0</v>
      </c>
      <c r="R310" s="88">
        <v>0</v>
      </c>
      <c r="V310" s="77">
        <f t="shared" si="42"/>
        <v>3622.2754104477613</v>
      </c>
      <c r="W310" s="20">
        <f>'Приложение 1'!R313</f>
        <v>3948</v>
      </c>
      <c r="X310" s="27">
        <f t="shared" si="43"/>
        <v>325.72458955223874</v>
      </c>
    </row>
    <row r="311" spans="1:24" ht="14.25" customHeight="1">
      <c r="A311" s="111" t="s">
        <v>3</v>
      </c>
      <c r="B311" s="112"/>
      <c r="C311" s="112"/>
      <c r="D311" s="112"/>
      <c r="E311" s="112"/>
      <c r="F311" s="112"/>
      <c r="G311" s="112"/>
      <c r="H311" s="112"/>
      <c r="I311" s="112"/>
      <c r="J311" s="112"/>
      <c r="K311" s="112"/>
      <c r="L311" s="112"/>
      <c r="M311" s="112"/>
      <c r="N311" s="112"/>
      <c r="O311" s="112"/>
      <c r="P311" s="112"/>
      <c r="Q311" s="112"/>
      <c r="R311" s="113"/>
      <c r="V311" s="77" t="e">
        <f t="shared" si="42"/>
        <v>#DIV/0!</v>
      </c>
      <c r="W311" s="20">
        <f>'Приложение 1'!R314</f>
        <v>0</v>
      </c>
      <c r="X311" s="27" t="e">
        <f t="shared" si="43"/>
        <v>#DIV/0!</v>
      </c>
    </row>
    <row r="312" spans="1:24" ht="30.75" customHeight="1">
      <c r="A312" s="114" t="s">
        <v>158</v>
      </c>
      <c r="B312" s="115"/>
      <c r="C312" s="77">
        <f>'Приложение 1'!L320</f>
        <v>6976873.6499999994</v>
      </c>
      <c r="D312" s="88">
        <f>SUM(D313:D316)</f>
        <v>0</v>
      </c>
      <c r="E312" s="88">
        <f t="shared" ref="E312:R312" si="56">SUM(E313:E316)</f>
        <v>0</v>
      </c>
      <c r="F312" s="77">
        <f t="shared" si="56"/>
        <v>0</v>
      </c>
      <c r="G312" s="77">
        <f t="shared" si="56"/>
        <v>2148.1</v>
      </c>
      <c r="H312" s="77">
        <f t="shared" si="56"/>
        <v>6976873.6499999994</v>
      </c>
      <c r="I312" s="77">
        <f t="shared" si="56"/>
        <v>0</v>
      </c>
      <c r="J312" s="77">
        <f t="shared" si="56"/>
        <v>0</v>
      </c>
      <c r="K312" s="77">
        <f t="shared" si="56"/>
        <v>0</v>
      </c>
      <c r="L312" s="77">
        <f t="shared" si="56"/>
        <v>0</v>
      </c>
      <c r="M312" s="88">
        <f t="shared" si="56"/>
        <v>0</v>
      </c>
      <c r="N312" s="88">
        <f t="shared" si="56"/>
        <v>0</v>
      </c>
      <c r="O312" s="88">
        <f t="shared" si="56"/>
        <v>0</v>
      </c>
      <c r="P312" s="88">
        <f t="shared" si="56"/>
        <v>0</v>
      </c>
      <c r="Q312" s="88">
        <f t="shared" si="56"/>
        <v>0</v>
      </c>
      <c r="R312" s="88">
        <f t="shared" si="56"/>
        <v>0</v>
      </c>
      <c r="V312" s="77">
        <f t="shared" si="42"/>
        <v>3247.9277733811273</v>
      </c>
      <c r="W312" s="20">
        <f>'Приложение 1'!R315</f>
        <v>0</v>
      </c>
      <c r="X312" s="27">
        <f t="shared" si="43"/>
        <v>-3247.9277733811273</v>
      </c>
    </row>
    <row r="313" spans="1:24" ht="14.25" customHeight="1">
      <c r="A313" s="80">
        <v>228</v>
      </c>
      <c r="B313" s="89" t="s">
        <v>388</v>
      </c>
      <c r="C313" s="77">
        <f>'Приложение 1'!L316</f>
        <v>2329337.09</v>
      </c>
      <c r="D313" s="88">
        <v>0</v>
      </c>
      <c r="E313" s="88">
        <v>0</v>
      </c>
      <c r="F313" s="77">
        <v>0</v>
      </c>
      <c r="G313" s="77">
        <v>593.29999999999995</v>
      </c>
      <c r="H313" s="77">
        <f>C313</f>
        <v>2329337.09</v>
      </c>
      <c r="I313" s="77">
        <v>0</v>
      </c>
      <c r="J313" s="77">
        <v>0</v>
      </c>
      <c r="K313" s="77">
        <v>0</v>
      </c>
      <c r="L313" s="77">
        <v>0</v>
      </c>
      <c r="M313" s="88">
        <v>0</v>
      </c>
      <c r="N313" s="88">
        <v>0</v>
      </c>
      <c r="O313" s="88">
        <v>0</v>
      </c>
      <c r="P313" s="88">
        <v>0</v>
      </c>
      <c r="Q313" s="88">
        <v>0</v>
      </c>
      <c r="R313" s="88">
        <v>0</v>
      </c>
      <c r="V313" s="77">
        <f t="shared" si="42"/>
        <v>3926.0695937974042</v>
      </c>
      <c r="W313" s="20">
        <f>'Приложение 1'!R316</f>
        <v>3948</v>
      </c>
      <c r="X313" s="27">
        <f t="shared" si="43"/>
        <v>21.930406202595805</v>
      </c>
    </row>
    <row r="314" spans="1:24" ht="14.25" customHeight="1">
      <c r="A314" s="80">
        <v>229</v>
      </c>
      <c r="B314" s="89" t="s">
        <v>389</v>
      </c>
      <c r="C314" s="77">
        <f>'Приложение 1'!L317</f>
        <v>1829189.98</v>
      </c>
      <c r="D314" s="88">
        <v>0</v>
      </c>
      <c r="E314" s="88">
        <v>0</v>
      </c>
      <c r="F314" s="77">
        <v>0</v>
      </c>
      <c r="G314" s="77">
        <v>636.79999999999995</v>
      </c>
      <c r="H314" s="77">
        <f>C314</f>
        <v>1829189.98</v>
      </c>
      <c r="I314" s="77">
        <v>0</v>
      </c>
      <c r="J314" s="77">
        <v>0</v>
      </c>
      <c r="K314" s="77">
        <v>0</v>
      </c>
      <c r="L314" s="77">
        <v>0</v>
      </c>
      <c r="M314" s="88">
        <v>0</v>
      </c>
      <c r="N314" s="88">
        <v>0</v>
      </c>
      <c r="O314" s="88">
        <v>0</v>
      </c>
      <c r="P314" s="88">
        <v>0</v>
      </c>
      <c r="Q314" s="88">
        <v>0</v>
      </c>
      <c r="R314" s="88">
        <v>0</v>
      </c>
      <c r="V314" s="77">
        <f t="shared" si="42"/>
        <v>2872.4717022613067</v>
      </c>
      <c r="W314" s="20">
        <f>'Приложение 1'!R317</f>
        <v>3948</v>
      </c>
      <c r="X314" s="27">
        <f t="shared" si="43"/>
        <v>1075.5282977386933</v>
      </c>
    </row>
    <row r="315" spans="1:24" ht="12.75" customHeight="1">
      <c r="A315" s="80">
        <v>230</v>
      </c>
      <c r="B315" s="89" t="s">
        <v>390</v>
      </c>
      <c r="C315" s="77">
        <f>'Приложение 1'!L318</f>
        <v>1106568.8600000001</v>
      </c>
      <c r="D315" s="88">
        <v>0</v>
      </c>
      <c r="E315" s="88">
        <v>0</v>
      </c>
      <c r="F315" s="77">
        <v>0</v>
      </c>
      <c r="G315" s="77">
        <v>356</v>
      </c>
      <c r="H315" s="77">
        <f>C315</f>
        <v>1106568.8600000001</v>
      </c>
      <c r="I315" s="77">
        <v>0</v>
      </c>
      <c r="J315" s="77">
        <v>0</v>
      </c>
      <c r="K315" s="77">
        <v>0</v>
      </c>
      <c r="L315" s="77">
        <v>0</v>
      </c>
      <c r="M315" s="88">
        <v>0</v>
      </c>
      <c r="N315" s="88">
        <v>0</v>
      </c>
      <c r="O315" s="88">
        <v>0</v>
      </c>
      <c r="P315" s="88">
        <v>0</v>
      </c>
      <c r="Q315" s="88">
        <v>0</v>
      </c>
      <c r="R315" s="88">
        <v>0</v>
      </c>
      <c r="V315" s="77">
        <f t="shared" si="42"/>
        <v>3108.3394943820226</v>
      </c>
      <c r="W315" s="20">
        <f>'Приложение 1'!R318</f>
        <v>3948</v>
      </c>
      <c r="X315" s="27">
        <f t="shared" si="43"/>
        <v>839.66050561797738</v>
      </c>
    </row>
    <row r="316" spans="1:24" ht="12.75" customHeight="1">
      <c r="A316" s="80">
        <v>231</v>
      </c>
      <c r="B316" s="89" t="s">
        <v>391</v>
      </c>
      <c r="C316" s="77">
        <f>'Приложение 1'!L319</f>
        <v>1711777.72</v>
      </c>
      <c r="D316" s="88">
        <v>0</v>
      </c>
      <c r="E316" s="88">
        <v>0</v>
      </c>
      <c r="F316" s="77">
        <v>0</v>
      </c>
      <c r="G316" s="77">
        <v>562</v>
      </c>
      <c r="H316" s="77">
        <f>C316</f>
        <v>1711777.72</v>
      </c>
      <c r="I316" s="77">
        <v>0</v>
      </c>
      <c r="J316" s="77">
        <v>0</v>
      </c>
      <c r="K316" s="77">
        <v>0</v>
      </c>
      <c r="L316" s="77">
        <v>0</v>
      </c>
      <c r="M316" s="88">
        <v>0</v>
      </c>
      <c r="N316" s="88">
        <v>0</v>
      </c>
      <c r="O316" s="88">
        <v>0</v>
      </c>
      <c r="P316" s="88">
        <v>0</v>
      </c>
      <c r="Q316" s="88">
        <v>0</v>
      </c>
      <c r="R316" s="88">
        <v>0</v>
      </c>
      <c r="V316" s="77">
        <f t="shared" si="42"/>
        <v>3045.8678291814945</v>
      </c>
      <c r="W316" s="20">
        <f>'Приложение 1'!R319</f>
        <v>3948</v>
      </c>
      <c r="X316" s="27">
        <f t="shared" si="43"/>
        <v>902.13217081850553</v>
      </c>
    </row>
    <row r="317" spans="1:24" ht="14.25" customHeight="1">
      <c r="A317" s="111" t="s">
        <v>4</v>
      </c>
      <c r="B317" s="112"/>
      <c r="C317" s="112"/>
      <c r="D317" s="112"/>
      <c r="E317" s="112"/>
      <c r="F317" s="112"/>
      <c r="G317" s="112"/>
      <c r="H317" s="112"/>
      <c r="I317" s="112"/>
      <c r="J317" s="112"/>
      <c r="K317" s="112"/>
      <c r="L317" s="112"/>
      <c r="M317" s="112"/>
      <c r="N317" s="112"/>
      <c r="O317" s="112"/>
      <c r="P317" s="112"/>
      <c r="Q317" s="112"/>
      <c r="R317" s="113"/>
      <c r="V317" s="77" t="e">
        <f t="shared" si="42"/>
        <v>#DIV/0!</v>
      </c>
      <c r="W317" s="20">
        <f>'Приложение 1'!R320</f>
        <v>0</v>
      </c>
      <c r="X317" s="27" t="e">
        <f t="shared" si="43"/>
        <v>#DIV/0!</v>
      </c>
    </row>
    <row r="318" spans="1:24" ht="32.25" customHeight="1">
      <c r="A318" s="114" t="s">
        <v>159</v>
      </c>
      <c r="B318" s="115"/>
      <c r="C318" s="77">
        <f>'Приложение 1'!L324</f>
        <v>3020676.67</v>
      </c>
      <c r="D318" s="77">
        <f>SUM(D319:D320)</f>
        <v>0</v>
      </c>
      <c r="E318" s="77">
        <f t="shared" ref="E318:R318" si="57">SUM(E319:E320)</f>
        <v>0</v>
      </c>
      <c r="F318" s="77">
        <f t="shared" si="57"/>
        <v>0</v>
      </c>
      <c r="G318" s="77">
        <f t="shared" si="57"/>
        <v>1080.5</v>
      </c>
      <c r="H318" s="77">
        <f t="shared" si="57"/>
        <v>3020676.67</v>
      </c>
      <c r="I318" s="77">
        <f t="shared" si="57"/>
        <v>0</v>
      </c>
      <c r="J318" s="77">
        <f t="shared" si="57"/>
        <v>0</v>
      </c>
      <c r="K318" s="77">
        <f t="shared" si="57"/>
        <v>0</v>
      </c>
      <c r="L318" s="77">
        <f t="shared" si="57"/>
        <v>0</v>
      </c>
      <c r="M318" s="77">
        <f t="shared" si="57"/>
        <v>0</v>
      </c>
      <c r="N318" s="88">
        <f t="shared" si="57"/>
        <v>0</v>
      </c>
      <c r="O318" s="88">
        <f t="shared" si="57"/>
        <v>0</v>
      </c>
      <c r="P318" s="88">
        <f t="shared" si="57"/>
        <v>0</v>
      </c>
      <c r="Q318" s="88">
        <f t="shared" si="57"/>
        <v>0</v>
      </c>
      <c r="R318" s="88">
        <f t="shared" si="57"/>
        <v>0</v>
      </c>
      <c r="V318" s="77">
        <f t="shared" si="42"/>
        <v>2795.6285701064321</v>
      </c>
      <c r="W318" s="20">
        <f>'Приложение 1'!R321</f>
        <v>0</v>
      </c>
      <c r="X318" s="27">
        <f t="shared" si="43"/>
        <v>-2795.6285701064321</v>
      </c>
    </row>
    <row r="319" spans="1:24" ht="13.5" customHeight="1">
      <c r="A319" s="63">
        <v>232</v>
      </c>
      <c r="B319" s="89" t="s">
        <v>363</v>
      </c>
      <c r="C319" s="77">
        <f>'Приложение 1'!L322</f>
        <v>506560.1</v>
      </c>
      <c r="D319" s="77">
        <v>0</v>
      </c>
      <c r="E319" s="77">
        <v>0</v>
      </c>
      <c r="F319" s="77">
        <v>0</v>
      </c>
      <c r="G319" s="77">
        <v>256.5</v>
      </c>
      <c r="H319" s="77">
        <f>C319</f>
        <v>506560.1</v>
      </c>
      <c r="I319" s="77">
        <v>0</v>
      </c>
      <c r="J319" s="77">
        <v>0</v>
      </c>
      <c r="K319" s="77">
        <v>0</v>
      </c>
      <c r="L319" s="77">
        <v>0</v>
      </c>
      <c r="M319" s="77">
        <v>0</v>
      </c>
      <c r="N319" s="88">
        <v>0</v>
      </c>
      <c r="O319" s="88">
        <v>0</v>
      </c>
      <c r="P319" s="88">
        <v>0</v>
      </c>
      <c r="Q319" s="88">
        <v>0</v>
      </c>
      <c r="R319" s="88">
        <v>0</v>
      </c>
      <c r="V319" s="77">
        <f t="shared" si="42"/>
        <v>1974.8931773879142</v>
      </c>
      <c r="W319" s="20">
        <f>'Приложение 1'!R322</f>
        <v>4180</v>
      </c>
      <c r="X319" s="27">
        <f t="shared" si="43"/>
        <v>2205.106822612086</v>
      </c>
    </row>
    <row r="320" spans="1:24" ht="15" customHeight="1">
      <c r="A320" s="80">
        <v>233</v>
      </c>
      <c r="B320" s="89" t="s">
        <v>361</v>
      </c>
      <c r="C320" s="77">
        <f>'Приложение 1'!L323</f>
        <v>2514116.5699999998</v>
      </c>
      <c r="D320" s="77">
        <v>0</v>
      </c>
      <c r="E320" s="77">
        <v>0</v>
      </c>
      <c r="F320" s="77">
        <v>0</v>
      </c>
      <c r="G320" s="77">
        <v>824</v>
      </c>
      <c r="H320" s="77">
        <f>C320</f>
        <v>2514116.5699999998</v>
      </c>
      <c r="I320" s="77">
        <v>0</v>
      </c>
      <c r="J320" s="77">
        <v>0</v>
      </c>
      <c r="K320" s="77">
        <v>0</v>
      </c>
      <c r="L320" s="77">
        <v>0</v>
      </c>
      <c r="M320" s="77">
        <v>0</v>
      </c>
      <c r="N320" s="88">
        <v>0</v>
      </c>
      <c r="O320" s="88">
        <v>0</v>
      </c>
      <c r="P320" s="88">
        <v>0</v>
      </c>
      <c r="Q320" s="88">
        <v>0</v>
      </c>
      <c r="R320" s="88">
        <v>0</v>
      </c>
      <c r="V320" s="77">
        <f t="shared" si="42"/>
        <v>3051.1123422330097</v>
      </c>
      <c r="W320" s="20">
        <f>'Приложение 1'!R323</f>
        <v>3948</v>
      </c>
      <c r="X320" s="27">
        <f t="shared" si="43"/>
        <v>896.88765776699029</v>
      </c>
    </row>
    <row r="321" spans="1:26" ht="12.75" customHeight="1">
      <c r="A321" s="111" t="s">
        <v>5</v>
      </c>
      <c r="B321" s="112"/>
      <c r="C321" s="112"/>
      <c r="D321" s="112"/>
      <c r="E321" s="112"/>
      <c r="F321" s="112"/>
      <c r="G321" s="112"/>
      <c r="H321" s="112"/>
      <c r="I321" s="112"/>
      <c r="J321" s="112"/>
      <c r="K321" s="112"/>
      <c r="L321" s="112"/>
      <c r="M321" s="112"/>
      <c r="N321" s="112"/>
      <c r="O321" s="112"/>
      <c r="P321" s="112"/>
      <c r="Q321" s="112"/>
      <c r="R321" s="113"/>
      <c r="V321" s="77" t="e">
        <f t="shared" si="42"/>
        <v>#DIV/0!</v>
      </c>
      <c r="W321" s="20">
        <f>'Приложение 1'!R324</f>
        <v>0</v>
      </c>
      <c r="X321" s="27" t="e">
        <f t="shared" si="43"/>
        <v>#DIV/0!</v>
      </c>
    </row>
    <row r="322" spans="1:26" ht="21" customHeight="1">
      <c r="A322" s="114" t="s">
        <v>160</v>
      </c>
      <c r="B322" s="115"/>
      <c r="C322" s="77">
        <f>'Приложение 1'!L328</f>
        <v>2404619.52</v>
      </c>
      <c r="D322" s="77">
        <f>SUM(D323:D324)</f>
        <v>0</v>
      </c>
      <c r="E322" s="77">
        <f t="shared" ref="E322:R322" si="58">SUM(E323:E324)</f>
        <v>0</v>
      </c>
      <c r="F322" s="77">
        <f t="shared" si="58"/>
        <v>0</v>
      </c>
      <c r="G322" s="77">
        <f t="shared" si="58"/>
        <v>729.46</v>
      </c>
      <c r="H322" s="77">
        <f t="shared" si="58"/>
        <v>2404619.52</v>
      </c>
      <c r="I322" s="77">
        <f t="shared" si="58"/>
        <v>0</v>
      </c>
      <c r="J322" s="77">
        <f t="shared" si="58"/>
        <v>0</v>
      </c>
      <c r="K322" s="77">
        <f t="shared" si="58"/>
        <v>0</v>
      </c>
      <c r="L322" s="77">
        <f t="shared" si="58"/>
        <v>0</v>
      </c>
      <c r="M322" s="77">
        <f t="shared" si="58"/>
        <v>0</v>
      </c>
      <c r="N322" s="77">
        <f t="shared" si="58"/>
        <v>0</v>
      </c>
      <c r="O322" s="88">
        <f t="shared" si="58"/>
        <v>0</v>
      </c>
      <c r="P322" s="88">
        <f t="shared" si="58"/>
        <v>0</v>
      </c>
      <c r="Q322" s="88">
        <f t="shared" si="58"/>
        <v>0</v>
      </c>
      <c r="R322" s="88">
        <f t="shared" si="58"/>
        <v>0</v>
      </c>
      <c r="V322" s="77">
        <f t="shared" si="42"/>
        <v>3296.4378033065555</v>
      </c>
      <c r="W322" s="20">
        <f>'Приложение 1'!R325</f>
        <v>0</v>
      </c>
      <c r="X322" s="27">
        <f t="shared" si="43"/>
        <v>-3296.4378033065555</v>
      </c>
    </row>
    <row r="323" spans="1:26" ht="15" customHeight="1">
      <c r="A323" s="80">
        <v>234</v>
      </c>
      <c r="B323" s="89" t="s">
        <v>392</v>
      </c>
      <c r="C323" s="77">
        <f>'Приложение 1'!L326</f>
        <v>712368.88</v>
      </c>
      <c r="D323" s="77">
        <v>0</v>
      </c>
      <c r="E323" s="77">
        <v>0</v>
      </c>
      <c r="F323" s="77">
        <v>0</v>
      </c>
      <c r="G323" s="77">
        <v>300.82</v>
      </c>
      <c r="H323" s="77">
        <f>C323</f>
        <v>712368.88</v>
      </c>
      <c r="I323" s="77">
        <v>0</v>
      </c>
      <c r="J323" s="77">
        <v>0</v>
      </c>
      <c r="K323" s="77">
        <v>0</v>
      </c>
      <c r="L323" s="77">
        <v>0</v>
      </c>
      <c r="M323" s="77">
        <v>0</v>
      </c>
      <c r="N323" s="77">
        <v>0</v>
      </c>
      <c r="O323" s="88">
        <v>0</v>
      </c>
      <c r="P323" s="88">
        <v>0</v>
      </c>
      <c r="Q323" s="88">
        <v>0</v>
      </c>
      <c r="R323" s="88">
        <v>0</v>
      </c>
      <c r="V323" s="77">
        <f t="shared" si="42"/>
        <v>2368.0901535802141</v>
      </c>
      <c r="W323" s="20">
        <f>'Приложение 1'!R326</f>
        <v>3948</v>
      </c>
      <c r="X323" s="27">
        <f t="shared" si="43"/>
        <v>1579.9098464197859</v>
      </c>
    </row>
    <row r="324" spans="1:26" ht="13.5" customHeight="1">
      <c r="A324" s="80">
        <v>235</v>
      </c>
      <c r="B324" s="89" t="s">
        <v>393</v>
      </c>
      <c r="C324" s="77">
        <f>'Приложение 1'!L327</f>
        <v>1692250.64</v>
      </c>
      <c r="D324" s="77">
        <v>0</v>
      </c>
      <c r="E324" s="77">
        <v>0</v>
      </c>
      <c r="F324" s="77">
        <v>0</v>
      </c>
      <c r="G324" s="77">
        <v>428.64</v>
      </c>
      <c r="H324" s="77">
        <f>C324</f>
        <v>1692250.64</v>
      </c>
      <c r="I324" s="77">
        <v>0</v>
      </c>
      <c r="J324" s="77">
        <v>0</v>
      </c>
      <c r="K324" s="77">
        <v>0</v>
      </c>
      <c r="L324" s="77">
        <v>0</v>
      </c>
      <c r="M324" s="77">
        <v>0</v>
      </c>
      <c r="N324" s="77">
        <v>0</v>
      </c>
      <c r="O324" s="88">
        <v>0</v>
      </c>
      <c r="P324" s="88">
        <v>0</v>
      </c>
      <c r="Q324" s="88">
        <v>0</v>
      </c>
      <c r="R324" s="88">
        <v>0</v>
      </c>
      <c r="V324" s="77">
        <f t="shared" si="42"/>
        <v>3947.9531541620008</v>
      </c>
      <c r="W324" s="20">
        <f>'Приложение 1'!R327</f>
        <v>3948</v>
      </c>
      <c r="X324" s="27">
        <f t="shared" si="43"/>
        <v>4.6845837999171636E-2</v>
      </c>
    </row>
    <row r="325" spans="1:26" ht="12.75" customHeight="1">
      <c r="A325" s="111" t="s">
        <v>487</v>
      </c>
      <c r="B325" s="112"/>
      <c r="C325" s="112"/>
      <c r="D325" s="112"/>
      <c r="E325" s="112"/>
      <c r="F325" s="112"/>
      <c r="G325" s="112"/>
      <c r="H325" s="112"/>
      <c r="I325" s="112"/>
      <c r="J325" s="112"/>
      <c r="K325" s="112"/>
      <c r="L325" s="112"/>
      <c r="M325" s="112"/>
      <c r="N325" s="112"/>
      <c r="O325" s="112"/>
      <c r="P325" s="112"/>
      <c r="Q325" s="112"/>
      <c r="R325" s="113"/>
      <c r="V325" s="77" t="e">
        <f t="shared" si="42"/>
        <v>#DIV/0!</v>
      </c>
      <c r="W325" s="20">
        <f>'Приложение 1'!R328</f>
        <v>0</v>
      </c>
      <c r="X325" s="27" t="e">
        <f t="shared" si="43"/>
        <v>#DIV/0!</v>
      </c>
    </row>
    <row r="326" spans="1:26" ht="21.75" customHeight="1">
      <c r="A326" s="114" t="s">
        <v>161</v>
      </c>
      <c r="B326" s="115"/>
      <c r="C326" s="77">
        <f>'Приложение 1'!L331</f>
        <v>2716698.98</v>
      </c>
      <c r="D326" s="88">
        <f>SUM(D327)</f>
        <v>0</v>
      </c>
      <c r="E326" s="88">
        <f t="shared" ref="E326:R326" si="59">SUM(E327)</f>
        <v>0</v>
      </c>
      <c r="F326" s="88">
        <f t="shared" si="59"/>
        <v>0</v>
      </c>
      <c r="G326" s="88">
        <f t="shared" si="59"/>
        <v>0</v>
      </c>
      <c r="H326" s="88">
        <f t="shared" si="59"/>
        <v>0</v>
      </c>
      <c r="I326" s="88">
        <f t="shared" si="59"/>
        <v>0</v>
      </c>
      <c r="J326" s="88">
        <f t="shared" si="59"/>
        <v>0</v>
      </c>
      <c r="K326" s="88">
        <f t="shared" si="59"/>
        <v>0</v>
      </c>
      <c r="L326" s="88">
        <f t="shared" si="59"/>
        <v>0</v>
      </c>
      <c r="M326" s="88">
        <f t="shared" si="59"/>
        <v>0</v>
      </c>
      <c r="N326" s="88">
        <f t="shared" si="59"/>
        <v>0</v>
      </c>
      <c r="O326" s="88">
        <f t="shared" si="59"/>
        <v>0</v>
      </c>
      <c r="P326" s="77">
        <f t="shared" si="59"/>
        <v>2716698.98</v>
      </c>
      <c r="Q326" s="88">
        <f t="shared" si="59"/>
        <v>0</v>
      </c>
      <c r="R326" s="88">
        <f t="shared" si="59"/>
        <v>0</v>
      </c>
      <c r="V326" s="77" t="e">
        <f t="shared" si="42"/>
        <v>#DIV/0!</v>
      </c>
      <c r="W326" s="20">
        <f>'Приложение 1'!R329</f>
        <v>0</v>
      </c>
      <c r="X326" s="27" t="e">
        <f t="shared" si="43"/>
        <v>#DIV/0!</v>
      </c>
    </row>
    <row r="327" spans="1:26" ht="15" customHeight="1">
      <c r="A327" s="80">
        <v>236</v>
      </c>
      <c r="B327" s="89" t="s">
        <v>237</v>
      </c>
      <c r="C327" s="77">
        <f>'Приложение 1'!L330</f>
        <v>2716698.98</v>
      </c>
      <c r="D327" s="88">
        <v>0</v>
      </c>
      <c r="E327" s="88">
        <v>0</v>
      </c>
      <c r="F327" s="88">
        <v>0</v>
      </c>
      <c r="G327" s="35">
        <v>0</v>
      </c>
      <c r="H327" s="88">
        <v>0</v>
      </c>
      <c r="I327" s="88">
        <v>0</v>
      </c>
      <c r="J327" s="88">
        <v>0</v>
      </c>
      <c r="K327" s="88">
        <v>0</v>
      </c>
      <c r="L327" s="88">
        <v>0</v>
      </c>
      <c r="M327" s="88">
        <v>0</v>
      </c>
      <c r="N327" s="88">
        <v>0</v>
      </c>
      <c r="O327" s="88">
        <v>0</v>
      </c>
      <c r="P327" s="77">
        <f>C327</f>
        <v>2716698.98</v>
      </c>
      <c r="Q327" s="88">
        <v>0</v>
      </c>
      <c r="R327" s="88">
        <v>0</v>
      </c>
      <c r="V327" s="77" t="e">
        <f t="shared" si="42"/>
        <v>#DIV/0!</v>
      </c>
      <c r="W327" s="20">
        <f>'Приложение 1'!R330</f>
        <v>4512</v>
      </c>
      <c r="X327" s="27" t="e">
        <f t="shared" si="43"/>
        <v>#DIV/0!</v>
      </c>
    </row>
    <row r="328" spans="1:26" ht="12.75" customHeight="1">
      <c r="A328" s="111" t="s">
        <v>6</v>
      </c>
      <c r="B328" s="112"/>
      <c r="C328" s="112"/>
      <c r="D328" s="112"/>
      <c r="E328" s="112"/>
      <c r="F328" s="112"/>
      <c r="G328" s="112"/>
      <c r="H328" s="112"/>
      <c r="I328" s="112"/>
      <c r="J328" s="112"/>
      <c r="K328" s="112"/>
      <c r="L328" s="112"/>
      <c r="M328" s="112"/>
      <c r="N328" s="112"/>
      <c r="O328" s="112"/>
      <c r="P328" s="112"/>
      <c r="Q328" s="112"/>
      <c r="R328" s="113"/>
      <c r="V328" s="77" t="e">
        <f t="shared" si="42"/>
        <v>#DIV/0!</v>
      </c>
      <c r="W328" s="20">
        <f>'Приложение 1'!R331</f>
        <v>0</v>
      </c>
      <c r="X328" s="27" t="e">
        <f t="shared" si="43"/>
        <v>#DIV/0!</v>
      </c>
    </row>
    <row r="329" spans="1:26" ht="20.25" customHeight="1">
      <c r="A329" s="114" t="s">
        <v>484</v>
      </c>
      <c r="B329" s="115"/>
      <c r="C329" s="77">
        <f>'Приложение 1'!L335</f>
        <v>3141271.09</v>
      </c>
      <c r="D329" s="77">
        <f>SUM(D330:D331)</f>
        <v>328385.11</v>
      </c>
      <c r="E329" s="77">
        <f t="shared" ref="E329:R330" si="60">SUM(E330:E331)</f>
        <v>0</v>
      </c>
      <c r="F329" s="77">
        <f t="shared" si="60"/>
        <v>0</v>
      </c>
      <c r="G329" s="77">
        <f t="shared" si="60"/>
        <v>740</v>
      </c>
      <c r="H329" s="77">
        <f t="shared" si="60"/>
        <v>2621262.59</v>
      </c>
      <c r="I329" s="77">
        <f t="shared" si="60"/>
        <v>12.88</v>
      </c>
      <c r="J329" s="77">
        <f t="shared" si="60"/>
        <v>172581.94</v>
      </c>
      <c r="K329" s="77">
        <f t="shared" si="60"/>
        <v>0</v>
      </c>
      <c r="L329" s="77">
        <f t="shared" si="60"/>
        <v>0</v>
      </c>
      <c r="M329" s="77">
        <f t="shared" si="60"/>
        <v>0</v>
      </c>
      <c r="N329" s="77">
        <f t="shared" si="60"/>
        <v>0</v>
      </c>
      <c r="O329" s="88">
        <f t="shared" si="60"/>
        <v>0</v>
      </c>
      <c r="P329" s="88">
        <f t="shared" si="60"/>
        <v>0</v>
      </c>
      <c r="Q329" s="77">
        <f t="shared" si="60"/>
        <v>19041.45</v>
      </c>
      <c r="R329" s="88">
        <f t="shared" si="60"/>
        <v>0</v>
      </c>
      <c r="V329" s="77">
        <f t="shared" si="42"/>
        <v>3542.2467432432431</v>
      </c>
      <c r="W329" s="20">
        <f>'Приложение 1'!R332</f>
        <v>0</v>
      </c>
      <c r="X329" s="27">
        <f t="shared" si="43"/>
        <v>-3542.2467432432431</v>
      </c>
    </row>
    <row r="330" spans="1:26" ht="12.75" customHeight="1">
      <c r="A330" s="80">
        <v>237</v>
      </c>
      <c r="B330" s="89" t="s">
        <v>394</v>
      </c>
      <c r="C330" s="77">
        <f>'Приложение 1'!L333</f>
        <v>2621262.59</v>
      </c>
      <c r="D330" s="77">
        <v>0</v>
      </c>
      <c r="E330" s="77">
        <v>0</v>
      </c>
      <c r="F330" s="77">
        <v>0</v>
      </c>
      <c r="G330" s="77">
        <v>740</v>
      </c>
      <c r="H330" s="77">
        <f>C330</f>
        <v>2621262.59</v>
      </c>
      <c r="I330" s="77">
        <v>0</v>
      </c>
      <c r="J330" s="77">
        <v>0</v>
      </c>
      <c r="K330" s="77">
        <v>0</v>
      </c>
      <c r="L330" s="77">
        <f t="shared" si="60"/>
        <v>0</v>
      </c>
      <c r="M330" s="77">
        <v>0</v>
      </c>
      <c r="N330" s="77">
        <v>0</v>
      </c>
      <c r="O330" s="88">
        <v>0</v>
      </c>
      <c r="P330" s="88">
        <v>0</v>
      </c>
      <c r="Q330" s="88">
        <v>0</v>
      </c>
      <c r="R330" s="88">
        <v>0</v>
      </c>
      <c r="V330" s="77">
        <f t="shared" si="42"/>
        <v>3542.2467432432431</v>
      </c>
      <c r="W330" s="20">
        <f>'Приложение 1'!R333</f>
        <v>3948</v>
      </c>
      <c r="X330" s="27">
        <f t="shared" si="43"/>
        <v>405.75325675675685</v>
      </c>
    </row>
    <row r="331" spans="1:26" ht="12.75" customHeight="1">
      <c r="A331" s="80">
        <v>238</v>
      </c>
      <c r="B331" s="94" t="s">
        <v>500</v>
      </c>
      <c r="C331" s="77">
        <f>'Приложение 1'!L334</f>
        <v>520008.5</v>
      </c>
      <c r="D331" s="77">
        <f>C331-J331-Q331</f>
        <v>328385.11</v>
      </c>
      <c r="E331" s="77">
        <v>0</v>
      </c>
      <c r="F331" s="77">
        <v>0</v>
      </c>
      <c r="G331" s="77">
        <v>0</v>
      </c>
      <c r="H331" s="77">
        <v>0</v>
      </c>
      <c r="I331" s="77">
        <v>12.88</v>
      </c>
      <c r="J331" s="77">
        <v>172581.94</v>
      </c>
      <c r="K331" s="77">
        <v>0</v>
      </c>
      <c r="L331" s="77">
        <v>0</v>
      </c>
      <c r="M331" s="77">
        <v>0</v>
      </c>
      <c r="N331" s="77">
        <v>0</v>
      </c>
      <c r="O331" s="77">
        <v>0</v>
      </c>
      <c r="P331" s="77">
        <v>0</v>
      </c>
      <c r="Q331" s="77">
        <v>19041.45</v>
      </c>
      <c r="R331" s="77">
        <v>0</v>
      </c>
      <c r="V331" s="77" t="e">
        <f t="shared" si="42"/>
        <v>#DIV/0!</v>
      </c>
      <c r="W331" s="20">
        <f>'Приложение 1'!R334</f>
        <v>5479.99</v>
      </c>
      <c r="X331" s="27" t="e">
        <f t="shared" si="43"/>
        <v>#DIV/0!</v>
      </c>
      <c r="Y331" s="24"/>
      <c r="Z331" s="24"/>
    </row>
    <row r="332" spans="1:26" ht="11.25" customHeight="1">
      <c r="A332" s="111" t="s">
        <v>7</v>
      </c>
      <c r="B332" s="112"/>
      <c r="C332" s="112"/>
      <c r="D332" s="112"/>
      <c r="E332" s="112"/>
      <c r="F332" s="112"/>
      <c r="G332" s="112"/>
      <c r="H332" s="112"/>
      <c r="I332" s="112"/>
      <c r="J332" s="112"/>
      <c r="K332" s="112"/>
      <c r="L332" s="112"/>
      <c r="M332" s="112"/>
      <c r="N332" s="112"/>
      <c r="O332" s="112"/>
      <c r="P332" s="112"/>
      <c r="Q332" s="112"/>
      <c r="R332" s="113"/>
      <c r="V332" s="77" t="e">
        <f t="shared" si="42"/>
        <v>#DIV/0!</v>
      </c>
      <c r="W332" s="20">
        <f>'Приложение 1'!R335</f>
        <v>0</v>
      </c>
      <c r="X332" s="27" t="e">
        <f t="shared" si="43"/>
        <v>#DIV/0!</v>
      </c>
    </row>
    <row r="333" spans="1:26" ht="31.5" customHeight="1">
      <c r="A333" s="114" t="s">
        <v>163</v>
      </c>
      <c r="B333" s="115"/>
      <c r="C333" s="77">
        <f>'Приложение 1'!L341</f>
        <v>5442288.9300000006</v>
      </c>
      <c r="D333" s="77">
        <f>SUM(D334:D337)</f>
        <v>0</v>
      </c>
      <c r="E333" s="77">
        <f t="shared" ref="E333:R333" si="61">SUM(E334:E337)</f>
        <v>0</v>
      </c>
      <c r="F333" s="77">
        <f t="shared" si="61"/>
        <v>0</v>
      </c>
      <c r="G333" s="77">
        <f t="shared" si="61"/>
        <v>1911</v>
      </c>
      <c r="H333" s="77">
        <f t="shared" si="61"/>
        <v>5442288.9300000006</v>
      </c>
      <c r="I333" s="77">
        <f t="shared" si="61"/>
        <v>0</v>
      </c>
      <c r="J333" s="77">
        <f t="shared" si="61"/>
        <v>0</v>
      </c>
      <c r="K333" s="77">
        <f t="shared" si="61"/>
        <v>0</v>
      </c>
      <c r="L333" s="88">
        <f t="shared" si="61"/>
        <v>0</v>
      </c>
      <c r="M333" s="88">
        <f t="shared" si="61"/>
        <v>0</v>
      </c>
      <c r="N333" s="88">
        <f t="shared" si="61"/>
        <v>0</v>
      </c>
      <c r="O333" s="88">
        <f t="shared" si="61"/>
        <v>0</v>
      </c>
      <c r="P333" s="88">
        <f t="shared" si="61"/>
        <v>0</v>
      </c>
      <c r="Q333" s="88">
        <f t="shared" si="61"/>
        <v>0</v>
      </c>
      <c r="R333" s="88">
        <f t="shared" si="61"/>
        <v>0</v>
      </c>
      <c r="V333" s="77">
        <f t="shared" ref="V333:V362" si="62">H333/G333</f>
        <v>2847.8748979591842</v>
      </c>
      <c r="W333" s="20">
        <f>'Приложение 1'!R336</f>
        <v>0</v>
      </c>
      <c r="X333" s="27">
        <f t="shared" ref="X333:X362" si="63">W333-V333</f>
        <v>-2847.8748979591842</v>
      </c>
    </row>
    <row r="334" spans="1:26" ht="13.5" customHeight="1">
      <c r="A334" s="80">
        <v>239</v>
      </c>
      <c r="B334" s="89" t="s">
        <v>395</v>
      </c>
      <c r="C334" s="77">
        <f>'Приложение 1'!L337</f>
        <v>1620313.76</v>
      </c>
      <c r="D334" s="77">
        <v>0</v>
      </c>
      <c r="E334" s="77">
        <v>0</v>
      </c>
      <c r="F334" s="77">
        <v>0</v>
      </c>
      <c r="G334" s="77">
        <v>581</v>
      </c>
      <c r="H334" s="77">
        <f>C334</f>
        <v>1620313.76</v>
      </c>
      <c r="I334" s="77">
        <v>0</v>
      </c>
      <c r="J334" s="77">
        <v>0</v>
      </c>
      <c r="K334" s="77">
        <v>0</v>
      </c>
      <c r="L334" s="88">
        <v>0</v>
      </c>
      <c r="M334" s="88">
        <v>0</v>
      </c>
      <c r="N334" s="88">
        <v>0</v>
      </c>
      <c r="O334" s="88">
        <v>0</v>
      </c>
      <c r="P334" s="88">
        <v>0</v>
      </c>
      <c r="Q334" s="88">
        <v>0</v>
      </c>
      <c r="R334" s="88">
        <v>0</v>
      </c>
      <c r="V334" s="77">
        <f t="shared" si="62"/>
        <v>2788.8360757314977</v>
      </c>
      <c r="W334" s="20">
        <f>'Приложение 1'!R337</f>
        <v>3948</v>
      </c>
      <c r="X334" s="27">
        <f t="shared" si="63"/>
        <v>1159.1639242685023</v>
      </c>
    </row>
    <row r="335" spans="1:26" ht="11.25" customHeight="1">
      <c r="A335" s="80">
        <v>240</v>
      </c>
      <c r="B335" s="89" t="s">
        <v>396</v>
      </c>
      <c r="C335" s="77">
        <f>'Приложение 1'!L338</f>
        <v>1314509.8400000001</v>
      </c>
      <c r="D335" s="77">
        <v>0</v>
      </c>
      <c r="E335" s="77">
        <v>0</v>
      </c>
      <c r="F335" s="77">
        <v>0</v>
      </c>
      <c r="G335" s="77">
        <v>516</v>
      </c>
      <c r="H335" s="77">
        <f>C335</f>
        <v>1314509.8400000001</v>
      </c>
      <c r="I335" s="77">
        <v>0</v>
      </c>
      <c r="J335" s="77">
        <v>0</v>
      </c>
      <c r="K335" s="77">
        <v>0</v>
      </c>
      <c r="L335" s="88">
        <v>0</v>
      </c>
      <c r="M335" s="88">
        <v>0</v>
      </c>
      <c r="N335" s="88">
        <v>0</v>
      </c>
      <c r="O335" s="88">
        <v>0</v>
      </c>
      <c r="P335" s="88">
        <v>0</v>
      </c>
      <c r="Q335" s="88">
        <v>0</v>
      </c>
      <c r="R335" s="88">
        <v>0</v>
      </c>
      <c r="V335" s="77">
        <f t="shared" si="62"/>
        <v>2547.4996899224807</v>
      </c>
      <c r="W335" s="20">
        <f>'Приложение 1'!R338</f>
        <v>3948</v>
      </c>
      <c r="X335" s="27">
        <f t="shared" si="63"/>
        <v>1400.5003100775193</v>
      </c>
    </row>
    <row r="336" spans="1:26" ht="12" customHeight="1">
      <c r="A336" s="80">
        <v>241</v>
      </c>
      <c r="B336" s="89" t="s">
        <v>434</v>
      </c>
      <c r="C336" s="77">
        <f>'Приложение 1'!L339</f>
        <v>1895238.88</v>
      </c>
      <c r="D336" s="77">
        <v>0</v>
      </c>
      <c r="E336" s="77">
        <v>0</v>
      </c>
      <c r="F336" s="77">
        <v>0</v>
      </c>
      <c r="G336" s="77">
        <v>568</v>
      </c>
      <c r="H336" s="77">
        <f>C336</f>
        <v>1895238.88</v>
      </c>
      <c r="I336" s="77">
        <v>0</v>
      </c>
      <c r="J336" s="77">
        <v>0</v>
      </c>
      <c r="K336" s="77">
        <v>0</v>
      </c>
      <c r="L336" s="88">
        <v>0</v>
      </c>
      <c r="M336" s="88">
        <v>0</v>
      </c>
      <c r="N336" s="88">
        <v>0</v>
      </c>
      <c r="O336" s="88">
        <v>0</v>
      </c>
      <c r="P336" s="88">
        <v>0</v>
      </c>
      <c r="Q336" s="88">
        <v>0</v>
      </c>
      <c r="R336" s="88">
        <v>0</v>
      </c>
      <c r="V336" s="77">
        <f t="shared" si="62"/>
        <v>3336.6881690140845</v>
      </c>
      <c r="W336" s="20">
        <f>'Приложение 1'!R339</f>
        <v>3948</v>
      </c>
      <c r="X336" s="27">
        <f t="shared" si="63"/>
        <v>611.31183098591555</v>
      </c>
    </row>
    <row r="337" spans="1:24" ht="12" customHeight="1">
      <c r="A337" s="80">
        <v>242</v>
      </c>
      <c r="B337" s="89" t="s">
        <v>397</v>
      </c>
      <c r="C337" s="77">
        <f>'Приложение 1'!L340</f>
        <v>612226.44999999995</v>
      </c>
      <c r="D337" s="77">
        <v>0</v>
      </c>
      <c r="E337" s="77">
        <v>0</v>
      </c>
      <c r="F337" s="77">
        <v>0</v>
      </c>
      <c r="G337" s="77">
        <v>246</v>
      </c>
      <c r="H337" s="77">
        <f>C337</f>
        <v>612226.44999999995</v>
      </c>
      <c r="I337" s="77">
        <v>0</v>
      </c>
      <c r="J337" s="77">
        <v>0</v>
      </c>
      <c r="K337" s="77">
        <v>0</v>
      </c>
      <c r="L337" s="88">
        <v>0</v>
      </c>
      <c r="M337" s="88">
        <v>0</v>
      </c>
      <c r="N337" s="88">
        <v>0</v>
      </c>
      <c r="O337" s="88">
        <v>0</v>
      </c>
      <c r="P337" s="88">
        <v>0</v>
      </c>
      <c r="Q337" s="88">
        <v>0</v>
      </c>
      <c r="R337" s="88">
        <v>0</v>
      </c>
      <c r="V337" s="77">
        <f t="shared" si="62"/>
        <v>2488.7254065040647</v>
      </c>
      <c r="W337" s="20">
        <f>'Приложение 1'!R340</f>
        <v>3948</v>
      </c>
      <c r="X337" s="27">
        <f t="shared" si="63"/>
        <v>1459.2745934959353</v>
      </c>
    </row>
    <row r="338" spans="1:24" ht="10.5" customHeight="1">
      <c r="A338" s="111" t="s">
        <v>8</v>
      </c>
      <c r="B338" s="112"/>
      <c r="C338" s="112"/>
      <c r="D338" s="112"/>
      <c r="E338" s="112"/>
      <c r="F338" s="112"/>
      <c r="G338" s="112"/>
      <c r="H338" s="112"/>
      <c r="I338" s="112"/>
      <c r="J338" s="112"/>
      <c r="K338" s="112"/>
      <c r="L338" s="112"/>
      <c r="M338" s="112"/>
      <c r="N338" s="112"/>
      <c r="O338" s="112"/>
      <c r="P338" s="112"/>
      <c r="Q338" s="112"/>
      <c r="R338" s="113"/>
      <c r="V338" s="77" t="e">
        <f t="shared" si="62"/>
        <v>#DIV/0!</v>
      </c>
      <c r="W338" s="20">
        <f>'Приложение 1'!R341</f>
        <v>0</v>
      </c>
      <c r="X338" s="27" t="e">
        <f t="shared" si="63"/>
        <v>#DIV/0!</v>
      </c>
    </row>
    <row r="339" spans="1:24" ht="21" customHeight="1">
      <c r="A339" s="114" t="s">
        <v>478</v>
      </c>
      <c r="B339" s="115"/>
      <c r="C339" s="77">
        <f>'Приложение 1'!L345</f>
        <v>2377322.7599999998</v>
      </c>
      <c r="D339" s="77">
        <f>SUM(D340:D341)</f>
        <v>0</v>
      </c>
      <c r="E339" s="77">
        <f t="shared" ref="E339:R339" si="64">SUM(E340:E341)</f>
        <v>0</v>
      </c>
      <c r="F339" s="77">
        <f t="shared" si="64"/>
        <v>0</v>
      </c>
      <c r="G339" s="77">
        <f t="shared" si="64"/>
        <v>741.7</v>
      </c>
      <c r="H339" s="77">
        <f t="shared" si="64"/>
        <v>2377322.7599999998</v>
      </c>
      <c r="I339" s="77">
        <f t="shared" si="64"/>
        <v>0</v>
      </c>
      <c r="J339" s="77">
        <f t="shared" si="64"/>
        <v>0</v>
      </c>
      <c r="K339" s="88">
        <f t="shared" si="64"/>
        <v>0</v>
      </c>
      <c r="L339" s="88">
        <f t="shared" si="64"/>
        <v>0</v>
      </c>
      <c r="M339" s="88">
        <f t="shared" si="64"/>
        <v>0</v>
      </c>
      <c r="N339" s="88">
        <f t="shared" si="64"/>
        <v>0</v>
      </c>
      <c r="O339" s="88">
        <f t="shared" si="64"/>
        <v>0</v>
      </c>
      <c r="P339" s="88">
        <f t="shared" si="64"/>
        <v>0</v>
      </c>
      <c r="Q339" s="88">
        <f t="shared" si="64"/>
        <v>0</v>
      </c>
      <c r="R339" s="88">
        <f t="shared" si="64"/>
        <v>0</v>
      </c>
      <c r="V339" s="77">
        <f t="shared" si="62"/>
        <v>3205.2349467439662</v>
      </c>
      <c r="W339" s="20">
        <f>'Приложение 1'!R342</f>
        <v>0</v>
      </c>
      <c r="X339" s="27">
        <f t="shared" si="63"/>
        <v>-3205.2349467439662</v>
      </c>
    </row>
    <row r="340" spans="1:24" ht="12.75" customHeight="1">
      <c r="A340" s="80">
        <v>243</v>
      </c>
      <c r="B340" s="89" t="s">
        <v>398</v>
      </c>
      <c r="C340" s="77">
        <f>'Приложение 1'!L343</f>
        <v>1235471.1000000001</v>
      </c>
      <c r="D340" s="77">
        <v>0</v>
      </c>
      <c r="E340" s="77">
        <v>0</v>
      </c>
      <c r="F340" s="77">
        <v>0</v>
      </c>
      <c r="G340" s="77">
        <v>391</v>
      </c>
      <c r="H340" s="77">
        <f>C340</f>
        <v>1235471.1000000001</v>
      </c>
      <c r="I340" s="77">
        <v>0</v>
      </c>
      <c r="J340" s="77">
        <v>0</v>
      </c>
      <c r="K340" s="88">
        <v>0</v>
      </c>
      <c r="L340" s="88">
        <v>0</v>
      </c>
      <c r="M340" s="88">
        <v>0</v>
      </c>
      <c r="N340" s="88">
        <v>0</v>
      </c>
      <c r="O340" s="88">
        <v>0</v>
      </c>
      <c r="P340" s="88">
        <v>0</v>
      </c>
      <c r="Q340" s="88">
        <v>0</v>
      </c>
      <c r="R340" s="88">
        <v>0</v>
      </c>
      <c r="V340" s="77">
        <f t="shared" si="62"/>
        <v>3159.7726342710998</v>
      </c>
      <c r="W340" s="20">
        <f>'Приложение 1'!R343</f>
        <v>3948</v>
      </c>
      <c r="X340" s="27">
        <f t="shared" si="63"/>
        <v>788.22736572890017</v>
      </c>
    </row>
    <row r="341" spans="1:24" ht="12" customHeight="1">
      <c r="A341" s="80">
        <v>244</v>
      </c>
      <c r="B341" s="89" t="s">
        <v>399</v>
      </c>
      <c r="C341" s="77">
        <f>'Приложение 1'!L344</f>
        <v>1141851.6599999999</v>
      </c>
      <c r="D341" s="77">
        <v>0</v>
      </c>
      <c r="E341" s="77">
        <v>0</v>
      </c>
      <c r="F341" s="77">
        <v>0</v>
      </c>
      <c r="G341" s="77">
        <v>350.7</v>
      </c>
      <c r="H341" s="77">
        <f>C341</f>
        <v>1141851.6599999999</v>
      </c>
      <c r="I341" s="77">
        <v>0</v>
      </c>
      <c r="J341" s="77">
        <v>0</v>
      </c>
      <c r="K341" s="88">
        <v>0</v>
      </c>
      <c r="L341" s="88">
        <v>0</v>
      </c>
      <c r="M341" s="88">
        <v>0</v>
      </c>
      <c r="N341" s="88">
        <v>0</v>
      </c>
      <c r="O341" s="88">
        <v>0</v>
      </c>
      <c r="P341" s="88">
        <v>0</v>
      </c>
      <c r="Q341" s="88">
        <v>0</v>
      </c>
      <c r="R341" s="88">
        <v>0</v>
      </c>
      <c r="V341" s="77">
        <f t="shared" si="62"/>
        <v>3255.9214713430283</v>
      </c>
      <c r="W341" s="20">
        <f>'Приложение 1'!R344</f>
        <v>3948</v>
      </c>
      <c r="X341" s="27">
        <f t="shared" si="63"/>
        <v>692.07852865697168</v>
      </c>
    </row>
    <row r="342" spans="1:24" ht="11.25" customHeight="1">
      <c r="A342" s="111" t="s">
        <v>426</v>
      </c>
      <c r="B342" s="112"/>
      <c r="C342" s="112"/>
      <c r="D342" s="112"/>
      <c r="E342" s="112"/>
      <c r="F342" s="112"/>
      <c r="G342" s="112"/>
      <c r="H342" s="112"/>
      <c r="I342" s="112"/>
      <c r="J342" s="112"/>
      <c r="K342" s="112"/>
      <c r="L342" s="112"/>
      <c r="M342" s="112"/>
      <c r="N342" s="112"/>
      <c r="O342" s="112"/>
      <c r="P342" s="112"/>
      <c r="Q342" s="112"/>
      <c r="R342" s="113"/>
      <c r="V342" s="77" t="e">
        <f t="shared" si="62"/>
        <v>#DIV/0!</v>
      </c>
      <c r="W342" s="20">
        <f>'Приложение 1'!R345</f>
        <v>0</v>
      </c>
      <c r="X342" s="27" t="e">
        <f t="shared" si="63"/>
        <v>#DIV/0!</v>
      </c>
    </row>
    <row r="343" spans="1:24" ht="19.5" customHeight="1">
      <c r="A343" s="114" t="s">
        <v>427</v>
      </c>
      <c r="B343" s="115"/>
      <c r="C343" s="77">
        <f>'Приложение 1'!L350</f>
        <v>7018591.1099999994</v>
      </c>
      <c r="D343" s="77">
        <f>SUM(D344:D346)</f>
        <v>0</v>
      </c>
      <c r="E343" s="77">
        <f t="shared" ref="E343:R343" si="65">SUM(E344:E346)</f>
        <v>0</v>
      </c>
      <c r="F343" s="77">
        <f t="shared" si="65"/>
        <v>0</v>
      </c>
      <c r="G343" s="77">
        <f>SUM(G344:G346)</f>
        <v>3439.5</v>
      </c>
      <c r="H343" s="77">
        <f>SUM(H344:H346)</f>
        <v>7018591.1099999994</v>
      </c>
      <c r="I343" s="77">
        <f t="shared" si="65"/>
        <v>0</v>
      </c>
      <c r="J343" s="77">
        <f t="shared" si="65"/>
        <v>0</v>
      </c>
      <c r="K343" s="77">
        <f t="shared" si="65"/>
        <v>0</v>
      </c>
      <c r="L343" s="77">
        <f t="shared" si="65"/>
        <v>0</v>
      </c>
      <c r="M343" s="88">
        <f t="shared" si="65"/>
        <v>0</v>
      </c>
      <c r="N343" s="88">
        <f t="shared" si="65"/>
        <v>0</v>
      </c>
      <c r="O343" s="88">
        <f t="shared" si="65"/>
        <v>0</v>
      </c>
      <c r="P343" s="88">
        <f t="shared" si="65"/>
        <v>0</v>
      </c>
      <c r="Q343" s="88">
        <f t="shared" si="65"/>
        <v>0</v>
      </c>
      <c r="R343" s="88">
        <f t="shared" si="65"/>
        <v>0</v>
      </c>
      <c r="V343" s="77">
        <f t="shared" si="62"/>
        <v>2040.5847099869166</v>
      </c>
      <c r="W343" s="20">
        <f>'Приложение 1'!R346</f>
        <v>0</v>
      </c>
      <c r="X343" s="27">
        <f t="shared" si="63"/>
        <v>-2040.5847099869166</v>
      </c>
    </row>
    <row r="344" spans="1:24" ht="12.75" customHeight="1">
      <c r="A344" s="80">
        <v>245</v>
      </c>
      <c r="B344" s="89" t="s">
        <v>423</v>
      </c>
      <c r="C344" s="77">
        <f>'Приложение 1'!L347</f>
        <v>2575799.87</v>
      </c>
      <c r="D344" s="77">
        <v>0</v>
      </c>
      <c r="E344" s="77">
        <v>0</v>
      </c>
      <c r="F344" s="77">
        <v>0</v>
      </c>
      <c r="G344" s="77">
        <v>1252.8</v>
      </c>
      <c r="H344" s="77">
        <f>C344</f>
        <v>2575799.87</v>
      </c>
      <c r="I344" s="77">
        <v>0</v>
      </c>
      <c r="J344" s="77">
        <v>0</v>
      </c>
      <c r="K344" s="77">
        <v>0</v>
      </c>
      <c r="L344" s="77">
        <v>0</v>
      </c>
      <c r="M344" s="88">
        <v>0</v>
      </c>
      <c r="N344" s="88">
        <v>0</v>
      </c>
      <c r="O344" s="88">
        <v>0</v>
      </c>
      <c r="P344" s="88">
        <v>0</v>
      </c>
      <c r="Q344" s="88">
        <v>0</v>
      </c>
      <c r="R344" s="88">
        <v>0</v>
      </c>
      <c r="V344" s="77">
        <f t="shared" si="62"/>
        <v>2056.0343789910603</v>
      </c>
      <c r="W344" s="20">
        <f>'Приложение 1'!R347</f>
        <v>3948</v>
      </c>
      <c r="X344" s="27">
        <f t="shared" si="63"/>
        <v>1891.9656210089397</v>
      </c>
    </row>
    <row r="345" spans="1:24" ht="12" customHeight="1">
      <c r="A345" s="80">
        <v>246</v>
      </c>
      <c r="B345" s="89" t="s">
        <v>432</v>
      </c>
      <c r="C345" s="77">
        <f>'Приложение 1'!L348</f>
        <v>1873384.3</v>
      </c>
      <c r="D345" s="77">
        <v>0</v>
      </c>
      <c r="E345" s="77">
        <v>0</v>
      </c>
      <c r="F345" s="77">
        <v>0</v>
      </c>
      <c r="G345" s="77">
        <v>948.2</v>
      </c>
      <c r="H345" s="77">
        <f>C345</f>
        <v>1873384.3</v>
      </c>
      <c r="I345" s="77">
        <v>0</v>
      </c>
      <c r="J345" s="77">
        <v>0</v>
      </c>
      <c r="K345" s="77">
        <v>0</v>
      </c>
      <c r="L345" s="77">
        <v>0</v>
      </c>
      <c r="M345" s="88">
        <v>0</v>
      </c>
      <c r="N345" s="88">
        <v>0</v>
      </c>
      <c r="O345" s="88">
        <v>0</v>
      </c>
      <c r="P345" s="88">
        <v>0</v>
      </c>
      <c r="Q345" s="88">
        <v>0</v>
      </c>
      <c r="R345" s="88">
        <v>0</v>
      </c>
      <c r="V345" s="77">
        <f t="shared" si="62"/>
        <v>1975.7269563383252</v>
      </c>
      <c r="W345" s="20">
        <f>'Приложение 1'!R348</f>
        <v>3948</v>
      </c>
      <c r="X345" s="27">
        <f t="shared" si="63"/>
        <v>1972.2730436616748</v>
      </c>
    </row>
    <row r="346" spans="1:24" ht="12" customHeight="1">
      <c r="A346" s="80">
        <v>247</v>
      </c>
      <c r="B346" s="89" t="s">
        <v>400</v>
      </c>
      <c r="C346" s="77">
        <f>'Приложение 1'!L349</f>
        <v>2569406.94</v>
      </c>
      <c r="D346" s="77">
        <v>0</v>
      </c>
      <c r="E346" s="77">
        <v>0</v>
      </c>
      <c r="F346" s="77">
        <v>0</v>
      </c>
      <c r="G346" s="77">
        <v>1238.5</v>
      </c>
      <c r="H346" s="77">
        <f>C346</f>
        <v>2569406.94</v>
      </c>
      <c r="I346" s="77">
        <v>0</v>
      </c>
      <c r="J346" s="77">
        <v>0</v>
      </c>
      <c r="K346" s="77">
        <v>0</v>
      </c>
      <c r="L346" s="77">
        <v>0</v>
      </c>
      <c r="M346" s="88">
        <v>0</v>
      </c>
      <c r="N346" s="88">
        <v>0</v>
      </c>
      <c r="O346" s="88">
        <v>0</v>
      </c>
      <c r="P346" s="88">
        <v>0</v>
      </c>
      <c r="Q346" s="88">
        <v>0</v>
      </c>
      <c r="R346" s="88">
        <v>0</v>
      </c>
      <c r="V346" s="77">
        <f t="shared" si="62"/>
        <v>2074.6119822365763</v>
      </c>
      <c r="W346" s="20">
        <f>'Приложение 1'!R349</f>
        <v>2322</v>
      </c>
      <c r="X346" s="27">
        <f t="shared" si="63"/>
        <v>247.3880177634237</v>
      </c>
    </row>
    <row r="347" spans="1:24" ht="13.5" customHeight="1">
      <c r="A347" s="111" t="s">
        <v>9</v>
      </c>
      <c r="B347" s="112"/>
      <c r="C347" s="112"/>
      <c r="D347" s="112"/>
      <c r="E347" s="112"/>
      <c r="F347" s="112"/>
      <c r="G347" s="112"/>
      <c r="H347" s="112"/>
      <c r="I347" s="112"/>
      <c r="J347" s="112"/>
      <c r="K347" s="112"/>
      <c r="L347" s="112"/>
      <c r="M347" s="112"/>
      <c r="N347" s="112"/>
      <c r="O347" s="112"/>
      <c r="P347" s="112"/>
      <c r="Q347" s="112"/>
      <c r="R347" s="113"/>
      <c r="V347" s="77" t="e">
        <f t="shared" si="62"/>
        <v>#DIV/0!</v>
      </c>
      <c r="W347" s="20">
        <f>'Приложение 1'!R350</f>
        <v>0</v>
      </c>
      <c r="X347" s="27" t="e">
        <f t="shared" si="63"/>
        <v>#DIV/0!</v>
      </c>
    </row>
    <row r="348" spans="1:24" ht="26.25" customHeight="1">
      <c r="A348" s="114" t="s">
        <v>165</v>
      </c>
      <c r="B348" s="115"/>
      <c r="C348" s="77">
        <f>'Приложение 1'!L354</f>
        <v>2939244.74</v>
      </c>
      <c r="D348" s="77">
        <f>SUM(D349:D350)</f>
        <v>0</v>
      </c>
      <c r="E348" s="77">
        <f t="shared" ref="E348:R348" si="66">SUM(E349:E350)</f>
        <v>0</v>
      </c>
      <c r="F348" s="77">
        <f t="shared" si="66"/>
        <v>0</v>
      </c>
      <c r="G348" s="77">
        <f t="shared" si="66"/>
        <v>1502.4</v>
      </c>
      <c r="H348" s="77">
        <f t="shared" si="66"/>
        <v>2939244.74</v>
      </c>
      <c r="I348" s="77">
        <f t="shared" si="66"/>
        <v>0</v>
      </c>
      <c r="J348" s="77">
        <f t="shared" si="66"/>
        <v>0</v>
      </c>
      <c r="K348" s="77">
        <f t="shared" si="66"/>
        <v>0</v>
      </c>
      <c r="L348" s="77">
        <f t="shared" si="66"/>
        <v>0</v>
      </c>
      <c r="M348" s="77">
        <f t="shared" si="66"/>
        <v>0</v>
      </c>
      <c r="N348" s="88">
        <f t="shared" si="66"/>
        <v>0</v>
      </c>
      <c r="O348" s="88">
        <f t="shared" si="66"/>
        <v>0</v>
      </c>
      <c r="P348" s="88">
        <f t="shared" si="66"/>
        <v>0</v>
      </c>
      <c r="Q348" s="88">
        <f t="shared" si="66"/>
        <v>0</v>
      </c>
      <c r="R348" s="88">
        <f t="shared" si="66"/>
        <v>0</v>
      </c>
      <c r="V348" s="77">
        <f t="shared" si="62"/>
        <v>1956.3663072417467</v>
      </c>
      <c r="W348" s="20">
        <f>'Приложение 1'!R351</f>
        <v>0</v>
      </c>
      <c r="X348" s="27">
        <f t="shared" si="63"/>
        <v>-1956.3663072417467</v>
      </c>
    </row>
    <row r="349" spans="1:24" ht="12" customHeight="1">
      <c r="A349" s="80">
        <v>248</v>
      </c>
      <c r="B349" s="89" t="s">
        <v>22</v>
      </c>
      <c r="C349" s="77">
        <f>'Приложение 1'!L352</f>
        <v>1319377.58</v>
      </c>
      <c r="D349" s="77">
        <v>0</v>
      </c>
      <c r="E349" s="77">
        <v>0</v>
      </c>
      <c r="F349" s="77">
        <v>0</v>
      </c>
      <c r="G349" s="77">
        <v>746.1</v>
      </c>
      <c r="H349" s="77">
        <f>C349</f>
        <v>1319377.58</v>
      </c>
      <c r="I349" s="77">
        <v>0</v>
      </c>
      <c r="J349" s="77">
        <v>0</v>
      </c>
      <c r="K349" s="77">
        <v>0</v>
      </c>
      <c r="L349" s="77">
        <v>0</v>
      </c>
      <c r="M349" s="77">
        <v>0</v>
      </c>
      <c r="N349" s="88">
        <v>0</v>
      </c>
      <c r="O349" s="88">
        <v>0</v>
      </c>
      <c r="P349" s="88">
        <v>0</v>
      </c>
      <c r="Q349" s="88">
        <v>0</v>
      </c>
      <c r="R349" s="88">
        <v>0</v>
      </c>
      <c r="V349" s="77">
        <f t="shared" si="62"/>
        <v>1768.3656078273691</v>
      </c>
      <c r="W349" s="20">
        <f>'Приложение 1'!R352</f>
        <v>4503.95</v>
      </c>
      <c r="X349" s="27">
        <f t="shared" si="63"/>
        <v>2735.5843921726309</v>
      </c>
    </row>
    <row r="350" spans="1:24" ht="10.5" customHeight="1">
      <c r="A350" s="80">
        <v>249</v>
      </c>
      <c r="B350" s="89" t="s">
        <v>401</v>
      </c>
      <c r="C350" s="77">
        <f>'Приложение 1'!L353</f>
        <v>1619867.16</v>
      </c>
      <c r="D350" s="77">
        <v>0</v>
      </c>
      <c r="E350" s="77">
        <v>0</v>
      </c>
      <c r="F350" s="77">
        <v>0</v>
      </c>
      <c r="G350" s="77">
        <v>756.3</v>
      </c>
      <c r="H350" s="77">
        <f>C350</f>
        <v>1619867.16</v>
      </c>
      <c r="I350" s="77">
        <v>0</v>
      </c>
      <c r="J350" s="77">
        <v>0</v>
      </c>
      <c r="K350" s="77">
        <v>0</v>
      </c>
      <c r="L350" s="77">
        <v>0</v>
      </c>
      <c r="M350" s="77">
        <v>0</v>
      </c>
      <c r="N350" s="88">
        <v>0</v>
      </c>
      <c r="O350" s="88">
        <v>0</v>
      </c>
      <c r="P350" s="88">
        <v>0</v>
      </c>
      <c r="Q350" s="88">
        <v>0</v>
      </c>
      <c r="R350" s="88">
        <v>0</v>
      </c>
      <c r="V350" s="77">
        <f t="shared" si="62"/>
        <v>2141.8314954383181</v>
      </c>
      <c r="W350" s="20">
        <f>'Приложение 1'!R353</f>
        <v>4180</v>
      </c>
      <c r="X350" s="27">
        <f t="shared" si="63"/>
        <v>2038.1685045616819</v>
      </c>
    </row>
    <row r="351" spans="1:24" ht="16.5" customHeight="1">
      <c r="A351" s="111" t="s">
        <v>10</v>
      </c>
      <c r="B351" s="112"/>
      <c r="C351" s="112"/>
      <c r="D351" s="112"/>
      <c r="E351" s="112"/>
      <c r="F351" s="112"/>
      <c r="G351" s="112"/>
      <c r="H351" s="112"/>
      <c r="I351" s="112"/>
      <c r="J351" s="112"/>
      <c r="K351" s="112"/>
      <c r="L351" s="112"/>
      <c r="M351" s="112"/>
      <c r="N351" s="112"/>
      <c r="O351" s="112"/>
      <c r="P351" s="112"/>
      <c r="Q351" s="112"/>
      <c r="R351" s="113"/>
      <c r="V351" s="77" t="e">
        <f t="shared" si="62"/>
        <v>#DIV/0!</v>
      </c>
      <c r="W351" s="20">
        <f>'Приложение 1'!R354</f>
        <v>0</v>
      </c>
      <c r="X351" s="27" t="e">
        <f t="shared" si="63"/>
        <v>#DIV/0!</v>
      </c>
    </row>
    <row r="352" spans="1:24" ht="26.25" customHeight="1">
      <c r="A352" s="114" t="s">
        <v>166</v>
      </c>
      <c r="B352" s="115"/>
      <c r="C352" s="77">
        <f>'Приложение 1'!L366</f>
        <v>17031229.199999999</v>
      </c>
      <c r="D352" s="77">
        <f>SUM(D353:D362)</f>
        <v>0</v>
      </c>
      <c r="E352" s="77">
        <f t="shared" ref="E352:R352" si="67">SUM(E353:E362)</f>
        <v>0</v>
      </c>
      <c r="F352" s="77">
        <f t="shared" si="67"/>
        <v>0</v>
      </c>
      <c r="G352" s="77">
        <f t="shared" si="67"/>
        <v>5396.15</v>
      </c>
      <c r="H352" s="77">
        <f t="shared" si="67"/>
        <v>17031229.199999999</v>
      </c>
      <c r="I352" s="77">
        <f t="shared" si="67"/>
        <v>0</v>
      </c>
      <c r="J352" s="77">
        <f t="shared" si="67"/>
        <v>0</v>
      </c>
      <c r="K352" s="77">
        <f t="shared" si="67"/>
        <v>0</v>
      </c>
      <c r="L352" s="77">
        <f t="shared" si="67"/>
        <v>0</v>
      </c>
      <c r="M352" s="77">
        <f t="shared" si="67"/>
        <v>0</v>
      </c>
      <c r="N352" s="77">
        <f t="shared" si="67"/>
        <v>0</v>
      </c>
      <c r="O352" s="77">
        <f t="shared" si="67"/>
        <v>0</v>
      </c>
      <c r="P352" s="88">
        <f t="shared" si="67"/>
        <v>0</v>
      </c>
      <c r="Q352" s="88">
        <f t="shared" si="67"/>
        <v>0</v>
      </c>
      <c r="R352" s="88">
        <f t="shared" si="67"/>
        <v>0</v>
      </c>
      <c r="V352" s="77">
        <f t="shared" si="62"/>
        <v>3156.1815738999103</v>
      </c>
      <c r="W352" s="20">
        <f>'Приложение 1'!R355</f>
        <v>0</v>
      </c>
      <c r="X352" s="27">
        <f t="shared" si="63"/>
        <v>-3156.1815738999103</v>
      </c>
    </row>
    <row r="353" spans="1:24" ht="13.5" customHeight="1">
      <c r="A353" s="80">
        <v>250</v>
      </c>
      <c r="B353" s="89" t="s">
        <v>402</v>
      </c>
      <c r="C353" s="77">
        <f>'Приложение 1'!L356</f>
        <v>1394975.56</v>
      </c>
      <c r="D353" s="77">
        <v>0</v>
      </c>
      <c r="E353" s="77">
        <v>0</v>
      </c>
      <c r="F353" s="77">
        <v>0</v>
      </c>
      <c r="G353" s="77">
        <v>397</v>
      </c>
      <c r="H353" s="77">
        <f>C353</f>
        <v>1394975.56</v>
      </c>
      <c r="I353" s="77">
        <v>0</v>
      </c>
      <c r="J353" s="77">
        <v>0</v>
      </c>
      <c r="K353" s="77">
        <v>0</v>
      </c>
      <c r="L353" s="77">
        <v>0</v>
      </c>
      <c r="M353" s="77">
        <v>0</v>
      </c>
      <c r="N353" s="77">
        <v>0</v>
      </c>
      <c r="O353" s="77">
        <v>0</v>
      </c>
      <c r="P353" s="88">
        <v>0</v>
      </c>
      <c r="Q353" s="88">
        <v>0</v>
      </c>
      <c r="R353" s="88">
        <v>0</v>
      </c>
      <c r="V353" s="77">
        <f t="shared" si="62"/>
        <v>3513.7923425692697</v>
      </c>
      <c r="W353" s="20">
        <f>'Приложение 1'!R356</f>
        <v>4503.95</v>
      </c>
      <c r="X353" s="27">
        <f t="shared" si="63"/>
        <v>990.15765743073007</v>
      </c>
    </row>
    <row r="354" spans="1:24" ht="12.75" customHeight="1">
      <c r="A354" s="80">
        <v>251</v>
      </c>
      <c r="B354" s="89" t="s">
        <v>403</v>
      </c>
      <c r="C354" s="77">
        <f>'Приложение 1'!L357</f>
        <v>1921093.4100000001</v>
      </c>
      <c r="D354" s="77">
        <v>0</v>
      </c>
      <c r="E354" s="77">
        <v>0</v>
      </c>
      <c r="F354" s="77">
        <v>0</v>
      </c>
      <c r="G354" s="77">
        <v>568</v>
      </c>
      <c r="H354" s="77">
        <f t="shared" ref="H354:H362" si="68">C354</f>
        <v>1921093.4100000001</v>
      </c>
      <c r="I354" s="77">
        <v>0</v>
      </c>
      <c r="J354" s="77">
        <v>0</v>
      </c>
      <c r="K354" s="77">
        <v>0</v>
      </c>
      <c r="L354" s="77">
        <v>0</v>
      </c>
      <c r="M354" s="77">
        <v>0</v>
      </c>
      <c r="N354" s="77">
        <v>0</v>
      </c>
      <c r="O354" s="77">
        <v>0</v>
      </c>
      <c r="P354" s="88">
        <v>0</v>
      </c>
      <c r="Q354" s="88">
        <v>0</v>
      </c>
      <c r="R354" s="88">
        <v>0</v>
      </c>
      <c r="V354" s="77">
        <f t="shared" si="62"/>
        <v>3382.206707746479</v>
      </c>
      <c r="W354" s="20">
        <f>'Приложение 1'!R357</f>
        <v>4503.95</v>
      </c>
      <c r="X354" s="27">
        <f t="shared" si="63"/>
        <v>1121.7432922535208</v>
      </c>
    </row>
    <row r="355" spans="1:24" ht="12.75" customHeight="1">
      <c r="A355" s="80">
        <v>252</v>
      </c>
      <c r="B355" s="89" t="s">
        <v>404</v>
      </c>
      <c r="C355" s="77">
        <f>'Приложение 1'!L358</f>
        <v>2126298.1500000004</v>
      </c>
      <c r="D355" s="77">
        <v>0</v>
      </c>
      <c r="E355" s="77">
        <v>0</v>
      </c>
      <c r="F355" s="77">
        <v>0</v>
      </c>
      <c r="G355" s="77">
        <v>618</v>
      </c>
      <c r="H355" s="77">
        <f t="shared" si="68"/>
        <v>2126298.1500000004</v>
      </c>
      <c r="I355" s="77">
        <v>0</v>
      </c>
      <c r="J355" s="77">
        <v>0</v>
      </c>
      <c r="K355" s="77">
        <v>0</v>
      </c>
      <c r="L355" s="77">
        <v>0</v>
      </c>
      <c r="M355" s="77">
        <v>0</v>
      </c>
      <c r="N355" s="77">
        <v>0</v>
      </c>
      <c r="O355" s="77">
        <v>0</v>
      </c>
      <c r="P355" s="88">
        <v>0</v>
      </c>
      <c r="Q355" s="88">
        <v>0</v>
      </c>
      <c r="R355" s="88">
        <v>0</v>
      </c>
      <c r="V355" s="77">
        <f t="shared" si="62"/>
        <v>3440.6118932038839</v>
      </c>
      <c r="W355" s="20">
        <f>'Приложение 1'!R358</f>
        <v>4503.95</v>
      </c>
      <c r="X355" s="27">
        <f t="shared" si="63"/>
        <v>1063.3381067961159</v>
      </c>
    </row>
    <row r="356" spans="1:24" ht="12.75" customHeight="1">
      <c r="A356" s="80">
        <v>253</v>
      </c>
      <c r="B356" s="89" t="s">
        <v>405</v>
      </c>
      <c r="C356" s="77">
        <f>'Приложение 1'!L359</f>
        <v>795654.57</v>
      </c>
      <c r="D356" s="77">
        <v>0</v>
      </c>
      <c r="E356" s="77">
        <v>0</v>
      </c>
      <c r="F356" s="77">
        <v>0</v>
      </c>
      <c r="G356" s="77">
        <v>236.3</v>
      </c>
      <c r="H356" s="77">
        <f t="shared" si="68"/>
        <v>795654.57</v>
      </c>
      <c r="I356" s="77">
        <v>0</v>
      </c>
      <c r="J356" s="77">
        <v>0</v>
      </c>
      <c r="K356" s="77">
        <v>0</v>
      </c>
      <c r="L356" s="77">
        <v>0</v>
      </c>
      <c r="M356" s="77">
        <v>0</v>
      </c>
      <c r="N356" s="77">
        <v>0</v>
      </c>
      <c r="O356" s="77">
        <v>0</v>
      </c>
      <c r="P356" s="88">
        <v>0</v>
      </c>
      <c r="Q356" s="88">
        <v>0</v>
      </c>
      <c r="R356" s="88">
        <v>0</v>
      </c>
      <c r="V356" s="77">
        <f t="shared" si="62"/>
        <v>3367.1374100719422</v>
      </c>
      <c r="W356" s="20">
        <f>'Приложение 1'!R359</f>
        <v>4503.95</v>
      </c>
      <c r="X356" s="27">
        <f t="shared" si="63"/>
        <v>1136.8125899280576</v>
      </c>
    </row>
    <row r="357" spans="1:24" ht="11.25" customHeight="1">
      <c r="A357" s="80">
        <v>254</v>
      </c>
      <c r="B357" s="89" t="s">
        <v>23</v>
      </c>
      <c r="C357" s="77">
        <f>'Приложение 1'!L360</f>
        <v>2116488.71</v>
      </c>
      <c r="D357" s="77">
        <v>0</v>
      </c>
      <c r="E357" s="77">
        <v>0</v>
      </c>
      <c r="F357" s="77">
        <v>0</v>
      </c>
      <c r="G357" s="77">
        <v>633</v>
      </c>
      <c r="H357" s="77">
        <f t="shared" si="68"/>
        <v>2116488.71</v>
      </c>
      <c r="I357" s="77">
        <v>0</v>
      </c>
      <c r="J357" s="77">
        <v>0</v>
      </c>
      <c r="K357" s="77">
        <v>0</v>
      </c>
      <c r="L357" s="77">
        <v>0</v>
      </c>
      <c r="M357" s="77">
        <v>0</v>
      </c>
      <c r="N357" s="77">
        <v>0</v>
      </c>
      <c r="O357" s="77">
        <v>0</v>
      </c>
      <c r="P357" s="88">
        <v>0</v>
      </c>
      <c r="Q357" s="88">
        <v>0</v>
      </c>
      <c r="R357" s="88">
        <v>0</v>
      </c>
      <c r="V357" s="77">
        <f t="shared" si="62"/>
        <v>3343.5840600315955</v>
      </c>
      <c r="W357" s="20">
        <f>'Приложение 1'!R360</f>
        <v>4503.95</v>
      </c>
      <c r="X357" s="27">
        <f t="shared" si="63"/>
        <v>1160.3659399684043</v>
      </c>
    </row>
    <row r="358" spans="1:24" ht="13.5" customHeight="1">
      <c r="A358" s="80">
        <v>255</v>
      </c>
      <c r="B358" s="89" t="s">
        <v>24</v>
      </c>
      <c r="C358" s="77">
        <f>'Приложение 1'!L361</f>
        <v>1425864.21</v>
      </c>
      <c r="D358" s="77">
        <v>0</v>
      </c>
      <c r="E358" s="77">
        <v>0</v>
      </c>
      <c r="F358" s="77">
        <v>0</v>
      </c>
      <c r="G358" s="77">
        <v>433</v>
      </c>
      <c r="H358" s="77">
        <f t="shared" si="68"/>
        <v>1425864.21</v>
      </c>
      <c r="I358" s="77">
        <v>0</v>
      </c>
      <c r="J358" s="77">
        <v>0</v>
      </c>
      <c r="K358" s="77">
        <v>0</v>
      </c>
      <c r="L358" s="77">
        <v>0</v>
      </c>
      <c r="M358" s="77">
        <v>0</v>
      </c>
      <c r="N358" s="77">
        <v>0</v>
      </c>
      <c r="O358" s="77">
        <v>0</v>
      </c>
      <c r="P358" s="88">
        <v>0</v>
      </c>
      <c r="Q358" s="88">
        <v>0</v>
      </c>
      <c r="R358" s="88">
        <v>0</v>
      </c>
      <c r="V358" s="77">
        <f t="shared" si="62"/>
        <v>3292.9889376443416</v>
      </c>
      <c r="W358" s="20">
        <f>'Приложение 1'!R361</f>
        <v>4503.95</v>
      </c>
      <c r="X358" s="27">
        <f t="shared" si="63"/>
        <v>1210.9610623556582</v>
      </c>
    </row>
    <row r="359" spans="1:24" ht="12.75" customHeight="1">
      <c r="A359" s="80">
        <v>256</v>
      </c>
      <c r="B359" s="89" t="s">
        <v>25</v>
      </c>
      <c r="C359" s="77">
        <f>'Приложение 1'!L362</f>
        <v>1186723.4099999999</v>
      </c>
      <c r="D359" s="77">
        <v>0</v>
      </c>
      <c r="E359" s="77">
        <v>0</v>
      </c>
      <c r="F359" s="77">
        <v>0</v>
      </c>
      <c r="G359" s="77">
        <v>495.85</v>
      </c>
      <c r="H359" s="77">
        <f t="shared" si="68"/>
        <v>1186723.4099999999</v>
      </c>
      <c r="I359" s="77">
        <v>0</v>
      </c>
      <c r="J359" s="77">
        <v>0</v>
      </c>
      <c r="K359" s="77">
        <v>0</v>
      </c>
      <c r="L359" s="77">
        <v>0</v>
      </c>
      <c r="M359" s="77">
        <v>0</v>
      </c>
      <c r="N359" s="77">
        <v>0</v>
      </c>
      <c r="O359" s="77">
        <v>0</v>
      </c>
      <c r="P359" s="88">
        <v>0</v>
      </c>
      <c r="Q359" s="88">
        <v>0</v>
      </c>
      <c r="R359" s="88">
        <v>0</v>
      </c>
      <c r="V359" s="77">
        <f t="shared" si="62"/>
        <v>2393.3113038217198</v>
      </c>
      <c r="W359" s="20">
        <f>'Приложение 1'!R362</f>
        <v>3948</v>
      </c>
      <c r="X359" s="27">
        <f t="shared" si="63"/>
        <v>1554.6886961782802</v>
      </c>
    </row>
    <row r="360" spans="1:24" ht="13.5" customHeight="1">
      <c r="A360" s="80">
        <v>257</v>
      </c>
      <c r="B360" s="89" t="s">
        <v>26</v>
      </c>
      <c r="C360" s="77">
        <f>'Приложение 1'!L363</f>
        <v>3524381.11</v>
      </c>
      <c r="D360" s="77">
        <v>0</v>
      </c>
      <c r="E360" s="77">
        <v>0</v>
      </c>
      <c r="F360" s="77">
        <v>0</v>
      </c>
      <c r="G360" s="77">
        <v>965</v>
      </c>
      <c r="H360" s="77">
        <f t="shared" si="68"/>
        <v>3524381.11</v>
      </c>
      <c r="I360" s="77">
        <v>0</v>
      </c>
      <c r="J360" s="77">
        <v>0</v>
      </c>
      <c r="K360" s="77">
        <v>0</v>
      </c>
      <c r="L360" s="77">
        <v>0</v>
      </c>
      <c r="M360" s="77">
        <v>0</v>
      </c>
      <c r="N360" s="77">
        <v>0</v>
      </c>
      <c r="O360" s="77">
        <v>0</v>
      </c>
      <c r="P360" s="88">
        <v>0</v>
      </c>
      <c r="Q360" s="88">
        <v>0</v>
      </c>
      <c r="R360" s="88">
        <v>0</v>
      </c>
      <c r="V360" s="77">
        <f t="shared" si="62"/>
        <v>3652.2084041450776</v>
      </c>
      <c r="W360" s="20">
        <f>'Приложение 1'!R363</f>
        <v>4503.95</v>
      </c>
      <c r="X360" s="27">
        <f t="shared" si="63"/>
        <v>851.74159585492225</v>
      </c>
    </row>
    <row r="361" spans="1:24" ht="13.5" customHeight="1">
      <c r="A361" s="80">
        <v>258</v>
      </c>
      <c r="B361" s="89" t="s">
        <v>27</v>
      </c>
      <c r="C361" s="77">
        <f>'Приложение 1'!L364</f>
        <v>1263273.45</v>
      </c>
      <c r="D361" s="77">
        <v>0</v>
      </c>
      <c r="E361" s="77">
        <v>0</v>
      </c>
      <c r="F361" s="77">
        <v>0</v>
      </c>
      <c r="G361" s="77">
        <v>525</v>
      </c>
      <c r="H361" s="77">
        <f t="shared" si="68"/>
        <v>1263273.45</v>
      </c>
      <c r="I361" s="77">
        <v>0</v>
      </c>
      <c r="J361" s="77">
        <v>0</v>
      </c>
      <c r="K361" s="77">
        <v>0</v>
      </c>
      <c r="L361" s="77">
        <v>0</v>
      </c>
      <c r="M361" s="77">
        <v>0</v>
      </c>
      <c r="N361" s="77">
        <v>0</v>
      </c>
      <c r="O361" s="77">
        <v>0</v>
      </c>
      <c r="P361" s="88">
        <v>0</v>
      </c>
      <c r="Q361" s="88">
        <v>0</v>
      </c>
      <c r="R361" s="88">
        <v>0</v>
      </c>
      <c r="V361" s="77">
        <f t="shared" si="62"/>
        <v>2406.2351428571428</v>
      </c>
      <c r="W361" s="20">
        <f>'Приложение 1'!R364</f>
        <v>3948</v>
      </c>
      <c r="X361" s="27">
        <f t="shared" si="63"/>
        <v>1541.7648571428572</v>
      </c>
    </row>
    <row r="362" spans="1:24" ht="14.25" customHeight="1">
      <c r="A362" s="80">
        <v>259</v>
      </c>
      <c r="B362" s="89" t="s">
        <v>28</v>
      </c>
      <c r="C362" s="77">
        <f>'Приложение 1'!L365</f>
        <v>1276476.6199999999</v>
      </c>
      <c r="D362" s="77">
        <v>0</v>
      </c>
      <c r="E362" s="77">
        <v>0</v>
      </c>
      <c r="F362" s="77">
        <v>0</v>
      </c>
      <c r="G362" s="77">
        <v>525</v>
      </c>
      <c r="H362" s="77">
        <f t="shared" si="68"/>
        <v>1276476.6199999999</v>
      </c>
      <c r="I362" s="77">
        <v>0</v>
      </c>
      <c r="J362" s="77">
        <v>0</v>
      </c>
      <c r="K362" s="77">
        <v>0</v>
      </c>
      <c r="L362" s="77">
        <v>0</v>
      </c>
      <c r="M362" s="77">
        <v>0</v>
      </c>
      <c r="N362" s="77">
        <v>0</v>
      </c>
      <c r="O362" s="77">
        <v>0</v>
      </c>
      <c r="P362" s="88">
        <v>0</v>
      </c>
      <c r="Q362" s="88">
        <v>0</v>
      </c>
      <c r="R362" s="88">
        <v>0</v>
      </c>
      <c r="V362" s="77">
        <f t="shared" si="62"/>
        <v>2431.3840380952379</v>
      </c>
      <c r="W362" s="67">
        <f>'Приложение 1'!R365</f>
        <v>3948</v>
      </c>
      <c r="X362" s="27">
        <f t="shared" si="63"/>
        <v>1516.6159619047621</v>
      </c>
    </row>
    <row r="363" spans="1:24">
      <c r="W363" s="77"/>
    </row>
    <row r="364" spans="1:24">
      <c r="B364" s="61"/>
      <c r="W364" s="7"/>
    </row>
    <row r="365" spans="1:24">
      <c r="W365" s="7"/>
    </row>
  </sheetData>
  <autoFilter ref="A8:Z362">
    <filterColumn colId="1"/>
  </autoFilter>
  <mergeCells count="110">
    <mergeCell ref="W5:W7"/>
    <mergeCell ref="A325:R325"/>
    <mergeCell ref="A326:B326"/>
    <mergeCell ref="A311:R311"/>
    <mergeCell ref="A312:B312"/>
    <mergeCell ref="A317:R317"/>
    <mergeCell ref="A318:B318"/>
    <mergeCell ref="A342:R342"/>
    <mergeCell ref="A321:R321"/>
    <mergeCell ref="A322:B322"/>
    <mergeCell ref="A295:B295"/>
    <mergeCell ref="A298:R298"/>
    <mergeCell ref="A299:B299"/>
    <mergeCell ref="A301:R301"/>
    <mergeCell ref="A302:B302"/>
    <mergeCell ref="A305:R305"/>
    <mergeCell ref="A306:B306"/>
    <mergeCell ref="A308:R308"/>
    <mergeCell ref="A309:B309"/>
    <mergeCell ref="A279:R279"/>
    <mergeCell ref="A280:B280"/>
    <mergeCell ref="A288:R288"/>
    <mergeCell ref="A289:B289"/>
    <mergeCell ref="A352:B352"/>
    <mergeCell ref="A343:B343"/>
    <mergeCell ref="A347:R347"/>
    <mergeCell ref="A348:B348"/>
    <mergeCell ref="A351:R351"/>
    <mergeCell ref="A338:R338"/>
    <mergeCell ref="A339:B339"/>
    <mergeCell ref="A328:R328"/>
    <mergeCell ref="A329:B329"/>
    <mergeCell ref="A332:R332"/>
    <mergeCell ref="A333:B333"/>
    <mergeCell ref="A285:R285"/>
    <mergeCell ref="A286:B286"/>
    <mergeCell ref="A291:R291"/>
    <mergeCell ref="A292:B292"/>
    <mergeCell ref="A294:R294"/>
    <mergeCell ref="A261:B261"/>
    <mergeCell ref="A263:R263"/>
    <mergeCell ref="A264:B264"/>
    <mergeCell ref="A269:R269"/>
    <mergeCell ref="A270:B270"/>
    <mergeCell ref="A273:R273"/>
    <mergeCell ref="A274:B274"/>
    <mergeCell ref="A276:R276"/>
    <mergeCell ref="A277:B277"/>
    <mergeCell ref="A242:R242"/>
    <mergeCell ref="A243:B243"/>
    <mergeCell ref="A246:R246"/>
    <mergeCell ref="A247:B247"/>
    <mergeCell ref="A249:R249"/>
    <mergeCell ref="A250:B250"/>
    <mergeCell ref="A253:R253"/>
    <mergeCell ref="A254:B254"/>
    <mergeCell ref="A260:R260"/>
    <mergeCell ref="A226:B226"/>
    <mergeCell ref="A228:R228"/>
    <mergeCell ref="A229:B229"/>
    <mergeCell ref="A231:R231"/>
    <mergeCell ref="A232:B232"/>
    <mergeCell ref="A235:R235"/>
    <mergeCell ref="A236:B236"/>
    <mergeCell ref="A238:R238"/>
    <mergeCell ref="A239:B239"/>
    <mergeCell ref="A156:R156"/>
    <mergeCell ref="A157:B157"/>
    <mergeCell ref="A209:R209"/>
    <mergeCell ref="A210:B210"/>
    <mergeCell ref="A212:R212"/>
    <mergeCell ref="A213:B213"/>
    <mergeCell ref="A216:R216"/>
    <mergeCell ref="A217:B217"/>
    <mergeCell ref="A225:R225"/>
    <mergeCell ref="A162:R162"/>
    <mergeCell ref="A163:B163"/>
    <mergeCell ref="A167:R167"/>
    <mergeCell ref="A168:B168"/>
    <mergeCell ref="A176:R176"/>
    <mergeCell ref="A177:B177"/>
    <mergeCell ref="A206:B206"/>
    <mergeCell ref="A184:R184"/>
    <mergeCell ref="A185:B185"/>
    <mergeCell ref="A198:R198"/>
    <mergeCell ref="A199:B199"/>
    <mergeCell ref="A202:R202"/>
    <mergeCell ref="A203:B203"/>
    <mergeCell ref="A205:R205"/>
    <mergeCell ref="V5:V6"/>
    <mergeCell ref="A135:B135"/>
    <mergeCell ref="A141:R141"/>
    <mergeCell ref="A142:B142"/>
    <mergeCell ref="I1:R1"/>
    <mergeCell ref="O5:R5"/>
    <mergeCell ref="B4:P4"/>
    <mergeCell ref="B5:B7"/>
    <mergeCell ref="D5:N5"/>
    <mergeCell ref="C5:C6"/>
    <mergeCell ref="I6:J6"/>
    <mergeCell ref="E6:F6"/>
    <mergeCell ref="K6:L6"/>
    <mergeCell ref="A10:R10"/>
    <mergeCell ref="A11:B11"/>
    <mergeCell ref="A9:B9"/>
    <mergeCell ref="A5:A7"/>
    <mergeCell ref="G6:H6"/>
    <mergeCell ref="M6:N6"/>
    <mergeCell ref="A134:R134"/>
    <mergeCell ref="J3:R3"/>
  </mergeCells>
  <phoneticPr fontId="0" type="noConversion"/>
  <pageMargins left="0.19685039370078741" right="0.19685039370078741" top="1.3779527559055118" bottom="0.31496062992125984" header="0.19685039370078741" footer="0.15748031496062992"/>
  <pageSetup scale="97" fitToHeight="0" orientation="landscape" r:id="rId1"/>
  <headerFooter alignWithMargins="0">
    <oddFooter>&amp;C&amp;"Arial Narrow,обычный"&amp;6&amp;P</oddFooter>
  </headerFooter>
</worksheet>
</file>

<file path=xl/worksheets/sheet3.xml><?xml version="1.0" encoding="utf-8"?>
<worksheet xmlns="http://schemas.openxmlformats.org/spreadsheetml/2006/main" xmlns:r="http://schemas.openxmlformats.org/officeDocument/2006/relationships">
  <sheetPr codeName="Лист4">
    <pageSetUpPr fitToPage="1"/>
  </sheetPr>
  <dimension ref="A1:X70"/>
  <sheetViews>
    <sheetView tabSelected="1" view="pageBreakPreview" topLeftCell="A2" zoomScale="145" zoomScaleNormal="120" zoomScaleSheetLayoutView="145" workbookViewId="0">
      <pane ySplit="5" topLeftCell="A7" activePane="bottomLeft" state="frozen"/>
      <selection activeCell="A2" sqref="A2"/>
      <selection pane="bottomLeft" activeCell="D11" sqref="D11"/>
    </sheetView>
  </sheetViews>
  <sheetFormatPr defaultRowHeight="12.75"/>
  <cols>
    <col min="1" max="1" width="3.33203125" style="10" customWidth="1"/>
    <col min="2" max="2" width="44.33203125" style="10" customWidth="1"/>
    <col min="3" max="3" width="15.5" style="33" customWidth="1"/>
    <col min="4" max="4" width="8.6640625" style="9" customWidth="1"/>
    <col min="5" max="5" width="5.6640625" style="9" customWidth="1"/>
    <col min="6" max="6" width="6.83203125" style="9" customWidth="1"/>
    <col min="7" max="8" width="7.1640625" style="9" customWidth="1"/>
    <col min="9" max="9" width="5" style="9" customWidth="1"/>
    <col min="10" max="10" width="8.83203125" style="9" customWidth="1"/>
    <col min="11" max="12" width="11.1640625" style="9" customWidth="1"/>
    <col min="13" max="13" width="10.5" style="8" customWidth="1"/>
    <col min="14" max="14" width="12.5" style="8" customWidth="1"/>
    <col min="15" max="15" width="15.5" style="4" hidden="1" customWidth="1"/>
    <col min="16" max="16" width="0" style="4" hidden="1" customWidth="1"/>
    <col min="17" max="17" width="30.83203125" style="4" hidden="1" customWidth="1"/>
    <col min="18" max="19" width="0" style="4" hidden="1" customWidth="1"/>
    <col min="20" max="20" width="20.5" style="4" customWidth="1"/>
    <col min="21" max="21" width="18.83203125" style="4" customWidth="1"/>
    <col min="22" max="22" width="14" style="4" bestFit="1" customWidth="1"/>
    <col min="23" max="16384" width="9.33203125" style="4"/>
  </cols>
  <sheetData>
    <row r="1" spans="1:24" ht="11.25" hidden="1" customHeight="1">
      <c r="C1" s="9"/>
      <c r="H1" s="124" t="s">
        <v>126</v>
      </c>
      <c r="I1" s="124"/>
      <c r="J1" s="124"/>
      <c r="K1" s="124"/>
      <c r="L1" s="124"/>
      <c r="M1" s="124"/>
      <c r="N1" s="124"/>
      <c r="O1" s="11"/>
      <c r="P1" s="11"/>
      <c r="Q1" s="12"/>
      <c r="S1" s="13"/>
      <c r="T1" s="13"/>
      <c r="U1" s="13"/>
      <c r="V1" s="14"/>
      <c r="W1" s="9"/>
      <c r="X1" s="9"/>
    </row>
    <row r="2" spans="1:24" ht="49.5" customHeight="1">
      <c r="A2" s="58"/>
      <c r="B2" s="58"/>
      <c r="C2" s="59"/>
      <c r="D2" s="76"/>
      <c r="E2" s="76"/>
      <c r="F2" s="76"/>
      <c r="G2" s="76"/>
      <c r="H2" s="104" t="s">
        <v>516</v>
      </c>
      <c r="I2" s="104"/>
      <c r="J2" s="104"/>
      <c r="K2" s="104"/>
      <c r="L2" s="104"/>
      <c r="M2" s="104"/>
      <c r="N2" s="104"/>
      <c r="O2" s="104"/>
      <c r="P2" s="104"/>
    </row>
    <row r="3" spans="1:24" ht="25.5" customHeight="1">
      <c r="A3" s="125" t="s">
        <v>95</v>
      </c>
      <c r="B3" s="125"/>
      <c r="C3" s="125"/>
      <c r="D3" s="125"/>
      <c r="E3" s="125"/>
      <c r="F3" s="125"/>
      <c r="G3" s="125"/>
      <c r="H3" s="125"/>
      <c r="I3" s="125"/>
      <c r="J3" s="125"/>
      <c r="K3" s="125"/>
      <c r="L3" s="125"/>
      <c r="M3" s="125"/>
      <c r="N3" s="125"/>
    </row>
    <row r="4" spans="1:24" ht="12.75" customHeight="1">
      <c r="A4" s="101" t="s">
        <v>38</v>
      </c>
      <c r="B4" s="101" t="s">
        <v>96</v>
      </c>
      <c r="C4" s="109" t="s">
        <v>44</v>
      </c>
      <c r="D4" s="101" t="s">
        <v>37</v>
      </c>
      <c r="E4" s="101" t="s">
        <v>97</v>
      </c>
      <c r="F4" s="101"/>
      <c r="G4" s="101"/>
      <c r="H4" s="101"/>
      <c r="I4" s="101"/>
      <c r="J4" s="101" t="s">
        <v>47</v>
      </c>
      <c r="K4" s="101"/>
      <c r="L4" s="101"/>
      <c r="M4" s="101"/>
      <c r="N4" s="101"/>
    </row>
    <row r="5" spans="1:24" ht="78.75" customHeight="1">
      <c r="A5" s="126"/>
      <c r="B5" s="126"/>
      <c r="C5" s="109"/>
      <c r="D5" s="101"/>
      <c r="E5" s="80" t="s">
        <v>98</v>
      </c>
      <c r="F5" s="80" t="s">
        <v>99</v>
      </c>
      <c r="G5" s="80" t="s">
        <v>100</v>
      </c>
      <c r="H5" s="80" t="s">
        <v>101</v>
      </c>
      <c r="I5" s="80" t="s">
        <v>53</v>
      </c>
      <c r="J5" s="80" t="s">
        <v>98</v>
      </c>
      <c r="K5" s="80" t="s">
        <v>99</v>
      </c>
      <c r="L5" s="80" t="s">
        <v>100</v>
      </c>
      <c r="M5" s="77" t="s">
        <v>101</v>
      </c>
      <c r="N5" s="77" t="s">
        <v>53</v>
      </c>
      <c r="O5" s="3"/>
    </row>
    <row r="6" spans="1:24">
      <c r="A6" s="126"/>
      <c r="B6" s="126"/>
      <c r="C6" s="82" t="s">
        <v>54</v>
      </c>
      <c r="D6" s="80" t="s">
        <v>55</v>
      </c>
      <c r="E6" s="80" t="s">
        <v>92</v>
      </c>
      <c r="F6" s="80" t="s">
        <v>92</v>
      </c>
      <c r="G6" s="80" t="s">
        <v>92</v>
      </c>
      <c r="H6" s="80" t="s">
        <v>92</v>
      </c>
      <c r="I6" s="80" t="s">
        <v>92</v>
      </c>
      <c r="J6" s="80" t="s">
        <v>56</v>
      </c>
      <c r="K6" s="80" t="s">
        <v>56</v>
      </c>
      <c r="L6" s="80" t="s">
        <v>56</v>
      </c>
      <c r="M6" s="77" t="s">
        <v>56</v>
      </c>
      <c r="N6" s="77" t="s">
        <v>56</v>
      </c>
    </row>
    <row r="7" spans="1:24" ht="9.75" customHeight="1">
      <c r="A7" s="80">
        <v>1</v>
      </c>
      <c r="B7" s="80">
        <v>2</v>
      </c>
      <c r="C7" s="34">
        <v>3</v>
      </c>
      <c r="D7" s="80">
        <v>4</v>
      </c>
      <c r="E7" s="80">
        <v>5</v>
      </c>
      <c r="F7" s="80">
        <v>6</v>
      </c>
      <c r="G7" s="80">
        <v>7</v>
      </c>
      <c r="H7" s="80">
        <v>8</v>
      </c>
      <c r="I7" s="80">
        <v>9</v>
      </c>
      <c r="J7" s="80">
        <v>10</v>
      </c>
      <c r="K7" s="80">
        <v>11</v>
      </c>
      <c r="L7" s="80">
        <v>12</v>
      </c>
      <c r="M7" s="80">
        <v>13</v>
      </c>
      <c r="N7" s="80">
        <v>14</v>
      </c>
    </row>
    <row r="8" spans="1:24">
      <c r="A8" s="123" t="s">
        <v>513</v>
      </c>
      <c r="B8" s="123"/>
      <c r="C8" s="77">
        <f>'Приложение 1'!H10</f>
        <v>484479.33</v>
      </c>
      <c r="D8" s="34">
        <f>'Приложение 1'!K10</f>
        <v>18732</v>
      </c>
      <c r="E8" s="80">
        <v>0</v>
      </c>
      <c r="F8" s="34">
        <f>F53</f>
        <v>53</v>
      </c>
      <c r="G8" s="80">
        <v>18</v>
      </c>
      <c r="H8" s="34">
        <f>H10+H53</f>
        <v>188</v>
      </c>
      <c r="I8" s="80">
        <f>'Приложение 1'!A365</f>
        <v>259</v>
      </c>
      <c r="J8" s="77">
        <f>J10+J53</f>
        <v>0</v>
      </c>
      <c r="K8" s="77">
        <f t="shared" ref="K8:L8" si="0">K10+K53</f>
        <v>116570619.23</v>
      </c>
      <c r="L8" s="77">
        <f t="shared" si="0"/>
        <v>52456234.889999993</v>
      </c>
      <c r="M8" s="77">
        <f>M10+M53</f>
        <v>414944604.16000026</v>
      </c>
      <c r="N8" s="77">
        <f>N10+N53</f>
        <v>583971458.28000021</v>
      </c>
      <c r="O8" s="3">
        <f>N8-K8</f>
        <v>467400839.05000019</v>
      </c>
      <c r="T8" s="64"/>
      <c r="U8" s="3"/>
      <c r="V8" s="3"/>
    </row>
    <row r="9" spans="1:24" s="37" customFormat="1" hidden="1">
      <c r="A9" s="66"/>
      <c r="B9" s="66"/>
      <c r="C9" s="36">
        <f>C10+C53</f>
        <v>484479.33000000007</v>
      </c>
      <c r="D9" s="36">
        <f>D10+D53</f>
        <v>18732</v>
      </c>
      <c r="E9" s="36">
        <f>E10+E53</f>
        <v>0</v>
      </c>
      <c r="F9" s="36">
        <f>F10+F53</f>
        <v>53</v>
      </c>
      <c r="G9" s="36">
        <f>G10+G53</f>
        <v>18</v>
      </c>
      <c r="H9" s="34">
        <f t="shared" ref="H9" si="1">SUM(H10:H51)</f>
        <v>361</v>
      </c>
      <c r="I9" s="36">
        <f t="shared" ref="I9:N9" si="2">I10+I53</f>
        <v>259</v>
      </c>
      <c r="J9" s="36">
        <f t="shared" si="2"/>
        <v>0</v>
      </c>
      <c r="K9" s="36">
        <f t="shared" si="2"/>
        <v>116570619.23</v>
      </c>
      <c r="L9" s="36">
        <f t="shared" si="2"/>
        <v>52456234.889999993</v>
      </c>
      <c r="M9" s="36">
        <f t="shared" si="2"/>
        <v>414944604.16000026</v>
      </c>
      <c r="N9" s="36">
        <f t="shared" si="2"/>
        <v>583971458.28000021</v>
      </c>
      <c r="O9" s="38"/>
    </row>
    <row r="10" spans="1:24" ht="13.5" customHeight="1">
      <c r="A10" s="89"/>
      <c r="B10" s="80" t="s">
        <v>501</v>
      </c>
      <c r="C10" s="77">
        <f>SUM(C11:C52)</f>
        <v>301350.62000000005</v>
      </c>
      <c r="D10" s="34">
        <f>SUM(D11:D52)</f>
        <v>12016</v>
      </c>
      <c r="E10" s="34">
        <f t="shared" ref="E10:L10" si="3">SUM(E11:E52)</f>
        <v>0</v>
      </c>
      <c r="F10" s="34">
        <f>SUM(F11:F52)</f>
        <v>0</v>
      </c>
      <c r="G10" s="34">
        <f t="shared" si="3"/>
        <v>0</v>
      </c>
      <c r="H10" s="34">
        <f>SUM(H11:H52)</f>
        <v>182</v>
      </c>
      <c r="I10" s="34">
        <f>SUM(I11:I52)</f>
        <v>182</v>
      </c>
      <c r="J10" s="77">
        <f t="shared" si="3"/>
        <v>0</v>
      </c>
      <c r="K10" s="77">
        <f t="shared" si="3"/>
        <v>0</v>
      </c>
      <c r="L10" s="77">
        <f t="shared" si="3"/>
        <v>0</v>
      </c>
      <c r="M10" s="77">
        <f>SUM(M11:M52)</f>
        <v>395305047.43000025</v>
      </c>
      <c r="N10" s="77">
        <f>M10</f>
        <v>395305047.43000025</v>
      </c>
      <c r="O10" s="3">
        <f>SUM(N11:N52)</f>
        <v>395305047.43000025</v>
      </c>
      <c r="Q10" s="3">
        <f>N10+K8</f>
        <v>511875666.66000026</v>
      </c>
      <c r="T10" s="3"/>
      <c r="U10" s="3"/>
    </row>
    <row r="11" spans="1:24">
      <c r="A11" s="80">
        <v>1</v>
      </c>
      <c r="B11" s="89" t="s">
        <v>466</v>
      </c>
      <c r="C11" s="77">
        <f>'Приложение 1'!H137-'Приложение 3'!C54</f>
        <v>192576.01</v>
      </c>
      <c r="D11" s="90">
        <f>'Приложение 1'!K137-'Приложение 3'!D54</f>
        <v>7735</v>
      </c>
      <c r="E11" s="80">
        <v>0</v>
      </c>
      <c r="F11" s="80">
        <v>0</v>
      </c>
      <c r="G11" s="80">
        <v>0</v>
      </c>
      <c r="H11" s="80">
        <v>88</v>
      </c>
      <c r="I11" s="80">
        <f>E11+F11+G11+H11</f>
        <v>88</v>
      </c>
      <c r="J11" s="77">
        <v>0</v>
      </c>
      <c r="K11" s="77">
        <v>0</v>
      </c>
      <c r="L11" s="77">
        <v>0</v>
      </c>
      <c r="M11" s="77">
        <f>'Приложение 1'!L137-'Приложение 3'!N54</f>
        <v>242325228.10000014</v>
      </c>
      <c r="N11" s="77">
        <f>M11</f>
        <v>242325228.10000014</v>
      </c>
      <c r="O11" s="3"/>
      <c r="T11" s="3"/>
      <c r="U11" s="3"/>
    </row>
    <row r="12" spans="1:24">
      <c r="A12" s="80">
        <v>2</v>
      </c>
      <c r="B12" s="89" t="s">
        <v>167</v>
      </c>
      <c r="C12" s="77">
        <f>'Приложение 1'!H144-'Приложение 3'!C55</f>
        <v>1373.0800000000017</v>
      </c>
      <c r="D12" s="90">
        <f>'Приложение 1'!K144-'Приложение 3'!D55</f>
        <v>48</v>
      </c>
      <c r="E12" s="80">
        <v>0</v>
      </c>
      <c r="F12" s="80">
        <v>0</v>
      </c>
      <c r="G12" s="80">
        <v>0</v>
      </c>
      <c r="H12" s="80">
        <v>1</v>
      </c>
      <c r="I12" s="80">
        <f>H12</f>
        <v>1</v>
      </c>
      <c r="J12" s="77">
        <v>0</v>
      </c>
      <c r="K12" s="77">
        <v>0</v>
      </c>
      <c r="L12" s="77">
        <v>0</v>
      </c>
      <c r="M12" s="77">
        <f>'Приложение 1'!L140</f>
        <v>1676224.26</v>
      </c>
      <c r="N12" s="77">
        <f>M12</f>
        <v>1676224.26</v>
      </c>
      <c r="O12" s="3">
        <f>'Приложение 1'!L144-'Приложение 3'!O55</f>
        <v>1676224.2599999979</v>
      </c>
      <c r="T12" s="3"/>
      <c r="U12" s="3"/>
    </row>
    <row r="13" spans="1:24">
      <c r="A13" s="80">
        <v>3</v>
      </c>
      <c r="B13" s="89" t="s">
        <v>168</v>
      </c>
      <c r="C13" s="77">
        <f>'Приложение 1'!H159-'Приложение 3'!C56</f>
        <v>12111.199999999995</v>
      </c>
      <c r="D13" s="34">
        <f>'Приложение 1'!K159-'Приложение 3'!D56</f>
        <v>588</v>
      </c>
      <c r="E13" s="80">
        <v>0</v>
      </c>
      <c r="F13" s="80">
        <v>0</v>
      </c>
      <c r="G13" s="80">
        <v>0</v>
      </c>
      <c r="H13" s="80">
        <v>9</v>
      </c>
      <c r="I13" s="80">
        <f>H13</f>
        <v>9</v>
      </c>
      <c r="J13" s="77">
        <v>0</v>
      </c>
      <c r="K13" s="77">
        <v>0</v>
      </c>
      <c r="L13" s="77">
        <v>0</v>
      </c>
      <c r="M13" s="77">
        <f>'Приложение 1'!L146+'Приложение 1'!L148+'Приложение 1'!L150+'Приложение 1'!L152+'Приложение 1'!L153+'Приложение 1'!L154+'Приложение 1'!L156+'Приложение 1'!L157+'Приложение 1'!L158</f>
        <v>12689362.359999998</v>
      </c>
      <c r="N13" s="77">
        <f t="shared" ref="N13:N44" si="4">M13</f>
        <v>12689362.359999998</v>
      </c>
      <c r="O13" s="3">
        <f>'Приложение 1'!L159-'Приложение 3'!O56</f>
        <v>11930862.18</v>
      </c>
      <c r="T13" s="3"/>
      <c r="U13" s="62"/>
      <c r="V13" s="3"/>
    </row>
    <row r="14" spans="1:24">
      <c r="A14" s="80">
        <v>4</v>
      </c>
      <c r="B14" s="89" t="s">
        <v>454</v>
      </c>
      <c r="C14" s="77">
        <f>'Приложение 1'!H165-'Приложение 3'!C57</f>
        <v>5783.82</v>
      </c>
      <c r="D14" s="34">
        <f>'Приложение 1'!K165-'Приложение 3'!D57</f>
        <v>230</v>
      </c>
      <c r="E14" s="80">
        <v>0</v>
      </c>
      <c r="F14" s="80">
        <v>0</v>
      </c>
      <c r="G14" s="80">
        <v>0</v>
      </c>
      <c r="H14" s="80">
        <v>2</v>
      </c>
      <c r="I14" s="80">
        <f>H14</f>
        <v>2</v>
      </c>
      <c r="J14" s="77">
        <v>0</v>
      </c>
      <c r="K14" s="77">
        <v>0</v>
      </c>
      <c r="L14" s="77">
        <v>0</v>
      </c>
      <c r="M14" s="77">
        <f>'Приложение 1'!L161+'Приложение 1'!L164</f>
        <v>4334287.33</v>
      </c>
      <c r="N14" s="77">
        <f t="shared" si="4"/>
        <v>4334287.33</v>
      </c>
      <c r="O14" s="3">
        <f>'Приложение 1'!L165-'Приложение 3'!O57</f>
        <v>4334287.33</v>
      </c>
      <c r="T14" s="3"/>
      <c r="U14" s="62"/>
    </row>
    <row r="15" spans="1:24">
      <c r="A15" s="80">
        <v>5</v>
      </c>
      <c r="B15" s="89" t="s">
        <v>171</v>
      </c>
      <c r="C15" s="77">
        <f>'Приложение 1'!H179-'Приложение 3'!C59</f>
        <v>4125.5999999999995</v>
      </c>
      <c r="D15" s="34">
        <f>'Приложение 1'!K179-'Приложение 3'!D59</f>
        <v>180</v>
      </c>
      <c r="E15" s="80">
        <v>0</v>
      </c>
      <c r="F15" s="80">
        <v>0</v>
      </c>
      <c r="G15" s="80">
        <v>0</v>
      </c>
      <c r="H15" s="80">
        <v>5</v>
      </c>
      <c r="I15" s="80">
        <f t="shared" ref="I15:I52" si="5">E15+F15+G15+H15</f>
        <v>5</v>
      </c>
      <c r="J15" s="77">
        <v>0</v>
      </c>
      <c r="K15" s="77">
        <v>0</v>
      </c>
      <c r="L15" s="77">
        <v>0</v>
      </c>
      <c r="M15" s="77">
        <f>'Приложение 1'!L172+'Приложение 1'!L173+'Приложение 1'!L175+'Приложение 1'!L176+'Приложение 1'!L178</f>
        <v>7151233.8599999994</v>
      </c>
      <c r="N15" s="77">
        <f t="shared" si="4"/>
        <v>7151233.8599999994</v>
      </c>
      <c r="O15" s="3">
        <f>'Приложение 1'!L179-'Приложение 1'!L174</f>
        <v>8368302.8999999994</v>
      </c>
      <c r="T15" s="3"/>
      <c r="U15" s="62"/>
    </row>
    <row r="16" spans="1:24" ht="22.5">
      <c r="A16" s="80">
        <v>6</v>
      </c>
      <c r="B16" s="89" t="s">
        <v>172</v>
      </c>
      <c r="C16" s="77">
        <f>'Приложение 1'!H187</f>
        <v>2175.2600000000002</v>
      </c>
      <c r="D16" s="34">
        <f>'Приложение 1'!K187</f>
        <v>73</v>
      </c>
      <c r="E16" s="80">
        <v>0</v>
      </c>
      <c r="F16" s="80">
        <v>0</v>
      </c>
      <c r="G16" s="80">
        <v>0</v>
      </c>
      <c r="H16" s="80">
        <v>6</v>
      </c>
      <c r="I16" s="80">
        <f t="shared" si="5"/>
        <v>6</v>
      </c>
      <c r="J16" s="77">
        <v>0</v>
      </c>
      <c r="K16" s="77">
        <v>0</v>
      </c>
      <c r="L16" s="77">
        <v>0</v>
      </c>
      <c r="M16" s="77">
        <f>'Приложение 1'!L187</f>
        <v>5792068.4199999999</v>
      </c>
      <c r="N16" s="77">
        <f t="shared" si="4"/>
        <v>5792068.4199999999</v>
      </c>
      <c r="T16" s="3"/>
    </row>
    <row r="17" spans="1:22">
      <c r="A17" s="80">
        <v>7</v>
      </c>
      <c r="B17" s="89" t="s">
        <v>173</v>
      </c>
      <c r="C17" s="77">
        <f>'Приложение 1'!H201-'Приложение 3'!C60</f>
        <v>15270.469999999998</v>
      </c>
      <c r="D17" s="34">
        <f>'Приложение 1'!K201-'Приложение 3'!D60</f>
        <v>566</v>
      </c>
      <c r="E17" s="80">
        <v>0</v>
      </c>
      <c r="F17" s="80">
        <v>0</v>
      </c>
      <c r="G17" s="80">
        <v>0</v>
      </c>
      <c r="H17" s="80">
        <v>9</v>
      </c>
      <c r="I17" s="80">
        <f t="shared" si="5"/>
        <v>9</v>
      </c>
      <c r="J17" s="77">
        <v>0</v>
      </c>
      <c r="K17" s="77">
        <v>0</v>
      </c>
      <c r="L17" s="77">
        <v>0</v>
      </c>
      <c r="M17" s="77">
        <f>'Приложение 1'!L190+'Приложение 1'!L192+'Приложение 1'!L193+'Приложение 1'!L194+'Приложение 1'!L195+'Приложение 1'!L197+'Приложение 1'!L198+'Приложение 1'!L199+'Приложение 1'!L200</f>
        <v>14147947.040000001</v>
      </c>
      <c r="N17" s="77">
        <f t="shared" si="4"/>
        <v>14147947.040000001</v>
      </c>
      <c r="O17" s="3">
        <f>'Приложение 1'!L201-'Приложение 3'!O60</f>
        <v>10716505.789999999</v>
      </c>
      <c r="T17" s="3"/>
    </row>
    <row r="18" spans="1:22" ht="22.5">
      <c r="A18" s="80">
        <v>8</v>
      </c>
      <c r="B18" s="89" t="s">
        <v>174</v>
      </c>
      <c r="C18" s="77">
        <f>'Приложение 1'!H205</f>
        <v>1619.6</v>
      </c>
      <c r="D18" s="34">
        <f>'Приложение 1'!K205</f>
        <v>47</v>
      </c>
      <c r="E18" s="80">
        <v>0</v>
      </c>
      <c r="F18" s="80">
        <v>0</v>
      </c>
      <c r="G18" s="80">
        <v>0</v>
      </c>
      <c r="H18" s="80">
        <v>2</v>
      </c>
      <c r="I18" s="80">
        <f t="shared" si="5"/>
        <v>2</v>
      </c>
      <c r="J18" s="77">
        <v>0</v>
      </c>
      <c r="K18" s="77">
        <v>0</v>
      </c>
      <c r="L18" s="77">
        <v>0</v>
      </c>
      <c r="M18" s="77">
        <f>'Приложение 1'!L205</f>
        <v>2937544.42</v>
      </c>
      <c r="N18" s="77">
        <f t="shared" si="4"/>
        <v>2937544.42</v>
      </c>
      <c r="P18" s="55"/>
      <c r="Q18" s="55"/>
      <c r="T18" s="3"/>
      <c r="V18" s="3"/>
    </row>
    <row r="19" spans="1:22">
      <c r="A19" s="80">
        <v>9</v>
      </c>
      <c r="B19" s="89" t="s">
        <v>175</v>
      </c>
      <c r="C19" s="77">
        <f>'Приложение 1'!H208</f>
        <v>960.7</v>
      </c>
      <c r="D19" s="34">
        <f>'Приложение 1'!K208</f>
        <v>54</v>
      </c>
      <c r="E19" s="80">
        <v>0</v>
      </c>
      <c r="F19" s="80">
        <v>0</v>
      </c>
      <c r="G19" s="80">
        <v>0</v>
      </c>
      <c r="H19" s="80">
        <v>1</v>
      </c>
      <c r="I19" s="80">
        <f t="shared" si="5"/>
        <v>1</v>
      </c>
      <c r="J19" s="77">
        <v>0</v>
      </c>
      <c r="K19" s="77">
        <v>0</v>
      </c>
      <c r="L19" s="77">
        <v>0</v>
      </c>
      <c r="M19" s="77">
        <f>'Приложение 1'!L208</f>
        <v>1947141.09</v>
      </c>
      <c r="N19" s="77">
        <f t="shared" si="4"/>
        <v>1947141.09</v>
      </c>
      <c r="T19" s="3"/>
    </row>
    <row r="20" spans="1:22" ht="22.5">
      <c r="A20" s="80">
        <v>10</v>
      </c>
      <c r="B20" s="89" t="s">
        <v>424</v>
      </c>
      <c r="C20" s="77">
        <f>'Приложение 1'!H212</f>
        <v>1549.4</v>
      </c>
      <c r="D20" s="34">
        <f>'Приложение 1'!K212</f>
        <v>92</v>
      </c>
      <c r="E20" s="80">
        <v>0</v>
      </c>
      <c r="F20" s="80">
        <v>0</v>
      </c>
      <c r="G20" s="80">
        <v>0</v>
      </c>
      <c r="H20" s="80">
        <v>2</v>
      </c>
      <c r="I20" s="80">
        <f t="shared" si="5"/>
        <v>2</v>
      </c>
      <c r="J20" s="77">
        <v>0</v>
      </c>
      <c r="K20" s="77">
        <v>0</v>
      </c>
      <c r="L20" s="77">
        <v>0</v>
      </c>
      <c r="M20" s="77">
        <f>'Приложение 1'!L212</f>
        <v>2137154.06</v>
      </c>
      <c r="N20" s="77">
        <f t="shared" si="4"/>
        <v>2137154.06</v>
      </c>
      <c r="T20" s="3"/>
    </row>
    <row r="21" spans="1:22" ht="22.5">
      <c r="A21" s="80">
        <v>11</v>
      </c>
      <c r="B21" s="89" t="s">
        <v>176</v>
      </c>
      <c r="C21" s="77">
        <f>'Приложение 1'!H215</f>
        <v>1037.0999999999999</v>
      </c>
      <c r="D21" s="34">
        <f>'Приложение 1'!K215</f>
        <v>34</v>
      </c>
      <c r="E21" s="80">
        <v>0</v>
      </c>
      <c r="F21" s="80">
        <v>0</v>
      </c>
      <c r="G21" s="80">
        <v>0</v>
      </c>
      <c r="H21" s="80">
        <v>1</v>
      </c>
      <c r="I21" s="80">
        <f t="shared" si="5"/>
        <v>1</v>
      </c>
      <c r="J21" s="77">
        <v>0</v>
      </c>
      <c r="K21" s="77">
        <v>0</v>
      </c>
      <c r="L21" s="77">
        <v>0</v>
      </c>
      <c r="M21" s="77">
        <f>'Приложение 1'!L215</f>
        <v>2718369.64</v>
      </c>
      <c r="N21" s="77">
        <f t="shared" si="4"/>
        <v>2718369.64</v>
      </c>
      <c r="T21" s="3"/>
    </row>
    <row r="22" spans="1:22" ht="22.5">
      <c r="A22" s="80">
        <v>12</v>
      </c>
      <c r="B22" s="89" t="s">
        <v>177</v>
      </c>
      <c r="C22" s="77">
        <f>'Приложение 1'!H219</f>
        <v>1312.2</v>
      </c>
      <c r="D22" s="34">
        <f>'Приложение 1'!K219</f>
        <v>51</v>
      </c>
      <c r="E22" s="80">
        <v>0</v>
      </c>
      <c r="F22" s="80">
        <v>0</v>
      </c>
      <c r="G22" s="80">
        <v>0</v>
      </c>
      <c r="H22" s="80">
        <v>2</v>
      </c>
      <c r="I22" s="80">
        <f t="shared" si="5"/>
        <v>2</v>
      </c>
      <c r="J22" s="77">
        <v>0</v>
      </c>
      <c r="K22" s="77">
        <v>0</v>
      </c>
      <c r="L22" s="77">
        <v>0</v>
      </c>
      <c r="M22" s="77">
        <f>'Приложение 1'!L219</f>
        <v>3135665.02</v>
      </c>
      <c r="N22" s="77">
        <f t="shared" si="4"/>
        <v>3135665.02</v>
      </c>
      <c r="T22" s="3"/>
    </row>
    <row r="23" spans="1:22" ht="22.5">
      <c r="A23" s="80">
        <v>13</v>
      </c>
      <c r="B23" s="89" t="s">
        <v>406</v>
      </c>
      <c r="C23" s="77">
        <f>'Приложение 1'!H221+'Приложение 1'!H223+'Приложение 1'!H224+'Приложение 1'!H227</f>
        <v>14252</v>
      </c>
      <c r="D23" s="34">
        <f>'Приложение 1'!K221+'Приложение 1'!K223+'Приложение 1'!K224+'Приложение 1'!K227</f>
        <v>559</v>
      </c>
      <c r="E23" s="80">
        <v>0</v>
      </c>
      <c r="F23" s="80">
        <v>0</v>
      </c>
      <c r="G23" s="80">
        <v>0</v>
      </c>
      <c r="H23" s="80">
        <v>4</v>
      </c>
      <c r="I23" s="80">
        <f t="shared" si="5"/>
        <v>4</v>
      </c>
      <c r="J23" s="77">
        <v>0</v>
      </c>
      <c r="K23" s="77">
        <v>0</v>
      </c>
      <c r="L23" s="77">
        <v>0</v>
      </c>
      <c r="M23" s="77">
        <f>'Приложение 1'!L221+'Приложение 1'!L223+'Приложение 1'!L224+'Приложение 1'!L227</f>
        <v>10320629.65</v>
      </c>
      <c r="N23" s="77">
        <f t="shared" si="4"/>
        <v>10320629.65</v>
      </c>
      <c r="O23" s="3">
        <f>'Приложение 1'!L228-'Приложение 3'!O61</f>
        <v>7917739.2400000012</v>
      </c>
      <c r="T23" s="3"/>
    </row>
    <row r="24" spans="1:22" ht="22.5">
      <c r="A24" s="80">
        <v>14</v>
      </c>
      <c r="B24" s="89" t="s">
        <v>407</v>
      </c>
      <c r="C24" s="77">
        <f>'Приложение 1'!H231</f>
        <v>1684.5</v>
      </c>
      <c r="D24" s="34">
        <f>'Приложение 1'!K231</f>
        <v>79</v>
      </c>
      <c r="E24" s="80">
        <v>0</v>
      </c>
      <c r="F24" s="80">
        <v>0</v>
      </c>
      <c r="G24" s="80">
        <v>0</v>
      </c>
      <c r="H24" s="80">
        <v>1</v>
      </c>
      <c r="I24" s="80">
        <f t="shared" si="5"/>
        <v>1</v>
      </c>
      <c r="J24" s="77">
        <v>0</v>
      </c>
      <c r="K24" s="77">
        <v>0</v>
      </c>
      <c r="L24" s="77">
        <v>0</v>
      </c>
      <c r="M24" s="77">
        <f>'Приложение 1'!L231</f>
        <v>2642656.77</v>
      </c>
      <c r="N24" s="77">
        <f t="shared" si="4"/>
        <v>2642656.77</v>
      </c>
      <c r="T24" s="3"/>
    </row>
    <row r="25" spans="1:22" ht="22.5">
      <c r="A25" s="80">
        <v>15</v>
      </c>
      <c r="B25" s="89" t="s">
        <v>408</v>
      </c>
      <c r="C25" s="77">
        <f>'Приложение 1'!H238</f>
        <v>2413.1</v>
      </c>
      <c r="D25" s="34">
        <f>'Приложение 1'!K238</f>
        <v>43</v>
      </c>
      <c r="E25" s="80">
        <v>0</v>
      </c>
      <c r="F25" s="80">
        <v>0</v>
      </c>
      <c r="G25" s="80">
        <v>0</v>
      </c>
      <c r="H25" s="80">
        <v>2</v>
      </c>
      <c r="I25" s="80">
        <f t="shared" si="5"/>
        <v>2</v>
      </c>
      <c r="J25" s="77">
        <v>0</v>
      </c>
      <c r="K25" s="77">
        <v>0</v>
      </c>
      <c r="L25" s="77">
        <v>0</v>
      </c>
      <c r="M25" s="77">
        <f>'Приложение 1'!L238</f>
        <v>3518094.45</v>
      </c>
      <c r="N25" s="77">
        <f t="shared" si="4"/>
        <v>3518094.45</v>
      </c>
      <c r="T25" s="3"/>
    </row>
    <row r="26" spans="1:22">
      <c r="A26" s="80">
        <v>16</v>
      </c>
      <c r="B26" s="89" t="s">
        <v>409</v>
      </c>
      <c r="C26" s="77">
        <f>'Приложение 1'!H241</f>
        <v>665.6</v>
      </c>
      <c r="D26" s="34">
        <f>'Приложение 1'!K241</f>
        <v>16</v>
      </c>
      <c r="E26" s="80">
        <v>0</v>
      </c>
      <c r="F26" s="80">
        <v>0</v>
      </c>
      <c r="G26" s="80">
        <v>0</v>
      </c>
      <c r="H26" s="80">
        <v>1</v>
      </c>
      <c r="I26" s="80">
        <f t="shared" si="5"/>
        <v>1</v>
      </c>
      <c r="J26" s="77">
        <v>0</v>
      </c>
      <c r="K26" s="77">
        <v>0</v>
      </c>
      <c r="L26" s="77">
        <v>0</v>
      </c>
      <c r="M26" s="77">
        <f>'Приложение 1'!L241</f>
        <v>1683965.16</v>
      </c>
      <c r="N26" s="77">
        <f t="shared" si="4"/>
        <v>1683965.16</v>
      </c>
      <c r="T26" s="3"/>
    </row>
    <row r="27" spans="1:22">
      <c r="A27" s="80">
        <v>17</v>
      </c>
      <c r="B27" s="89" t="s">
        <v>479</v>
      </c>
      <c r="C27" s="77">
        <f>'Приложение 1'!H245</f>
        <v>2245.4</v>
      </c>
      <c r="D27" s="34">
        <f>'Приложение 1'!K245</f>
        <v>80</v>
      </c>
      <c r="E27" s="80">
        <v>0</v>
      </c>
      <c r="F27" s="80">
        <v>0</v>
      </c>
      <c r="G27" s="80">
        <v>0</v>
      </c>
      <c r="H27" s="80">
        <v>2</v>
      </c>
      <c r="I27" s="80">
        <f t="shared" si="5"/>
        <v>2</v>
      </c>
      <c r="J27" s="77">
        <v>0</v>
      </c>
      <c r="K27" s="77">
        <v>0</v>
      </c>
      <c r="L27" s="77">
        <v>0</v>
      </c>
      <c r="M27" s="77">
        <f>'Приложение 1'!L245</f>
        <v>4404435.49</v>
      </c>
      <c r="N27" s="77">
        <f t="shared" si="4"/>
        <v>4404435.49</v>
      </c>
      <c r="T27" s="3"/>
    </row>
    <row r="28" spans="1:22" ht="22.5">
      <c r="A28" s="80">
        <v>18</v>
      </c>
      <c r="B28" s="89" t="s">
        <v>410</v>
      </c>
      <c r="C28" s="77">
        <f>'Приложение 1'!H249</f>
        <v>1344.1</v>
      </c>
      <c r="D28" s="34">
        <f>'Приложение 1'!K249</f>
        <v>64</v>
      </c>
      <c r="E28" s="80">
        <v>0</v>
      </c>
      <c r="F28" s="80">
        <v>0</v>
      </c>
      <c r="G28" s="80">
        <v>0</v>
      </c>
      <c r="H28" s="80">
        <v>2</v>
      </c>
      <c r="I28" s="80">
        <f t="shared" si="5"/>
        <v>2</v>
      </c>
      <c r="J28" s="77">
        <v>0</v>
      </c>
      <c r="K28" s="77">
        <v>0</v>
      </c>
      <c r="L28" s="77">
        <v>0</v>
      </c>
      <c r="M28" s="77">
        <f>'Приложение 1'!L247+'Приложение 1'!L248</f>
        <v>3366975.79</v>
      </c>
      <c r="N28" s="77">
        <f t="shared" si="4"/>
        <v>3366975.79</v>
      </c>
      <c r="T28" s="3"/>
    </row>
    <row r="29" spans="1:22" ht="22.5">
      <c r="A29" s="80">
        <v>19</v>
      </c>
      <c r="B29" s="89" t="s">
        <v>411</v>
      </c>
      <c r="C29" s="77">
        <f>'Приложение 1'!H252</f>
        <v>774.4</v>
      </c>
      <c r="D29" s="34">
        <f>'Приложение 1'!K252</f>
        <v>25</v>
      </c>
      <c r="E29" s="80">
        <v>0</v>
      </c>
      <c r="F29" s="80">
        <v>0</v>
      </c>
      <c r="G29" s="80">
        <v>0</v>
      </c>
      <c r="H29" s="80">
        <v>1</v>
      </c>
      <c r="I29" s="80">
        <f t="shared" si="5"/>
        <v>1</v>
      </c>
      <c r="J29" s="77">
        <v>0</v>
      </c>
      <c r="K29" s="77">
        <v>0</v>
      </c>
      <c r="L29" s="77">
        <v>0</v>
      </c>
      <c r="M29" s="77">
        <f>'Приложение 1'!L252</f>
        <v>1949721.92</v>
      </c>
      <c r="N29" s="77">
        <f t="shared" si="4"/>
        <v>1949721.92</v>
      </c>
      <c r="T29" s="3"/>
    </row>
    <row r="30" spans="1:22">
      <c r="A30" s="80">
        <v>20</v>
      </c>
      <c r="B30" s="89" t="s">
        <v>480</v>
      </c>
      <c r="C30" s="77">
        <f>'Приложение 1'!H256</f>
        <v>1562.8</v>
      </c>
      <c r="D30" s="34">
        <f>'Приложение 1'!K256</f>
        <v>54</v>
      </c>
      <c r="E30" s="80">
        <v>0</v>
      </c>
      <c r="F30" s="80">
        <v>0</v>
      </c>
      <c r="G30" s="80">
        <v>0</v>
      </c>
      <c r="H30" s="80">
        <v>2</v>
      </c>
      <c r="I30" s="80">
        <f t="shared" si="5"/>
        <v>2</v>
      </c>
      <c r="J30" s="77">
        <v>0</v>
      </c>
      <c r="K30" s="77">
        <v>0</v>
      </c>
      <c r="L30" s="77">
        <v>0</v>
      </c>
      <c r="M30" s="77">
        <f>'Приложение 1'!L256</f>
        <v>4016070.2</v>
      </c>
      <c r="N30" s="77">
        <f t="shared" si="4"/>
        <v>4016070.2</v>
      </c>
      <c r="T30" s="3"/>
    </row>
    <row r="31" spans="1:22" ht="22.5">
      <c r="A31" s="80">
        <v>21</v>
      </c>
      <c r="B31" s="89" t="s">
        <v>412</v>
      </c>
      <c r="C31" s="77">
        <f>'Приложение 1'!H263-'Приложение 3'!C63</f>
        <v>3800.2000000000007</v>
      </c>
      <c r="D31" s="34">
        <f>'Приложение 1'!K263-'Приложение 3'!D63</f>
        <v>157</v>
      </c>
      <c r="E31" s="80">
        <v>0</v>
      </c>
      <c r="F31" s="80">
        <v>0</v>
      </c>
      <c r="G31" s="80">
        <v>0</v>
      </c>
      <c r="H31" s="80">
        <v>4</v>
      </c>
      <c r="I31" s="80">
        <f t="shared" si="5"/>
        <v>4</v>
      </c>
      <c r="J31" s="77">
        <v>0</v>
      </c>
      <c r="K31" s="77">
        <v>0</v>
      </c>
      <c r="L31" s="77">
        <v>0</v>
      </c>
      <c r="M31" s="77">
        <f>'Приложение 1'!L258+'Приложение 1'!L259+'Приложение 1'!L260+'Приложение 1'!L262</f>
        <v>6981325.3000000007</v>
      </c>
      <c r="N31" s="77">
        <f t="shared" si="4"/>
        <v>6981325.3000000007</v>
      </c>
      <c r="O31" s="3">
        <f>'Приложение 1'!L263-'Приложение 1'!L261</f>
        <v>6981325.3000000007</v>
      </c>
      <c r="T31" s="3"/>
    </row>
    <row r="32" spans="1:22" ht="22.5">
      <c r="A32" s="80">
        <v>22</v>
      </c>
      <c r="B32" s="89" t="s">
        <v>455</v>
      </c>
      <c r="C32" s="77">
        <f>'Приложение 1'!H266</f>
        <v>693.76</v>
      </c>
      <c r="D32" s="34">
        <f>'Приложение 1'!K266</f>
        <v>24</v>
      </c>
      <c r="E32" s="80">
        <v>0</v>
      </c>
      <c r="F32" s="80">
        <v>0</v>
      </c>
      <c r="G32" s="80">
        <v>0</v>
      </c>
      <c r="H32" s="80">
        <v>1</v>
      </c>
      <c r="I32" s="80">
        <f t="shared" si="5"/>
        <v>1</v>
      </c>
      <c r="J32" s="77">
        <v>0</v>
      </c>
      <c r="K32" s="77">
        <v>0</v>
      </c>
      <c r="L32" s="77">
        <v>0</v>
      </c>
      <c r="M32" s="77">
        <f>'Приложение 1'!L266</f>
        <v>1825241.29</v>
      </c>
      <c r="N32" s="77">
        <f t="shared" si="4"/>
        <v>1825241.29</v>
      </c>
      <c r="T32" s="3"/>
    </row>
    <row r="33" spans="1:20" ht="22.5">
      <c r="A33" s="80">
        <v>23</v>
      </c>
      <c r="B33" s="89" t="s">
        <v>456</v>
      </c>
      <c r="C33" s="77">
        <f>'Приложение 1'!H272-'Приложение 3'!C64</f>
        <v>772.29999999999973</v>
      </c>
      <c r="D33" s="34">
        <f>'Приложение 1'!K272-'Приложение 3'!D64</f>
        <v>29</v>
      </c>
      <c r="E33" s="80">
        <v>0</v>
      </c>
      <c r="F33" s="80">
        <v>0</v>
      </c>
      <c r="G33" s="80">
        <v>0</v>
      </c>
      <c r="H33" s="80">
        <v>1</v>
      </c>
      <c r="I33" s="80">
        <f t="shared" si="5"/>
        <v>1</v>
      </c>
      <c r="J33" s="77">
        <v>0</v>
      </c>
      <c r="K33" s="77">
        <v>0</v>
      </c>
      <c r="L33" s="77">
        <v>0</v>
      </c>
      <c r="M33" s="77">
        <f>'Приложение 1'!L268</f>
        <v>1278596.8500000001</v>
      </c>
      <c r="N33" s="77">
        <f t="shared" si="4"/>
        <v>1278596.8500000001</v>
      </c>
      <c r="O33" s="3">
        <f>'Приложение 1'!L272-'Приложение 1'!L269-'Приложение 1'!L270-'Приложение 1'!L271</f>
        <v>1278596.8499999999</v>
      </c>
      <c r="T33" s="3"/>
    </row>
    <row r="34" spans="1:20">
      <c r="A34" s="80">
        <v>24</v>
      </c>
      <c r="B34" s="89" t="s">
        <v>457</v>
      </c>
      <c r="C34" s="77">
        <f>'Приложение 1'!H276</f>
        <v>1555.8000000000002</v>
      </c>
      <c r="D34" s="34">
        <f>'Приложение 1'!K276</f>
        <v>56</v>
      </c>
      <c r="E34" s="80">
        <v>0</v>
      </c>
      <c r="F34" s="80">
        <v>0</v>
      </c>
      <c r="G34" s="80">
        <v>0</v>
      </c>
      <c r="H34" s="80">
        <v>2</v>
      </c>
      <c r="I34" s="80">
        <f t="shared" si="5"/>
        <v>2</v>
      </c>
      <c r="J34" s="77">
        <v>0</v>
      </c>
      <c r="K34" s="77">
        <v>0</v>
      </c>
      <c r="L34" s="77">
        <v>0</v>
      </c>
      <c r="M34" s="77">
        <f>'Приложение 1'!L276</f>
        <v>1760932.4500000002</v>
      </c>
      <c r="N34" s="77">
        <f t="shared" si="4"/>
        <v>1760932.4500000002</v>
      </c>
      <c r="T34" s="3"/>
    </row>
    <row r="35" spans="1:20" ht="22.5">
      <c r="A35" s="80">
        <v>25</v>
      </c>
      <c r="B35" s="89" t="s">
        <v>458</v>
      </c>
      <c r="C35" s="77">
        <f>'Приложение 1'!H279</f>
        <v>506.6</v>
      </c>
      <c r="D35" s="34">
        <f>'Приложение 1'!K279</f>
        <v>18</v>
      </c>
      <c r="E35" s="80">
        <v>0</v>
      </c>
      <c r="F35" s="80">
        <v>0</v>
      </c>
      <c r="G35" s="80">
        <v>0</v>
      </c>
      <c r="H35" s="80">
        <v>1</v>
      </c>
      <c r="I35" s="80">
        <f t="shared" si="5"/>
        <v>1</v>
      </c>
      <c r="J35" s="77">
        <v>0</v>
      </c>
      <c r="K35" s="77">
        <v>0</v>
      </c>
      <c r="L35" s="77">
        <v>0</v>
      </c>
      <c r="M35" s="77">
        <f>'Приложение 1'!L279</f>
        <v>1099596.82</v>
      </c>
      <c r="N35" s="77">
        <f t="shared" si="4"/>
        <v>1099596.82</v>
      </c>
      <c r="T35" s="3"/>
    </row>
    <row r="36" spans="1:20">
      <c r="A36" s="80">
        <v>26</v>
      </c>
      <c r="B36" s="89" t="s">
        <v>459</v>
      </c>
      <c r="C36" s="77">
        <f>'Приложение 1'!H282</f>
        <v>609.89</v>
      </c>
      <c r="D36" s="34">
        <f>'Приложение 1'!K282</f>
        <v>23</v>
      </c>
      <c r="E36" s="80">
        <v>0</v>
      </c>
      <c r="F36" s="80">
        <v>0</v>
      </c>
      <c r="G36" s="80">
        <v>0</v>
      </c>
      <c r="H36" s="80">
        <v>1</v>
      </c>
      <c r="I36" s="80">
        <f t="shared" si="5"/>
        <v>1</v>
      </c>
      <c r="J36" s="77">
        <v>0</v>
      </c>
      <c r="K36" s="77">
        <v>0</v>
      </c>
      <c r="L36" s="77">
        <v>0</v>
      </c>
      <c r="M36" s="77">
        <f>'Приложение 1'!L282</f>
        <v>1331555.48</v>
      </c>
      <c r="N36" s="77">
        <f t="shared" si="4"/>
        <v>1331555.48</v>
      </c>
      <c r="T36" s="3"/>
    </row>
    <row r="37" spans="1:20" ht="22.5">
      <c r="A37" s="80">
        <v>27</v>
      </c>
      <c r="B37" s="89" t="s">
        <v>481</v>
      </c>
      <c r="C37" s="77">
        <f>'Приложение 1'!H291</f>
        <v>517.54999999999995</v>
      </c>
      <c r="D37" s="34">
        <f>'Приложение 1'!K291</f>
        <v>16</v>
      </c>
      <c r="E37" s="80">
        <v>0</v>
      </c>
      <c r="F37" s="80">
        <v>0</v>
      </c>
      <c r="G37" s="80">
        <v>0</v>
      </c>
      <c r="H37" s="80">
        <v>1</v>
      </c>
      <c r="I37" s="80">
        <f t="shared" si="5"/>
        <v>1</v>
      </c>
      <c r="J37" s="77">
        <v>0</v>
      </c>
      <c r="K37" s="77">
        <v>0</v>
      </c>
      <c r="L37" s="77">
        <v>0</v>
      </c>
      <c r="M37" s="77">
        <f>'Приложение 1'!L291</f>
        <v>1273296.93</v>
      </c>
      <c r="N37" s="77">
        <f t="shared" si="4"/>
        <v>1273296.93</v>
      </c>
      <c r="T37" s="3"/>
    </row>
    <row r="38" spans="1:20">
      <c r="A38" s="80">
        <v>28</v>
      </c>
      <c r="B38" s="89" t="s">
        <v>486</v>
      </c>
      <c r="C38" s="77">
        <f>'Приложение 1'!H294</f>
        <v>519</v>
      </c>
      <c r="D38" s="34">
        <f>'Приложение 1'!K294</f>
        <v>36</v>
      </c>
      <c r="E38" s="80">
        <v>0</v>
      </c>
      <c r="F38" s="80">
        <v>0</v>
      </c>
      <c r="G38" s="80">
        <v>0</v>
      </c>
      <c r="H38" s="80">
        <v>1</v>
      </c>
      <c r="I38" s="80">
        <f t="shared" si="5"/>
        <v>1</v>
      </c>
      <c r="J38" s="77">
        <v>0</v>
      </c>
      <c r="K38" s="77">
        <v>0</v>
      </c>
      <c r="L38" s="77">
        <v>0</v>
      </c>
      <c r="M38" s="77">
        <f>'Приложение 1'!L294</f>
        <v>1895611.22</v>
      </c>
      <c r="N38" s="77">
        <f t="shared" si="4"/>
        <v>1895611.22</v>
      </c>
      <c r="T38" s="3"/>
    </row>
    <row r="39" spans="1:20" ht="22.5">
      <c r="A39" s="80">
        <v>29</v>
      </c>
      <c r="B39" s="89" t="s">
        <v>489</v>
      </c>
      <c r="C39" s="77">
        <f>'Приложение 1'!H297</f>
        <v>506</v>
      </c>
      <c r="D39" s="34">
        <f>'Приложение 1'!K297</f>
        <v>12</v>
      </c>
      <c r="E39" s="80">
        <v>0</v>
      </c>
      <c r="F39" s="80">
        <v>0</v>
      </c>
      <c r="G39" s="80">
        <v>0</v>
      </c>
      <c r="H39" s="80">
        <v>1</v>
      </c>
      <c r="I39" s="80">
        <f t="shared" si="5"/>
        <v>1</v>
      </c>
      <c r="J39" s="77">
        <v>0</v>
      </c>
      <c r="K39" s="77">
        <v>0</v>
      </c>
      <c r="L39" s="77">
        <v>0</v>
      </c>
      <c r="M39" s="77">
        <f>'Приложение 1'!L297</f>
        <v>1397792.91</v>
      </c>
      <c r="N39" s="77">
        <f t="shared" si="4"/>
        <v>1397792.91</v>
      </c>
      <c r="T39" s="3"/>
    </row>
    <row r="40" spans="1:20" ht="22.5">
      <c r="A40" s="80">
        <v>30</v>
      </c>
      <c r="B40" s="89" t="s">
        <v>488</v>
      </c>
      <c r="C40" s="77">
        <f>'Приложение 1'!H301</f>
        <v>2260.8200000000002</v>
      </c>
      <c r="D40" s="34">
        <f>'Приложение 1'!K301</f>
        <v>116</v>
      </c>
      <c r="E40" s="80">
        <v>0</v>
      </c>
      <c r="F40" s="80">
        <v>0</v>
      </c>
      <c r="G40" s="80">
        <v>0</v>
      </c>
      <c r="H40" s="80">
        <v>2</v>
      </c>
      <c r="I40" s="80">
        <f t="shared" si="5"/>
        <v>2</v>
      </c>
      <c r="J40" s="77">
        <v>0</v>
      </c>
      <c r="K40" s="77">
        <v>0</v>
      </c>
      <c r="L40" s="77">
        <v>0</v>
      </c>
      <c r="M40" s="77">
        <f>'Приложение 1'!L301</f>
        <v>3164865.2800000003</v>
      </c>
      <c r="N40" s="77">
        <f t="shared" si="4"/>
        <v>3164865.2800000003</v>
      </c>
      <c r="T40" s="3"/>
    </row>
    <row r="41" spans="1:20">
      <c r="A41" s="80">
        <v>31</v>
      </c>
      <c r="B41" s="89" t="s">
        <v>462</v>
      </c>
      <c r="C41" s="77">
        <f>'Приложение 1'!H304</f>
        <v>1011.7</v>
      </c>
      <c r="D41" s="34">
        <f>'Приложение 1'!K304</f>
        <v>35</v>
      </c>
      <c r="E41" s="80">
        <v>0</v>
      </c>
      <c r="F41" s="80">
        <v>0</v>
      </c>
      <c r="G41" s="80">
        <v>0</v>
      </c>
      <c r="H41" s="80">
        <v>1</v>
      </c>
      <c r="I41" s="80">
        <f t="shared" si="5"/>
        <v>1</v>
      </c>
      <c r="J41" s="77">
        <v>0</v>
      </c>
      <c r="K41" s="77">
        <v>0</v>
      </c>
      <c r="L41" s="77">
        <v>0</v>
      </c>
      <c r="M41" s="77">
        <f>'Приложение 1'!L304</f>
        <v>2458149.54</v>
      </c>
      <c r="N41" s="77">
        <f t="shared" si="4"/>
        <v>2458149.54</v>
      </c>
      <c r="T41" s="3"/>
    </row>
    <row r="42" spans="1:20" ht="22.5">
      <c r="A42" s="80">
        <v>32</v>
      </c>
      <c r="B42" s="89" t="s">
        <v>464</v>
      </c>
      <c r="C42" s="77">
        <f>'Приложение 1'!H311</f>
        <v>535.5</v>
      </c>
      <c r="D42" s="34">
        <f>'Приложение 1'!K311</f>
        <v>20</v>
      </c>
      <c r="E42" s="80">
        <v>0</v>
      </c>
      <c r="F42" s="80">
        <v>0</v>
      </c>
      <c r="G42" s="80">
        <v>0</v>
      </c>
      <c r="H42" s="80">
        <v>1</v>
      </c>
      <c r="I42" s="80">
        <f t="shared" si="5"/>
        <v>1</v>
      </c>
      <c r="J42" s="77">
        <v>0</v>
      </c>
      <c r="K42" s="77">
        <v>0</v>
      </c>
      <c r="L42" s="77">
        <v>0</v>
      </c>
      <c r="M42" s="77">
        <f>'Приложение 1'!L311</f>
        <v>1174290.93</v>
      </c>
      <c r="N42" s="77">
        <f t="shared" si="4"/>
        <v>1174290.93</v>
      </c>
      <c r="T42" s="3"/>
    </row>
    <row r="43" spans="1:20">
      <c r="A43" s="80">
        <v>33</v>
      </c>
      <c r="B43" s="89" t="s">
        <v>465</v>
      </c>
      <c r="C43" s="77">
        <f>'Приложение 1'!H314</f>
        <v>282.8</v>
      </c>
      <c r="D43" s="34">
        <f>'Приложение 1'!K314</f>
        <v>18</v>
      </c>
      <c r="E43" s="80">
        <v>0</v>
      </c>
      <c r="F43" s="80">
        <v>0</v>
      </c>
      <c r="G43" s="80">
        <v>0</v>
      </c>
      <c r="H43" s="80">
        <v>1</v>
      </c>
      <c r="I43" s="80">
        <f t="shared" si="5"/>
        <v>1</v>
      </c>
      <c r="J43" s="77">
        <v>0</v>
      </c>
      <c r="K43" s="77">
        <v>0</v>
      </c>
      <c r="L43" s="77">
        <v>0</v>
      </c>
      <c r="M43" s="77">
        <f>'Приложение 1'!L314</f>
        <v>970769.81</v>
      </c>
      <c r="N43" s="77">
        <f t="shared" si="4"/>
        <v>970769.81</v>
      </c>
      <c r="T43" s="3"/>
    </row>
    <row r="44" spans="1:20" ht="22.5">
      <c r="A44" s="80">
        <v>34</v>
      </c>
      <c r="B44" s="89" t="s">
        <v>3</v>
      </c>
      <c r="C44" s="77">
        <f>'Приложение 1'!H316+'Приложение 1'!H317+'Приложение 1'!H318+'Приложение 1'!H319</f>
        <v>2880.3</v>
      </c>
      <c r="D44" s="34">
        <f>'Приложение 1'!K316+'Приложение 1'!K317+'Приложение 1'!K318+'Приложение 1'!K319</f>
        <v>76</v>
      </c>
      <c r="E44" s="80">
        <v>0</v>
      </c>
      <c r="F44" s="80">
        <v>0</v>
      </c>
      <c r="G44" s="80">
        <v>0</v>
      </c>
      <c r="H44" s="80">
        <v>4</v>
      </c>
      <c r="I44" s="80">
        <f t="shared" si="5"/>
        <v>4</v>
      </c>
      <c r="J44" s="77">
        <v>0</v>
      </c>
      <c r="K44" s="77">
        <v>0</v>
      </c>
      <c r="L44" s="77">
        <v>0</v>
      </c>
      <c r="M44" s="77">
        <f>'Приложение 1'!L320</f>
        <v>6976873.6499999994</v>
      </c>
      <c r="N44" s="77">
        <f t="shared" si="4"/>
        <v>6976873.6499999994</v>
      </c>
      <c r="O44" s="3">
        <f>'Приложение 1'!L320-'Приложение 1'!L318</f>
        <v>5870304.7899999991</v>
      </c>
      <c r="T44" s="3"/>
    </row>
    <row r="45" spans="1:20" ht="22.5">
      <c r="A45" s="80">
        <v>35</v>
      </c>
      <c r="B45" s="89" t="s">
        <v>4</v>
      </c>
      <c r="C45" s="77">
        <f>'Приложение 1'!H324-'Приложение 3'!C67</f>
        <v>944.2</v>
      </c>
      <c r="D45" s="34">
        <f>'Приложение 1'!K324-'Приложение 3'!D67</f>
        <v>36</v>
      </c>
      <c r="E45" s="80">
        <v>0</v>
      </c>
      <c r="F45" s="80">
        <v>0</v>
      </c>
      <c r="G45" s="80">
        <v>0</v>
      </c>
      <c r="H45" s="80">
        <v>1</v>
      </c>
      <c r="I45" s="80">
        <f t="shared" si="5"/>
        <v>1</v>
      </c>
      <c r="J45" s="77">
        <v>0</v>
      </c>
      <c r="K45" s="77">
        <v>0</v>
      </c>
      <c r="L45" s="77">
        <v>0</v>
      </c>
      <c r="M45" s="77">
        <f>'Приложение 1'!L323</f>
        <v>2514116.5699999998</v>
      </c>
      <c r="N45" s="77">
        <f t="shared" ref="N45" si="6">M45</f>
        <v>2514116.5699999998</v>
      </c>
      <c r="O45" s="3">
        <f>'Приложение 1'!L324-'Приложение 1'!L322</f>
        <v>2514116.5699999998</v>
      </c>
      <c r="T45" s="3"/>
    </row>
    <row r="46" spans="1:20" ht="22.5">
      <c r="A46" s="80">
        <v>36</v>
      </c>
      <c r="B46" s="89" t="s">
        <v>5</v>
      </c>
      <c r="C46" s="77">
        <f>'Приложение 1'!H328</f>
        <v>896</v>
      </c>
      <c r="D46" s="34">
        <f>'Приложение 1'!K328</f>
        <v>27</v>
      </c>
      <c r="E46" s="80">
        <v>0</v>
      </c>
      <c r="F46" s="80">
        <v>0</v>
      </c>
      <c r="G46" s="80">
        <v>0</v>
      </c>
      <c r="H46" s="80">
        <v>2</v>
      </c>
      <c r="I46" s="80">
        <f t="shared" si="5"/>
        <v>2</v>
      </c>
      <c r="J46" s="77">
        <v>0</v>
      </c>
      <c r="K46" s="77">
        <v>0</v>
      </c>
      <c r="L46" s="77">
        <v>0</v>
      </c>
      <c r="M46" s="77">
        <f>'Приложение 1'!L328</f>
        <v>2404619.52</v>
      </c>
      <c r="N46" s="77">
        <f t="shared" ref="N46:N52" si="7">M46</f>
        <v>2404619.52</v>
      </c>
      <c r="T46" s="3"/>
    </row>
    <row r="47" spans="1:20" ht="22.5">
      <c r="A47" s="80">
        <v>37</v>
      </c>
      <c r="B47" s="89" t="s">
        <v>482</v>
      </c>
      <c r="C47" s="77">
        <f>'Приложение 1'!H331</f>
        <v>700</v>
      </c>
      <c r="D47" s="34">
        <f>'Приложение 1'!K331</f>
        <v>29</v>
      </c>
      <c r="E47" s="80">
        <v>0</v>
      </c>
      <c r="F47" s="80">
        <v>0</v>
      </c>
      <c r="G47" s="80">
        <v>0</v>
      </c>
      <c r="H47" s="80">
        <v>1</v>
      </c>
      <c r="I47" s="80">
        <f t="shared" si="5"/>
        <v>1</v>
      </c>
      <c r="J47" s="77">
        <v>0</v>
      </c>
      <c r="K47" s="77">
        <v>0</v>
      </c>
      <c r="L47" s="77">
        <v>0</v>
      </c>
      <c r="M47" s="77">
        <f>'Приложение 1'!L331</f>
        <v>2716698.98</v>
      </c>
      <c r="N47" s="77">
        <f t="shared" si="7"/>
        <v>2716698.98</v>
      </c>
      <c r="T47" s="3"/>
    </row>
    <row r="48" spans="1:20" ht="22.5">
      <c r="A48" s="80">
        <v>38</v>
      </c>
      <c r="B48" s="89" t="s">
        <v>6</v>
      </c>
      <c r="C48" s="77">
        <f>'Приложение 1'!H335-'Приложение 3'!C68</f>
        <v>947.5</v>
      </c>
      <c r="D48" s="34">
        <f>'Приложение 1'!K335-'Приложение 3'!D68</f>
        <v>48</v>
      </c>
      <c r="E48" s="80">
        <v>0</v>
      </c>
      <c r="F48" s="80">
        <v>0</v>
      </c>
      <c r="G48" s="80">
        <v>0</v>
      </c>
      <c r="H48" s="80">
        <v>1</v>
      </c>
      <c r="I48" s="80">
        <f t="shared" si="5"/>
        <v>1</v>
      </c>
      <c r="J48" s="77">
        <v>0</v>
      </c>
      <c r="K48" s="77">
        <v>0</v>
      </c>
      <c r="L48" s="77">
        <v>0</v>
      </c>
      <c r="M48" s="77">
        <f>'Приложение 1'!L333</f>
        <v>2621262.59</v>
      </c>
      <c r="N48" s="77">
        <f t="shared" si="7"/>
        <v>2621262.59</v>
      </c>
      <c r="T48" s="3"/>
    </row>
    <row r="49" spans="1:23" ht="22.5">
      <c r="A49" s="80">
        <v>39</v>
      </c>
      <c r="B49" s="89" t="s">
        <v>7</v>
      </c>
      <c r="C49" s="77">
        <f>'Приложение 1'!H341</f>
        <v>1986</v>
      </c>
      <c r="D49" s="34">
        <f>'Приложение 1'!K341</f>
        <v>68</v>
      </c>
      <c r="E49" s="80">
        <v>0</v>
      </c>
      <c r="F49" s="80">
        <v>0</v>
      </c>
      <c r="G49" s="80">
        <v>0</v>
      </c>
      <c r="H49" s="80">
        <v>4</v>
      </c>
      <c r="I49" s="80">
        <f t="shared" si="5"/>
        <v>4</v>
      </c>
      <c r="J49" s="77">
        <v>0</v>
      </c>
      <c r="K49" s="77">
        <v>0</v>
      </c>
      <c r="L49" s="77">
        <v>0</v>
      </c>
      <c r="M49" s="77">
        <f>'Приложение 1'!L341</f>
        <v>5442288.9300000006</v>
      </c>
      <c r="N49" s="77">
        <f t="shared" si="7"/>
        <v>5442288.9300000006</v>
      </c>
      <c r="T49" s="3"/>
    </row>
    <row r="50" spans="1:23" ht="22.5">
      <c r="A50" s="80">
        <v>40</v>
      </c>
      <c r="B50" s="89" t="s">
        <v>8</v>
      </c>
      <c r="C50" s="77">
        <f>'Приложение 1'!H345</f>
        <v>911.76</v>
      </c>
      <c r="D50" s="34">
        <f>'Приложение 1'!K345</f>
        <v>26</v>
      </c>
      <c r="E50" s="80">
        <v>0</v>
      </c>
      <c r="F50" s="80">
        <v>0</v>
      </c>
      <c r="G50" s="80">
        <v>0</v>
      </c>
      <c r="H50" s="80">
        <v>2</v>
      </c>
      <c r="I50" s="80">
        <f t="shared" si="5"/>
        <v>2</v>
      </c>
      <c r="J50" s="77">
        <v>0</v>
      </c>
      <c r="K50" s="77">
        <v>0</v>
      </c>
      <c r="L50" s="77">
        <v>0</v>
      </c>
      <c r="M50" s="77">
        <f>'Приложение 1'!L345</f>
        <v>2377322.7599999998</v>
      </c>
      <c r="N50" s="77">
        <f t="shared" si="7"/>
        <v>2377322.7599999998</v>
      </c>
      <c r="T50" s="3"/>
    </row>
    <row r="51" spans="1:23" ht="22.5">
      <c r="A51" s="80">
        <v>41</v>
      </c>
      <c r="B51" s="89" t="s">
        <v>426</v>
      </c>
      <c r="C51" s="77">
        <f>'Приложение 1'!H350</f>
        <v>11735.599999999999</v>
      </c>
      <c r="D51" s="34">
        <f>'Приложение 1'!K350</f>
        <v>455</v>
      </c>
      <c r="E51" s="80">
        <v>0</v>
      </c>
      <c r="F51" s="80">
        <v>0</v>
      </c>
      <c r="G51" s="80">
        <v>0</v>
      </c>
      <c r="H51" s="80">
        <v>3</v>
      </c>
      <c r="I51" s="80">
        <f t="shared" si="5"/>
        <v>3</v>
      </c>
      <c r="J51" s="77">
        <v>0</v>
      </c>
      <c r="K51" s="77">
        <v>0</v>
      </c>
      <c r="L51" s="77">
        <v>0</v>
      </c>
      <c r="M51" s="77">
        <f>'Приложение 1'!L350</f>
        <v>7018591.1099999994</v>
      </c>
      <c r="N51" s="77">
        <f t="shared" si="7"/>
        <v>7018591.1099999994</v>
      </c>
      <c r="T51" s="3"/>
    </row>
    <row r="52" spans="1:23" ht="22.5">
      <c r="A52" s="80">
        <v>42</v>
      </c>
      <c r="B52" s="89" t="s">
        <v>10</v>
      </c>
      <c r="C52" s="77">
        <f>'Приложение 1'!H366-'Приложение 3'!C70</f>
        <v>1941</v>
      </c>
      <c r="D52" s="34">
        <f>'Приложение 1'!K366-'Приложение 3'!D70</f>
        <v>73</v>
      </c>
      <c r="E52" s="80">
        <v>0</v>
      </c>
      <c r="F52" s="80">
        <v>0</v>
      </c>
      <c r="G52" s="80">
        <v>0</v>
      </c>
      <c r="H52" s="80">
        <v>3</v>
      </c>
      <c r="I52" s="80">
        <f t="shared" si="5"/>
        <v>3</v>
      </c>
      <c r="J52" s="77">
        <v>0</v>
      </c>
      <c r="K52" s="77">
        <v>0</v>
      </c>
      <c r="L52" s="77">
        <v>0</v>
      </c>
      <c r="M52" s="77">
        <f>'Приложение 1'!L362+'Приложение 1'!L364+'Приложение 1'!L365</f>
        <v>3726473.4799999995</v>
      </c>
      <c r="N52" s="77">
        <f t="shared" si="7"/>
        <v>3726473.4799999995</v>
      </c>
      <c r="T52" s="3" t="s">
        <v>504</v>
      </c>
    </row>
    <row r="53" spans="1:23">
      <c r="A53" s="95"/>
      <c r="B53" s="96" t="s">
        <v>502</v>
      </c>
      <c r="C53" s="77">
        <f t="shared" ref="C53:H53" si="8">SUM(C54:C70)</f>
        <v>183128.71</v>
      </c>
      <c r="D53" s="34">
        <f>SUM(D54:D70)</f>
        <v>6716</v>
      </c>
      <c r="E53" s="34">
        <f t="shared" si="8"/>
        <v>0</v>
      </c>
      <c r="F53" s="34">
        <f>SUM(F54:F70)</f>
        <v>53</v>
      </c>
      <c r="G53" s="34">
        <f t="shared" si="8"/>
        <v>18</v>
      </c>
      <c r="H53" s="34">
        <f t="shared" si="8"/>
        <v>6</v>
      </c>
      <c r="I53" s="34">
        <f>SUM(E53:H53)</f>
        <v>77</v>
      </c>
      <c r="J53" s="77">
        <f t="shared" ref="J53" si="9">SUM(J54:J70)</f>
        <v>0</v>
      </c>
      <c r="K53" s="77">
        <f>SUM(K54:K70)</f>
        <v>116570619.23</v>
      </c>
      <c r="L53" s="77">
        <f>SUM(L54:L70)</f>
        <v>52456234.889999993</v>
      </c>
      <c r="M53" s="77">
        <f>SUM(M54:M70)</f>
        <v>19639556.73</v>
      </c>
      <c r="N53" s="77">
        <f>SUM(N54:N70)</f>
        <v>188666410.84999999</v>
      </c>
      <c r="O53" s="56"/>
      <c r="T53" s="3"/>
    </row>
    <row r="54" spans="1:23">
      <c r="A54" s="80">
        <v>1</v>
      </c>
      <c r="B54" s="89" t="s">
        <v>466</v>
      </c>
      <c r="C54" s="8">
        <f>'Приложение 1'!H128+'Приложение 1'!H120+'Приложение 1'!H117+'Приложение 1'!H114+'Приложение 1'!H112+'Приложение 1'!H111+'Приложение 1'!H109+'Приложение 1'!H107+'Приложение 1'!H106+'Приложение 1'!H105+'Приложение 1'!H102+'Приложение 1'!H101+'Приложение 1'!H99+'Приложение 1'!H88+'Приложение 1'!H86+'Приложение 1'!H85+'Приложение 1'!H81+'Приложение 1'!H74+'Приложение 1'!H72+'Приложение 1'!H68+'Приложение 1'!H66+'Приложение 1'!H61+'Приложение 1'!H57+'Приложение 1'!H54+'Приложение 1'!H51+'Приложение 1'!H50+'Приложение 1'!H47+'Приложение 1'!H45+'Приложение 1'!H40+'Приложение 1'!H39+'Приложение 1'!H27+'Приложение 1'!H24+'Приложение 1'!H21+'Приложение 1'!H15</f>
        <v>114264.51</v>
      </c>
      <c r="D54" s="80">
        <f>'Приложение 1'!K128+'Приложение 1'!K120+'Приложение 1'!K117+'Приложение 1'!K114+'Приложение 1'!K112+'Приложение 1'!K111+'Приложение 1'!K109+'Приложение 1'!K107+'Приложение 1'!K106+'Приложение 1'!K105+'Приложение 1'!K102+'Приложение 1'!K101+'Приложение 1'!K99+'Приложение 1'!K88+'Приложение 1'!K86+'Приложение 1'!K85+'Приложение 1'!K81+'Приложение 1'!K74+'Приложение 1'!K72+'Приложение 1'!K68+'Приложение 1'!K66+'Приложение 1'!K61+'Приложение 1'!K57+'Приложение 1'!K54+'Приложение 1'!K51+'Приложение 1'!K50+'Приложение 1'!K47+'Приложение 1'!K45+'Приложение 1'!K40+'Приложение 1'!K39+'Приложение 1'!K27+'Приложение 1'!K24+'Приложение 1'!K21+'Приложение 1'!K15</f>
        <v>4247</v>
      </c>
      <c r="E54" s="80">
        <v>0</v>
      </c>
      <c r="F54" s="80">
        <v>19</v>
      </c>
      <c r="G54" s="80">
        <v>10</v>
      </c>
      <c r="H54" s="80">
        <v>5</v>
      </c>
      <c r="I54" s="80">
        <f>E54+F54+G54+H54</f>
        <v>34</v>
      </c>
      <c r="J54" s="77">
        <v>0</v>
      </c>
      <c r="K54" s="77">
        <f>'Приложение 1'!L120+'Приложение 1'!L114+'Приложение 1'!L109+'Приложение 1'!L106+'Приложение 1'!L101+'Приложение 1'!L99+'Приложение 1'!L86+'Приложение 1'!L85+'Приложение 1'!L81+'Приложение 1'!L74+'Приложение 1'!L72+'Приложение 1'!L68+'Приложение 1'!L66+'Приложение 1'!L54+'Приложение 1'!L51+'Приложение 1'!L50+'Приложение 1'!L27+'Приложение 1'!L21+'Приложение 1'!L15</f>
        <v>56898422.93</v>
      </c>
      <c r="L54" s="77">
        <f>'Приложение 1'!L128+'Приложение 1'!L117+'Приложение 1'!L112+'Приложение 1'!L111+'Приложение 1'!L107+'Приложение 1'!L105+'Приложение 1'!L102+'Приложение 1'!L40+'Приложение 1'!L39+'Приложение 1'!L24</f>
        <v>24073335.749999996</v>
      </c>
      <c r="M54" s="77">
        <f>'Приложение 1'!L88+'Приложение 1'!L61+'Приложение 1'!L57+'Приложение 1'!L47+'Приложение 1'!L45</f>
        <v>17510731.440000001</v>
      </c>
      <c r="N54" s="77">
        <f>J54+K54+L54+M54</f>
        <v>98482490.11999999</v>
      </c>
      <c r="O54" s="57">
        <f>SUM('Приложение 1'!L128,'Приложение 1'!L120,'Приложение 1'!L117,'Приложение 1'!L114,'Приложение 1'!L113,'Приложение 1'!L112,'Приложение 1'!L111,'Приложение 1'!L109,'Приложение 1'!L107,'Приложение 1'!L106,'Приложение 1'!L105,'Приложение 1'!L102,'Приложение 1'!L101,'Приложение 1'!L99,'Приложение 1'!L88,'Приложение 1'!L86,'Приложение 1'!L85,'Приложение 1'!L81,'Приложение 1'!L74,'Приложение 1'!L72,'Приложение 1'!L68,'Приложение 1'!L66,'Приложение 1'!L61,'Приложение 1'!L59,'Приложение 1'!L57,'Приложение 1'!L54,'Приложение 1'!L51,'Приложение 1'!L50,'Приложение 1'!L49,'Приложение 1'!L47,'Приложение 1'!L45,'Приложение 1'!L40,'Приложение 1'!L39,'Приложение 1'!L27,'Приложение 1'!L24,'Приложение 1'!L21)</f>
        <v>102960572.59000002</v>
      </c>
      <c r="T54" s="3"/>
    </row>
    <row r="55" spans="1:23">
      <c r="A55" s="80">
        <v>2</v>
      </c>
      <c r="B55" s="89" t="s">
        <v>167</v>
      </c>
      <c r="C55" s="77">
        <f>'Приложение 1'!H139+'Приложение 1'!H141+'Приложение 1'!H142+'Приложение 1'!H143</f>
        <v>16247.32</v>
      </c>
      <c r="D55" s="80">
        <f>'Приложение 1'!K139+'Приложение 1'!K141+'Приложение 1'!K142+'Приложение 1'!K143</f>
        <v>582</v>
      </c>
      <c r="E55" s="80">
        <v>0</v>
      </c>
      <c r="F55" s="80">
        <v>3</v>
      </c>
      <c r="G55" s="80">
        <v>1</v>
      </c>
      <c r="H55" s="80">
        <v>0</v>
      </c>
      <c r="I55" s="80">
        <f>E55+F55+G55+H55</f>
        <v>4</v>
      </c>
      <c r="J55" s="77">
        <v>0</v>
      </c>
      <c r="K55" s="77">
        <f>'Приложение 1'!L139+'Приложение 1'!L141+'Приложение 1'!L142</f>
        <v>13785664.91</v>
      </c>
      <c r="L55" s="77">
        <f>'Приложение 1'!L143</f>
        <v>13270657.09</v>
      </c>
      <c r="M55" s="77">
        <v>0</v>
      </c>
      <c r="N55" s="77">
        <f>J55+K55+L55+M55</f>
        <v>27056322</v>
      </c>
      <c r="O55" s="57">
        <f>'Приложение 1'!L139+'Приложение 1'!L141+'Приложение 1'!L142+'Приложение 1'!L143</f>
        <v>27056322</v>
      </c>
      <c r="T55" s="3"/>
    </row>
    <row r="56" spans="1:23">
      <c r="A56" s="80">
        <v>3</v>
      </c>
      <c r="B56" s="89" t="s">
        <v>168</v>
      </c>
      <c r="C56" s="77">
        <f>'Приложение 1'!H147+'Приложение 1'!H149+'Приложение 1'!H151+'Приложение 1'!H155</f>
        <v>6710.1</v>
      </c>
      <c r="D56" s="34">
        <f>'Приложение 1'!K147+'Приложение 1'!K149+'Приложение 1'!K151+'Приложение 1'!K155</f>
        <v>206</v>
      </c>
      <c r="E56" s="80">
        <v>0</v>
      </c>
      <c r="F56" s="80">
        <v>3</v>
      </c>
      <c r="G56" s="80">
        <v>0</v>
      </c>
      <c r="H56" s="80">
        <v>1</v>
      </c>
      <c r="I56" s="80">
        <f t="shared" ref="I56:I70" si="10">E56+F56+G56+H56</f>
        <v>4</v>
      </c>
      <c r="J56" s="77">
        <v>0</v>
      </c>
      <c r="K56" s="77">
        <f>'Приложение 1'!L147+'Приложение 1'!L151+'Приложение 1'!L155</f>
        <v>3143668.31</v>
      </c>
      <c r="L56" s="77">
        <v>0</v>
      </c>
      <c r="M56" s="77">
        <f>'Приложение 1'!L149</f>
        <v>2128825.29</v>
      </c>
      <c r="N56" s="77">
        <f t="shared" ref="N56:N70" si="11">J56+K56+L56+M56</f>
        <v>5272493.5999999996</v>
      </c>
      <c r="O56" s="57">
        <f>'Приложение 1'!L147+'Приложение 1'!L149+'Приложение 1'!L150+'Приложение 1'!L151+'Приложение 1'!L155</f>
        <v>6030993.7800000003</v>
      </c>
      <c r="T56" s="3"/>
      <c r="U56" s="3"/>
    </row>
    <row r="57" spans="1:23">
      <c r="A57" s="80">
        <v>4</v>
      </c>
      <c r="B57" s="89" t="s">
        <v>454</v>
      </c>
      <c r="C57" s="77">
        <f>'Приложение 1'!H162+'Приложение 1'!H163</f>
        <v>4464.66</v>
      </c>
      <c r="D57" s="34">
        <f>'Приложение 1'!K162+'Приложение 1'!K163</f>
        <v>175</v>
      </c>
      <c r="E57" s="80">
        <v>0</v>
      </c>
      <c r="F57" s="80">
        <v>1</v>
      </c>
      <c r="G57" s="80">
        <v>1</v>
      </c>
      <c r="H57" s="80">
        <v>0</v>
      </c>
      <c r="I57" s="80">
        <f t="shared" si="10"/>
        <v>2</v>
      </c>
      <c r="J57" s="77">
        <v>0</v>
      </c>
      <c r="K57" s="77">
        <f>'Приложение 1'!L162</f>
        <v>1824285.04</v>
      </c>
      <c r="L57" s="77">
        <f>'Приложение 1'!L163</f>
        <v>4387024.29</v>
      </c>
      <c r="M57" s="77">
        <v>0</v>
      </c>
      <c r="N57" s="77">
        <f t="shared" si="11"/>
        <v>6211309.3300000001</v>
      </c>
      <c r="O57" s="57">
        <f>'Приложение 1'!L162+'Приложение 1'!L163</f>
        <v>6211309.3300000001</v>
      </c>
      <c r="T57" s="3"/>
    </row>
    <row r="58" spans="1:23">
      <c r="A58" s="80">
        <v>5</v>
      </c>
      <c r="B58" s="89" t="s">
        <v>170</v>
      </c>
      <c r="C58" s="77">
        <f>'Приложение 1'!H167+'Приложение 1'!H168+'Приложение 1'!H169</f>
        <v>9331.4</v>
      </c>
      <c r="D58" s="34">
        <f>'Приложение 1'!K167+'Приложение 1'!K168+'Приложение 1'!K169</f>
        <v>401</v>
      </c>
      <c r="E58" s="80">
        <v>0</v>
      </c>
      <c r="F58" s="80">
        <v>3</v>
      </c>
      <c r="G58" s="80">
        <v>0</v>
      </c>
      <c r="H58" s="80">
        <v>0</v>
      </c>
      <c r="I58" s="80">
        <f t="shared" si="10"/>
        <v>3</v>
      </c>
      <c r="J58" s="77">
        <v>0</v>
      </c>
      <c r="K58" s="77">
        <f>'Приложение 1'!L167+'Приложение 1'!L168+'Приложение 1'!L169</f>
        <v>6729339.3000000007</v>
      </c>
      <c r="L58" s="77">
        <v>0</v>
      </c>
      <c r="M58" s="77">
        <v>0</v>
      </c>
      <c r="N58" s="77">
        <f t="shared" si="11"/>
        <v>6729339.3000000007</v>
      </c>
      <c r="O58" s="57">
        <f>'Приложение 1'!L170</f>
        <v>6729339.3000000007</v>
      </c>
      <c r="T58" s="3"/>
    </row>
    <row r="59" spans="1:23">
      <c r="A59" s="80">
        <v>6</v>
      </c>
      <c r="B59" s="89" t="s">
        <v>171</v>
      </c>
      <c r="C59" s="77">
        <f>'Приложение 1'!H174+'Приложение 1'!H177</f>
        <v>1250.8000000000002</v>
      </c>
      <c r="D59" s="34">
        <f>'Приложение 1'!K174+'Приложение 1'!K177</f>
        <v>40</v>
      </c>
      <c r="E59" s="80">
        <v>0</v>
      </c>
      <c r="F59" s="80">
        <v>1</v>
      </c>
      <c r="G59" s="80">
        <v>1</v>
      </c>
      <c r="H59" s="80">
        <v>0</v>
      </c>
      <c r="I59" s="80">
        <v>2</v>
      </c>
      <c r="J59" s="77">
        <v>0</v>
      </c>
      <c r="K59" s="77">
        <f>'Приложение 1'!L177</f>
        <v>1217069.04</v>
      </c>
      <c r="L59" s="77">
        <f>'Приложение 1'!L174</f>
        <v>1307111.54</v>
      </c>
      <c r="M59" s="77">
        <v>0</v>
      </c>
      <c r="N59" s="77">
        <f t="shared" si="11"/>
        <v>2524180.58</v>
      </c>
      <c r="O59" s="57">
        <f>'Приложение 1'!L174</f>
        <v>1307111.54</v>
      </c>
      <c r="T59" s="3"/>
      <c r="U59" s="68"/>
      <c r="V59" s="68"/>
      <c r="W59" s="68"/>
    </row>
    <row r="60" spans="1:23">
      <c r="A60" s="80">
        <v>7</v>
      </c>
      <c r="B60" s="89" t="s">
        <v>173</v>
      </c>
      <c r="C60" s="77">
        <f>'Приложение 1'!H189+'Приложение 1'!H191+'Приложение 1'!H196</f>
        <v>2314.6999999999998</v>
      </c>
      <c r="D60" s="34">
        <f>'Приложение 1'!K189+'Приложение 1'!K191+'Приложение 1'!K196</f>
        <v>74</v>
      </c>
      <c r="E60" s="80">
        <v>0</v>
      </c>
      <c r="F60" s="80">
        <v>3</v>
      </c>
      <c r="G60" s="80">
        <v>0</v>
      </c>
      <c r="H60" s="80">
        <v>0</v>
      </c>
      <c r="I60" s="80">
        <f>F60</f>
        <v>3</v>
      </c>
      <c r="J60" s="77">
        <v>0</v>
      </c>
      <c r="K60" s="77">
        <f>'Приложение 1'!L189+'Приложение 1'!L191+'Приложение 1'!L196</f>
        <v>4310521.6400000006</v>
      </c>
      <c r="L60" s="77">
        <v>0</v>
      </c>
      <c r="M60" s="77">
        <v>0</v>
      </c>
      <c r="N60" s="77">
        <f t="shared" si="11"/>
        <v>4310521.6400000006</v>
      </c>
      <c r="O60" s="57">
        <f>'Приложение 1'!L189+'Приложение 1'!L191+'Приложение 1'!L193+'Приложение 1'!L194+'Приложение 1'!L195+'Приложение 1'!L196</f>
        <v>7741962.8900000006</v>
      </c>
      <c r="T60" s="3"/>
      <c r="U60" s="69"/>
      <c r="V60" s="68"/>
      <c r="W60" s="68"/>
    </row>
    <row r="61" spans="1:23" ht="22.5">
      <c r="A61" s="80">
        <v>8</v>
      </c>
      <c r="B61" s="89" t="s">
        <v>406</v>
      </c>
      <c r="C61" s="77">
        <f>'Приложение 1'!H222+'Приложение 1'!H225+'Приложение 1'!H226</f>
        <v>10018.26</v>
      </c>
      <c r="D61" s="34">
        <f>'Приложение 1'!K222+'Приложение 1'!K225+'Приложение 1'!K226</f>
        <v>402</v>
      </c>
      <c r="E61" s="80">
        <v>0</v>
      </c>
      <c r="F61" s="80">
        <v>2</v>
      </c>
      <c r="G61" s="80">
        <v>1</v>
      </c>
      <c r="H61" s="80">
        <v>0</v>
      </c>
      <c r="I61" s="80">
        <v>3</v>
      </c>
      <c r="J61" s="77">
        <v>0</v>
      </c>
      <c r="K61" s="77">
        <f>'Приложение 1'!L225+'Приложение 1'!L226</f>
        <v>2759808.12</v>
      </c>
      <c r="L61" s="77">
        <f>'Приложение 1'!L222</f>
        <v>2917038.2</v>
      </c>
      <c r="M61" s="77">
        <v>0</v>
      </c>
      <c r="N61" s="77">
        <f t="shared" si="11"/>
        <v>5676846.3200000003</v>
      </c>
      <c r="O61" s="57">
        <f>'Приложение 1'!L221+'Приложение 1'!L222+'Приложение 1'!L225+'Приложение 1'!L226</f>
        <v>8079736.7299999995</v>
      </c>
      <c r="T61" s="3"/>
      <c r="U61" s="68"/>
      <c r="V61" s="68"/>
      <c r="W61" s="68"/>
    </row>
    <row r="62" spans="1:23" ht="22.5">
      <c r="A62" s="80">
        <v>9</v>
      </c>
      <c r="B62" s="89" t="s">
        <v>468</v>
      </c>
      <c r="C62" s="77">
        <f>'Приложение 1'!H234</f>
        <v>732.69</v>
      </c>
      <c r="D62" s="34">
        <f>'Приложение 1'!K234</f>
        <v>8</v>
      </c>
      <c r="E62" s="80">
        <v>0</v>
      </c>
      <c r="F62" s="80">
        <v>1</v>
      </c>
      <c r="G62" s="80">
        <v>0</v>
      </c>
      <c r="H62" s="80">
        <v>0</v>
      </c>
      <c r="I62" s="80">
        <v>1</v>
      </c>
      <c r="J62" s="77">
        <v>0</v>
      </c>
      <c r="K62" s="77">
        <f>'Приложение 1'!L233</f>
        <v>1587530.73</v>
      </c>
      <c r="L62" s="77">
        <v>0</v>
      </c>
      <c r="M62" s="77">
        <v>0</v>
      </c>
      <c r="N62" s="77">
        <f t="shared" si="11"/>
        <v>1587530.73</v>
      </c>
      <c r="T62" s="3"/>
      <c r="U62" s="68"/>
      <c r="V62" s="68"/>
      <c r="W62" s="68"/>
    </row>
    <row r="63" spans="1:23" ht="22.5">
      <c r="A63" s="80">
        <v>10</v>
      </c>
      <c r="B63" s="89" t="s">
        <v>412</v>
      </c>
      <c r="C63" s="77">
        <f>'Приложение 1'!H261</f>
        <v>4132</v>
      </c>
      <c r="D63" s="34">
        <f>'Приложение 1'!K261</f>
        <v>179</v>
      </c>
      <c r="E63" s="80">
        <v>0</v>
      </c>
      <c r="F63" s="80">
        <v>1</v>
      </c>
      <c r="G63" s="80">
        <v>0</v>
      </c>
      <c r="H63" s="80">
        <v>0</v>
      </c>
      <c r="I63" s="80">
        <f t="shared" si="10"/>
        <v>1</v>
      </c>
      <c r="J63" s="77">
        <v>0</v>
      </c>
      <c r="K63" s="77">
        <f>'Приложение 1'!L261</f>
        <v>2051863.91</v>
      </c>
      <c r="L63" s="77">
        <v>0</v>
      </c>
      <c r="M63" s="77">
        <v>0</v>
      </c>
      <c r="N63" s="77">
        <f t="shared" si="11"/>
        <v>2051863.91</v>
      </c>
      <c r="O63" s="57">
        <f>'Приложение 1'!L261</f>
        <v>2051863.91</v>
      </c>
      <c r="T63" s="70" t="s">
        <v>504</v>
      </c>
      <c r="U63" s="68"/>
      <c r="V63" s="68"/>
      <c r="W63" s="68"/>
    </row>
    <row r="64" spans="1:23" ht="22.5">
      <c r="A64" s="80">
        <v>11</v>
      </c>
      <c r="B64" s="89" t="s">
        <v>456</v>
      </c>
      <c r="C64" s="77">
        <f>'Приложение 1'!H269+'Приложение 1'!H270+'Приложение 1'!H271</f>
        <v>1448.6</v>
      </c>
      <c r="D64" s="34">
        <f>'Приложение 1'!K269+'Приложение 1'!K270+'Приложение 1'!K271</f>
        <v>46</v>
      </c>
      <c r="E64" s="80">
        <v>0</v>
      </c>
      <c r="F64" s="80">
        <v>3</v>
      </c>
      <c r="G64" s="80">
        <v>0</v>
      </c>
      <c r="H64" s="80">
        <v>0</v>
      </c>
      <c r="I64" s="80">
        <f>E64+F64+G64+H64</f>
        <v>3</v>
      </c>
      <c r="J64" s="77">
        <v>0</v>
      </c>
      <c r="K64" s="77">
        <f>'Приложение 1'!L269+'Приложение 1'!L270+'Приложение 1'!L271</f>
        <v>3892858.5300000003</v>
      </c>
      <c r="L64" s="77">
        <v>0</v>
      </c>
      <c r="M64" s="77">
        <v>0</v>
      </c>
      <c r="N64" s="77">
        <f t="shared" si="11"/>
        <v>3892858.5300000003</v>
      </c>
      <c r="O64" s="57">
        <f>'Приложение 1'!L269+'Приложение 1'!L270+'Приложение 1'!L271</f>
        <v>3892858.5300000003</v>
      </c>
      <c r="T64" s="3"/>
      <c r="U64" s="68"/>
      <c r="V64" s="68"/>
      <c r="W64" s="68"/>
    </row>
    <row r="65" spans="1:20" ht="22.5">
      <c r="A65" s="80">
        <v>12</v>
      </c>
      <c r="B65" s="89" t="s">
        <v>460</v>
      </c>
      <c r="C65" s="77">
        <f>'Приложение 1'!H284+'Приложение 1'!H285+'Приложение 1'!H286+'Приложение 1'!H287</f>
        <v>2540</v>
      </c>
      <c r="D65" s="34">
        <f>'Приложение 1'!K284+'Приложение 1'!K285+'Приложение 1'!K286+'Приложение 1'!K287</f>
        <v>68</v>
      </c>
      <c r="E65" s="80">
        <v>0</v>
      </c>
      <c r="F65" s="80">
        <v>4</v>
      </c>
      <c r="G65" s="80">
        <v>0</v>
      </c>
      <c r="H65" s="80">
        <v>0</v>
      </c>
      <c r="I65" s="80">
        <v>4</v>
      </c>
      <c r="J65" s="77">
        <v>0</v>
      </c>
      <c r="K65" s="77">
        <f>'Приложение 1'!L284+'Приложение 1'!L285+'Приложение 1'!L286+'Приложение 1'!L287</f>
        <v>4923110.05</v>
      </c>
      <c r="L65" s="77">
        <v>0</v>
      </c>
      <c r="M65" s="77">
        <v>0</v>
      </c>
      <c r="N65" s="77">
        <f t="shared" si="11"/>
        <v>4923110.05</v>
      </c>
      <c r="O65" s="57">
        <f>'Приложение 1'!L288</f>
        <v>4923110.05</v>
      </c>
      <c r="T65" s="3"/>
    </row>
    <row r="66" spans="1:20">
      <c r="A66" s="80">
        <v>13</v>
      </c>
      <c r="B66" s="89" t="s">
        <v>463</v>
      </c>
      <c r="C66" s="77">
        <f>'Приложение 1'!H306+'Приложение 1'!H307</f>
        <v>1906.6299999999999</v>
      </c>
      <c r="D66" s="34">
        <f>'Приложение 1'!K306+'Приложение 1'!K307</f>
        <v>53</v>
      </c>
      <c r="E66" s="80">
        <v>0</v>
      </c>
      <c r="F66" s="80">
        <v>1</v>
      </c>
      <c r="G66" s="80">
        <v>1</v>
      </c>
      <c r="H66" s="80">
        <v>0</v>
      </c>
      <c r="I66" s="80">
        <f t="shared" si="10"/>
        <v>2</v>
      </c>
      <c r="J66" s="77">
        <v>0</v>
      </c>
      <c r="K66" s="77">
        <f>'Приложение 1'!L306</f>
        <v>938703.02</v>
      </c>
      <c r="L66" s="77">
        <f>'Приложение 1'!L307</f>
        <v>1738272.66</v>
      </c>
      <c r="M66" s="77">
        <v>0</v>
      </c>
      <c r="N66" s="77">
        <f t="shared" si="11"/>
        <v>2676975.6799999997</v>
      </c>
      <c r="O66" s="57">
        <f>'Приложение 1'!L306+'Приложение 1'!L307</f>
        <v>2676975.6799999997</v>
      </c>
      <c r="T66" s="3"/>
    </row>
    <row r="67" spans="1:20" ht="22.5">
      <c r="A67" s="80">
        <v>14</v>
      </c>
      <c r="B67" s="89" t="s">
        <v>4</v>
      </c>
      <c r="C67" s="77">
        <f>'Приложение 1'!H322</f>
        <v>419</v>
      </c>
      <c r="D67" s="34">
        <f>'Приложение 1'!K322</f>
        <v>16</v>
      </c>
      <c r="E67" s="80">
        <v>0</v>
      </c>
      <c r="F67" s="80">
        <v>1</v>
      </c>
      <c r="G67" s="80">
        <v>0</v>
      </c>
      <c r="H67" s="80">
        <v>0</v>
      </c>
      <c r="I67" s="80">
        <f t="shared" si="10"/>
        <v>1</v>
      </c>
      <c r="J67" s="77">
        <v>0</v>
      </c>
      <c r="K67" s="77">
        <v>506560.1</v>
      </c>
      <c r="L67" s="77">
        <v>0</v>
      </c>
      <c r="M67" s="77">
        <v>0</v>
      </c>
      <c r="N67" s="77">
        <f>J67+K67+L67+M67</f>
        <v>506560.1</v>
      </c>
      <c r="O67" s="57">
        <f>'Приложение 1'!L322</f>
        <v>506560.1</v>
      </c>
      <c r="T67" s="3"/>
    </row>
    <row r="68" spans="1:20" ht="22.5">
      <c r="A68" s="80">
        <v>15</v>
      </c>
      <c r="B68" s="89" t="s">
        <v>6</v>
      </c>
      <c r="C68" s="77">
        <f>'Приложение 1'!H334</f>
        <v>960.94</v>
      </c>
      <c r="D68" s="34">
        <f>'Приложение 1'!K334</f>
        <v>45</v>
      </c>
      <c r="E68" s="80">
        <v>0</v>
      </c>
      <c r="F68" s="80">
        <v>0</v>
      </c>
      <c r="G68" s="80">
        <v>1</v>
      </c>
      <c r="H68" s="80">
        <v>0</v>
      </c>
      <c r="I68" s="80">
        <f>E68+F68+G68+H68</f>
        <v>1</v>
      </c>
      <c r="J68" s="77">
        <v>0</v>
      </c>
      <c r="K68" s="77">
        <v>0</v>
      </c>
      <c r="L68" s="77">
        <f>'Приложение 1'!L334</f>
        <v>520008.5</v>
      </c>
      <c r="M68" s="77">
        <v>0</v>
      </c>
      <c r="N68" s="77">
        <f t="shared" si="11"/>
        <v>520008.5</v>
      </c>
      <c r="O68" s="56"/>
      <c r="T68" s="3"/>
    </row>
    <row r="69" spans="1:20">
      <c r="A69" s="80">
        <v>16</v>
      </c>
      <c r="B69" s="89" t="s">
        <v>9</v>
      </c>
      <c r="C69" s="77">
        <f>'Приложение 1'!H352+'Приложение 1'!H353</f>
        <v>2113.3000000000002</v>
      </c>
      <c r="D69" s="34">
        <f>'Приложение 1'!K352+'Приложение 1'!K353</f>
        <v>53</v>
      </c>
      <c r="E69" s="80">
        <v>0</v>
      </c>
      <c r="F69" s="80">
        <v>2</v>
      </c>
      <c r="G69" s="80">
        <v>0</v>
      </c>
      <c r="H69" s="80">
        <v>0</v>
      </c>
      <c r="I69" s="80">
        <f t="shared" si="10"/>
        <v>2</v>
      </c>
      <c r="J69" s="77">
        <v>0</v>
      </c>
      <c r="K69" s="77">
        <f>'Приложение 1'!L352+'Приложение 1'!L353</f>
        <v>2939244.74</v>
      </c>
      <c r="L69" s="77">
        <v>0</v>
      </c>
      <c r="M69" s="77">
        <v>0</v>
      </c>
      <c r="N69" s="77">
        <f t="shared" si="11"/>
        <v>2939244.74</v>
      </c>
      <c r="O69" s="56"/>
      <c r="T69" s="3"/>
    </row>
    <row r="70" spans="1:20" ht="22.5">
      <c r="A70" s="80">
        <v>17</v>
      </c>
      <c r="B70" s="89" t="s">
        <v>10</v>
      </c>
      <c r="C70" s="77">
        <f>'Приложение 1'!H356+'Приложение 1'!H357+'Приложение 1'!H358+'Приложение 1'!H359+'Приложение 1'!H360+'Приложение 1'!H361+'Приложение 1'!H363</f>
        <v>4273.8</v>
      </c>
      <c r="D70" s="34">
        <f>'Приложение 1'!K356+'Приложение 1'!K357+'Приложение 1'!K358+'Приложение 1'!K359+'Приложение 1'!K360+'Приложение 1'!K361+'Приложение 1'!K363</f>
        <v>121</v>
      </c>
      <c r="E70" s="80">
        <v>0</v>
      </c>
      <c r="F70" s="80">
        <v>5</v>
      </c>
      <c r="G70" s="80">
        <v>2</v>
      </c>
      <c r="H70" s="80">
        <v>0</v>
      </c>
      <c r="I70" s="80">
        <f t="shared" si="10"/>
        <v>7</v>
      </c>
      <c r="J70" s="77">
        <v>0</v>
      </c>
      <c r="K70" s="77">
        <f>'Приложение 1'!L356+'Приложение 1'!L357+'Приложение 1'!L359+'Приложение 1'!L361+'Приложение 1'!L363</f>
        <v>9061968.8599999994</v>
      </c>
      <c r="L70" s="77">
        <f>'Приложение 1'!L358+'Приложение 1'!L360</f>
        <v>4242786.8600000003</v>
      </c>
      <c r="M70" s="77">
        <v>0</v>
      </c>
      <c r="N70" s="77">
        <f t="shared" si="11"/>
        <v>13304755.719999999</v>
      </c>
      <c r="O70" s="56"/>
      <c r="T70" s="3"/>
    </row>
  </sheetData>
  <mergeCells count="10">
    <mergeCell ref="A8:B8"/>
    <mergeCell ref="H1:N1"/>
    <mergeCell ref="A3:N3"/>
    <mergeCell ref="D4:D5"/>
    <mergeCell ref="E4:I4"/>
    <mergeCell ref="J4:N4"/>
    <mergeCell ref="A4:A6"/>
    <mergeCell ref="B4:B6"/>
    <mergeCell ref="C4:C5"/>
    <mergeCell ref="H2:P2"/>
  </mergeCells>
  <phoneticPr fontId="0" type="noConversion"/>
  <pageMargins left="0.19685039370078741" right="0.19685039370078741" top="1.3779527559055118" bottom="0.51181102362204722" header="0.19685039370078741" footer="0.19685039370078741"/>
  <pageSetup scale="95" fitToHeight="0" orientation="landscape" r:id="rId1"/>
  <headerFooter alignWithMargins="0">
    <oddFooter>&amp;C&amp;"Arial Narrow,обычный"&amp;6&amp;P</oddFooter>
  </headerFooter>
  <ignoredErrors>
    <ignoredError sqref="I5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Приложение 1</vt:lpstr>
      <vt:lpstr>Приложение 2</vt:lpstr>
      <vt:lpstr>Приложение 3</vt:lpstr>
      <vt:lpstr>'Приложение 1'!Область_печати</vt:lpstr>
      <vt:lpstr>'Приложение 2'!Область_печати</vt:lpstr>
      <vt:lpstr>'Приложение 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Albina</cp:lastModifiedBy>
  <cp:lastPrinted>2018-12-06T07:23:55Z</cp:lastPrinted>
  <dcterms:created xsi:type="dcterms:W3CDTF">2014-06-23T04:55:08Z</dcterms:created>
  <dcterms:modified xsi:type="dcterms:W3CDTF">2018-12-06T07:41:11Z</dcterms:modified>
</cp:coreProperties>
</file>